
<file path=[Content_Types].xml><?xml version="1.0" encoding="utf-8"?>
<Types xmlns="http://schemas.openxmlformats.org/package/2006/content-types">
  <Default Extension="bin" ContentType="application/vnd.openxmlformats-officedocument.spreadsheetml.customProperty"/>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https://tso-network.de/lksn/sg_hoba/ag__bergreifende_themen/Dokumente/10_Organisation/07_Stromspeicher/"/>
    </mc:Choice>
  </mc:AlternateContent>
  <workbookProtection workbookAlgorithmName="SHA-512" workbookHashValue="Y066cQR9Hg2OXdQqkQiUTCvQSb8qR8ZgpdJswfrhSlaVbJziAgSNN4G1siIxvkdv7IZtLbUjxcBPGOthcHRrvw==" workbookSaltValue="JfflzAqh7OUTG31RFKUNDw==" workbookSpinCount="100000" lockStructure="1"/>
  <bookViews>
    <workbookView xWindow="0" yWindow="0" windowWidth="28800" windowHeight="12300" tabRatio="772" activeTab="1"/>
  </bookViews>
  <sheets>
    <sheet name="Anleitung" sheetId="13" r:id="rId1"/>
    <sheet name="Stammdaten" sheetId="5" r:id="rId2"/>
    <sheet name="Beladung des Speichers" sheetId="6" r:id="rId3"/>
    <sheet name="Entladung des Speichers" sheetId="7" r:id="rId4"/>
    <sheet name="Füllstände" sheetId="11" r:id="rId5"/>
    <sheet name="Ergebnis (aggregiert)" sheetId="12" r:id="rId6"/>
    <sheet name="Ergebnis (detailliert)" sheetId="8" r:id="rId7"/>
    <sheet name="Hilfstabelle" sheetId="3" state="hidden" r:id="rId8"/>
  </sheets>
  <definedNames>
    <definedName name="_xlnm._FilterDatabase" localSheetId="7" hidden="1">Hilfstabelle!$K$1:$K$286</definedName>
    <definedName name="Monate">Hilfstabelle!$E$3:$E$14</definedName>
    <definedName name="_xlnm.Extract" localSheetId="7">Hilfstabelle!$L:$L</definedName>
  </definedNames>
  <calcPr calcId="162913"/>
</workbook>
</file>

<file path=xl/calcChain.xml><?xml version="1.0" encoding="utf-8"?>
<calcChain xmlns="http://schemas.openxmlformats.org/spreadsheetml/2006/main">
  <c r="Q20" i="8" l="1"/>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54" i="8"/>
  <c r="Q255" i="8"/>
  <c r="Q256" i="8"/>
  <c r="Q257" i="8"/>
  <c r="Q258" i="8"/>
  <c r="Q259" i="8"/>
  <c r="Q260" i="8"/>
  <c r="Q261" i="8"/>
  <c r="Q262" i="8"/>
  <c r="Q263" i="8"/>
  <c r="Q264" i="8"/>
  <c r="Q265" i="8"/>
  <c r="Q266" i="8"/>
  <c r="Q267" i="8"/>
  <c r="Q268" i="8"/>
  <c r="Q269" i="8"/>
  <c r="Q270" i="8"/>
  <c r="Q271" i="8"/>
  <c r="Q272" i="8"/>
  <c r="Q273" i="8"/>
  <c r="Q274" i="8"/>
  <c r="Q275" i="8"/>
  <c r="Q276" i="8"/>
  <c r="Q277" i="8"/>
  <c r="Q278" i="8"/>
  <c r="Q279" i="8"/>
  <c r="Q280" i="8"/>
  <c r="Q281" i="8"/>
  <c r="Q282" i="8"/>
  <c r="Q283" i="8"/>
  <c r="Q284" i="8"/>
  <c r="Q285" i="8"/>
  <c r="Q286" i="8"/>
  <c r="Q287" i="8"/>
  <c r="Q288" i="8"/>
  <c r="Q289" i="8"/>
  <c r="Q290" i="8"/>
  <c r="Q291" i="8"/>
  <c r="Q292" i="8"/>
  <c r="Q293" i="8"/>
  <c r="Q294" i="8"/>
  <c r="Q295" i="8"/>
  <c r="Q296" i="8"/>
  <c r="Q297" i="8"/>
  <c r="Q298" i="8"/>
  <c r="Q299" i="8"/>
  <c r="Q300" i="8"/>
  <c r="Q301" i="8"/>
  <c r="Q302" i="8"/>
  <c r="Q303" i="8"/>
  <c r="Q304" i="8"/>
  <c r="Q305" i="8"/>
  <c r="Q306" i="8"/>
  <c r="Q307" i="8"/>
  <c r="Q308" i="8"/>
  <c r="Q309" i="8"/>
  <c r="Q310" i="8"/>
  <c r="Q311" i="8"/>
  <c r="Q312" i="8"/>
  <c r="Q313" i="8"/>
  <c r="Q314" i="8"/>
  <c r="Q315" i="8"/>
  <c r="Q316" i="8"/>
  <c r="Q317" i="8"/>
  <c r="Q318" i="8"/>
  <c r="Q319" i="8"/>
  <c r="Q320" i="8"/>
  <c r="Q321" i="8"/>
  <c r="Q322" i="8"/>
  <c r="Q323" i="8"/>
  <c r="Q324" i="8"/>
  <c r="Q325" i="8"/>
  <c r="Q326" i="8"/>
  <c r="Q327" i="8"/>
  <c r="Q328" i="8"/>
  <c r="Q329" i="8"/>
  <c r="Q330" i="8"/>
  <c r="Q331" i="8"/>
  <c r="Q332" i="8"/>
  <c r="Q333" i="8"/>
  <c r="Q334" i="8"/>
  <c r="Q335" i="8"/>
  <c r="Q336" i="8"/>
  <c r="Q337" i="8"/>
  <c r="Q338" i="8"/>
  <c r="Q339" i="8"/>
  <c r="Q340" i="8"/>
  <c r="Q341" i="8"/>
  <c r="Q342" i="8"/>
  <c r="Q343" i="8"/>
  <c r="Q344" i="8"/>
  <c r="Q345" i="8"/>
  <c r="Q346" i="8"/>
  <c r="Q347" i="8"/>
  <c r="Q348" i="8"/>
  <c r="Q349" i="8"/>
  <c r="Q350" i="8"/>
  <c r="Q351" i="8"/>
  <c r="Q352" i="8"/>
  <c r="Q353" i="8"/>
  <c r="Q354" i="8"/>
  <c r="Q355" i="8"/>
  <c r="Q356" i="8"/>
  <c r="Q357" i="8"/>
  <c r="Q358" i="8"/>
  <c r="Q359" i="8"/>
  <c r="Q360" i="8"/>
  <c r="Q361" i="8"/>
  <c r="Q362" i="8"/>
  <c r="Q363" i="8"/>
  <c r="Q364" i="8"/>
  <c r="Q365" i="8"/>
  <c r="Q366" i="8"/>
  <c r="Q367" i="8"/>
  <c r="Q368" i="8"/>
  <c r="Q369" i="8"/>
  <c r="Q370" i="8"/>
  <c r="Q371" i="8"/>
  <c r="Q372" i="8"/>
  <c r="Q373" i="8"/>
  <c r="Q374" i="8"/>
  <c r="Q375" i="8"/>
  <c r="Q376" i="8"/>
  <c r="Q377" i="8"/>
  <c r="Q378" i="8"/>
  <c r="Q379" i="8"/>
  <c r="Q380" i="8"/>
  <c r="Q381" i="8"/>
  <c r="Q382" i="8"/>
  <c r="Q383" i="8"/>
  <c r="Q384" i="8"/>
  <c r="Q385" i="8"/>
  <c r="Q386" i="8"/>
  <c r="Q387" i="8"/>
  <c r="Q388" i="8"/>
  <c r="Q389" i="8"/>
  <c r="Q390" i="8"/>
  <c r="Q391" i="8"/>
  <c r="Q392" i="8"/>
  <c r="Q393" i="8"/>
  <c r="Q394" i="8"/>
  <c r="Q395" i="8"/>
  <c r="Q396" i="8"/>
  <c r="Q397" i="8"/>
  <c r="Q398" i="8"/>
  <c r="Q399" i="8"/>
  <c r="Q400" i="8"/>
  <c r="Q401" i="8"/>
  <c r="Q402" i="8"/>
  <c r="Q403" i="8"/>
  <c r="Q404" i="8"/>
  <c r="Q405" i="8"/>
  <c r="Q406" i="8"/>
  <c r="Q407" i="8"/>
  <c r="Q408" i="8"/>
  <c r="Q409" i="8"/>
  <c r="Q410" i="8"/>
  <c r="Q411" i="8"/>
  <c r="Q412" i="8"/>
  <c r="Q413" i="8"/>
  <c r="Q414" i="8"/>
  <c r="Q415" i="8"/>
  <c r="Q416" i="8"/>
  <c r="Q417" i="8"/>
  <c r="Q418" i="8"/>
  <c r="Q419" i="8"/>
  <c r="Q420" i="8"/>
  <c r="Q421" i="8"/>
  <c r="Q422" i="8"/>
  <c r="Q423" i="8"/>
  <c r="Q424" i="8"/>
  <c r="Q425" i="8"/>
  <c r="Q426" i="8"/>
  <c r="Q427" i="8"/>
  <c r="Q428" i="8"/>
  <c r="Q429" i="8"/>
  <c r="Q430" i="8"/>
  <c r="Q431" i="8"/>
  <c r="Q432" i="8"/>
  <c r="Q433" i="8"/>
  <c r="Q434" i="8"/>
  <c r="Q435" i="8"/>
  <c r="Q436" i="8"/>
  <c r="Q437" i="8"/>
  <c r="Q438" i="8"/>
  <c r="Q439" i="8"/>
  <c r="Q440" i="8"/>
  <c r="Q441" i="8"/>
  <c r="Q442" i="8"/>
  <c r="Q443" i="8"/>
  <c r="Q444" i="8"/>
  <c r="Q445" i="8"/>
  <c r="Q446" i="8"/>
  <c r="Q447" i="8"/>
  <c r="Q448" i="8"/>
  <c r="Q449" i="8"/>
  <c r="Q450" i="8"/>
  <c r="Q451" i="8"/>
  <c r="Q452" i="8"/>
  <c r="Q453" i="8"/>
  <c r="Q454" i="8"/>
  <c r="Q455" i="8"/>
  <c r="Q456" i="8"/>
  <c r="Q457" i="8"/>
  <c r="Q458" i="8"/>
  <c r="Q459" i="8"/>
  <c r="Q460" i="8"/>
  <c r="Q461" i="8"/>
  <c r="Q462" i="8"/>
  <c r="Q463" i="8"/>
  <c r="Q464" i="8"/>
  <c r="Q465" i="8"/>
  <c r="Q466" i="8"/>
  <c r="Q467" i="8"/>
  <c r="Q468" i="8"/>
  <c r="Q469" i="8"/>
  <c r="Q470" i="8"/>
  <c r="Q471" i="8"/>
  <c r="Q472" i="8"/>
  <c r="Q473" i="8"/>
  <c r="Q474" i="8"/>
  <c r="Q475" i="8"/>
  <c r="Q476" i="8"/>
  <c r="Q477" i="8"/>
  <c r="Q478" i="8"/>
  <c r="Q479" i="8"/>
  <c r="Q480" i="8"/>
  <c r="Q481" i="8"/>
  <c r="Q482" i="8"/>
  <c r="Q483" i="8"/>
  <c r="Q484" i="8"/>
  <c r="Q485" i="8"/>
  <c r="Q486" i="8"/>
  <c r="Q487" i="8"/>
  <c r="Q488" i="8"/>
  <c r="Q489" i="8"/>
  <c r="Q490" i="8"/>
  <c r="Q491" i="8"/>
  <c r="Q492" i="8"/>
  <c r="Q493" i="8"/>
  <c r="Q494" i="8"/>
  <c r="Q495" i="8"/>
  <c r="Q496" i="8"/>
  <c r="Q497" i="8"/>
  <c r="Q498" i="8"/>
  <c r="Q499" i="8"/>
  <c r="Q500" i="8"/>
  <c r="Q501" i="8"/>
  <c r="Q502" i="8"/>
  <c r="Q503" i="8"/>
  <c r="Q504" i="8"/>
  <c r="Q505" i="8"/>
  <c r="Q506" i="8"/>
  <c r="Q507" i="8"/>
  <c r="Q508" i="8"/>
  <c r="Q509" i="8"/>
  <c r="Q510" i="8"/>
  <c r="Q511" i="8"/>
  <c r="Q512" i="8"/>
  <c r="Q513" i="8"/>
  <c r="Q514" i="8"/>
  <c r="Q515" i="8"/>
  <c r="Q516" i="8"/>
  <c r="Q517" i="8"/>
  <c r="Q518" i="8"/>
  <c r="Q519" i="8"/>
  <c r="Q520" i="8"/>
  <c r="Q521" i="8"/>
  <c r="Q522" i="8"/>
  <c r="Q523" i="8"/>
  <c r="Q524" i="8"/>
  <c r="Q525" i="8"/>
  <c r="Q526" i="8"/>
  <c r="Q527" i="8"/>
  <c r="Q528" i="8"/>
  <c r="Q529" i="8"/>
  <c r="Q530" i="8"/>
  <c r="Q531" i="8"/>
  <c r="Q532" i="8"/>
  <c r="Q533" i="8"/>
  <c r="Q534" i="8"/>
  <c r="Q535" i="8"/>
  <c r="Q536" i="8"/>
  <c r="Q537" i="8"/>
  <c r="Q538" i="8"/>
  <c r="Q539" i="8"/>
  <c r="Q540" i="8"/>
  <c r="Q541" i="8"/>
  <c r="Q542" i="8"/>
  <c r="Q543" i="8"/>
  <c r="Q544" i="8"/>
  <c r="Q545" i="8"/>
  <c r="Q546" i="8"/>
  <c r="Q547" i="8"/>
  <c r="Q548" i="8"/>
  <c r="Q549" i="8"/>
  <c r="Q550" i="8"/>
  <c r="Q551" i="8"/>
  <c r="Q552" i="8"/>
  <c r="Q553" i="8"/>
  <c r="Q554" i="8"/>
  <c r="Q555" i="8"/>
  <c r="Q556" i="8"/>
  <c r="Q557" i="8"/>
  <c r="Q558" i="8"/>
  <c r="Q559" i="8"/>
  <c r="Q560" i="8"/>
  <c r="Q561" i="8"/>
  <c r="Q562" i="8"/>
  <c r="Q563" i="8"/>
  <c r="Q564" i="8"/>
  <c r="Q565" i="8"/>
  <c r="Q566" i="8"/>
  <c r="Q567" i="8"/>
  <c r="Q568" i="8"/>
  <c r="Q569" i="8"/>
  <c r="Q570" i="8"/>
  <c r="Q571" i="8"/>
  <c r="Q572" i="8"/>
  <c r="Q573" i="8"/>
  <c r="Q574" i="8"/>
  <c r="Q575" i="8"/>
  <c r="Q576" i="8"/>
  <c r="Q577" i="8"/>
  <c r="Q578" i="8"/>
  <c r="Q579" i="8"/>
  <c r="Q580" i="8"/>
  <c r="Q581" i="8"/>
  <c r="Q582" i="8"/>
  <c r="Q583" i="8"/>
  <c r="Q584" i="8"/>
  <c r="Q585" i="8"/>
  <c r="Q586" i="8"/>
  <c r="Q587" i="8"/>
  <c r="Q588" i="8"/>
  <c r="Q589" i="8"/>
  <c r="Q590" i="8"/>
  <c r="Q591" i="8"/>
  <c r="Q592" i="8"/>
  <c r="Q593" i="8"/>
  <c r="Q594" i="8"/>
  <c r="Q595" i="8"/>
  <c r="Q596" i="8"/>
  <c r="Q597" i="8"/>
  <c r="Q598" i="8"/>
  <c r="Q599" i="8"/>
  <c r="Q600" i="8"/>
  <c r="Q601" i="8"/>
  <c r="Q602" i="8"/>
  <c r="Q603" i="8"/>
  <c r="Q604" i="8"/>
  <c r="Q605" i="8"/>
  <c r="Q606" i="8"/>
  <c r="Q607" i="8"/>
  <c r="Q608" i="8"/>
  <c r="Q609" i="8"/>
  <c r="Q610" i="8"/>
  <c r="Q611" i="8"/>
  <c r="Q612" i="8"/>
  <c r="Q613" i="8"/>
  <c r="Q614" i="8"/>
  <c r="Q615" i="8"/>
  <c r="Q616" i="8"/>
  <c r="Q617" i="8"/>
  <c r="Q618" i="8"/>
  <c r="Q619" i="8"/>
  <c r="Q620" i="8"/>
  <c r="Q621" i="8"/>
  <c r="Q622" i="8"/>
  <c r="Q623" i="8"/>
  <c r="Q624" i="8"/>
  <c r="Q625" i="8"/>
  <c r="Q626" i="8"/>
  <c r="Q627" i="8"/>
  <c r="Q628" i="8"/>
  <c r="Q629" i="8"/>
  <c r="Q630" i="8"/>
  <c r="Q631" i="8"/>
  <c r="Q632" i="8"/>
  <c r="Q633" i="8"/>
  <c r="Q634" i="8"/>
  <c r="Q635" i="8"/>
  <c r="Q636" i="8"/>
  <c r="Q637" i="8"/>
  <c r="Q638" i="8"/>
  <c r="Q639" i="8"/>
  <c r="Q640" i="8"/>
  <c r="Q641" i="8"/>
  <c r="Q642" i="8"/>
  <c r="Q643" i="8"/>
  <c r="Q644" i="8"/>
  <c r="Q645" i="8"/>
  <c r="Q646" i="8"/>
  <c r="Q647" i="8"/>
  <c r="Q648" i="8"/>
  <c r="Q649" i="8"/>
  <c r="Q650" i="8"/>
  <c r="Q651" i="8"/>
  <c r="Q652" i="8"/>
  <c r="Q653" i="8"/>
  <c r="Q654" i="8"/>
  <c r="Q655" i="8"/>
  <c r="Q656" i="8"/>
  <c r="Q657" i="8"/>
  <c r="Q658" i="8"/>
  <c r="Q659" i="8"/>
  <c r="Q660" i="8"/>
  <c r="Q661" i="8"/>
  <c r="Q662" i="8"/>
  <c r="Q663" i="8"/>
  <c r="Q664" i="8"/>
  <c r="Q665" i="8"/>
  <c r="Q666" i="8"/>
  <c r="Q667" i="8"/>
  <c r="Q668" i="8"/>
  <c r="Q669" i="8"/>
  <c r="Q670" i="8"/>
  <c r="Q671" i="8"/>
  <c r="Q672" i="8"/>
  <c r="Q673" i="8"/>
  <c r="Q674" i="8"/>
  <c r="Q675" i="8"/>
  <c r="Q676" i="8"/>
  <c r="Q677" i="8"/>
  <c r="Q678" i="8"/>
  <c r="Q679" i="8"/>
  <c r="Q680" i="8"/>
  <c r="Q681" i="8"/>
  <c r="Q682" i="8"/>
  <c r="Q683" i="8"/>
  <c r="Q684" i="8"/>
  <c r="Q685" i="8"/>
  <c r="Q686" i="8"/>
  <c r="Q687" i="8"/>
  <c r="Q688" i="8"/>
  <c r="Q689" i="8"/>
  <c r="Q690" i="8"/>
  <c r="Q691" i="8"/>
  <c r="Q692" i="8"/>
  <c r="Q693" i="8"/>
  <c r="Q694" i="8"/>
  <c r="Q695" i="8"/>
  <c r="Q696" i="8"/>
  <c r="Q697" i="8"/>
  <c r="Q698" i="8"/>
  <c r="Q699" i="8"/>
  <c r="Q700" i="8"/>
  <c r="Q701" i="8"/>
  <c r="Q702" i="8"/>
  <c r="Q703" i="8"/>
  <c r="Q704" i="8"/>
  <c r="Q705" i="8"/>
  <c r="Q706" i="8"/>
  <c r="Q707" i="8"/>
  <c r="Q708" i="8"/>
  <c r="Q709" i="8"/>
  <c r="Q710" i="8"/>
  <c r="Q711" i="8"/>
  <c r="Q712" i="8"/>
  <c r="Q713" i="8"/>
  <c r="Q714" i="8"/>
  <c r="Q715" i="8"/>
  <c r="Q716" i="8"/>
  <c r="Q717" i="8"/>
  <c r="Q718" i="8"/>
  <c r="Q719" i="8"/>
  <c r="Q720" i="8"/>
  <c r="Q721" i="8"/>
  <c r="Q722" i="8"/>
  <c r="Q723" i="8"/>
  <c r="Q724" i="8"/>
  <c r="Q725" i="8"/>
  <c r="Q726" i="8"/>
  <c r="Q727" i="8"/>
  <c r="Q728" i="8"/>
  <c r="Q729" i="8"/>
  <c r="Q730" i="8"/>
  <c r="Q731" i="8"/>
  <c r="Q732" i="8"/>
  <c r="Q733" i="8"/>
  <c r="Q734" i="8"/>
  <c r="Q735" i="8"/>
  <c r="Q736" i="8"/>
  <c r="Q737" i="8"/>
  <c r="Q738" i="8"/>
  <c r="Q739" i="8"/>
  <c r="Q740" i="8"/>
  <c r="Q741" i="8"/>
  <c r="Q742" i="8"/>
  <c r="Q743" i="8"/>
  <c r="Q744" i="8"/>
  <c r="Q745" i="8"/>
  <c r="Q746" i="8"/>
  <c r="Q747" i="8"/>
  <c r="Q748" i="8"/>
  <c r="Q749" i="8"/>
  <c r="Q750" i="8"/>
  <c r="Q751" i="8"/>
  <c r="Q752" i="8"/>
  <c r="Q753" i="8"/>
  <c r="Q754" i="8"/>
  <c r="Q755" i="8"/>
  <c r="Q756" i="8"/>
  <c r="Q757" i="8"/>
  <c r="Q758" i="8"/>
  <c r="Q759" i="8"/>
  <c r="Q760" i="8"/>
  <c r="Q761" i="8"/>
  <c r="Q762" i="8"/>
  <c r="Q763" i="8"/>
  <c r="Q764" i="8"/>
  <c r="Q765" i="8"/>
  <c r="Q766" i="8"/>
  <c r="Q767" i="8"/>
  <c r="Q768" i="8"/>
  <c r="Q769" i="8"/>
  <c r="Q770" i="8"/>
  <c r="Q771" i="8"/>
  <c r="Q772" i="8"/>
  <c r="Q773" i="8"/>
  <c r="Q774" i="8"/>
  <c r="Q775" i="8"/>
  <c r="Q776" i="8"/>
  <c r="Q777" i="8"/>
  <c r="Q778" i="8"/>
  <c r="Q779" i="8"/>
  <c r="Q780" i="8"/>
  <c r="Q781" i="8"/>
  <c r="Q782" i="8"/>
  <c r="Q783" i="8"/>
  <c r="Q784" i="8"/>
  <c r="Q785" i="8"/>
  <c r="Q786" i="8"/>
  <c r="Q787" i="8"/>
  <c r="Q788" i="8"/>
  <c r="Q789" i="8"/>
  <c r="Q790" i="8"/>
  <c r="Q791" i="8"/>
  <c r="Q792" i="8"/>
  <c r="Q793" i="8"/>
  <c r="Q794" i="8"/>
  <c r="Q795" i="8"/>
  <c r="Q796" i="8"/>
  <c r="Q797" i="8"/>
  <c r="Q798" i="8"/>
  <c r="Q799" i="8"/>
  <c r="Q800" i="8"/>
  <c r="Q801" i="8"/>
  <c r="Q802" i="8"/>
  <c r="Q803" i="8"/>
  <c r="Q804" i="8"/>
  <c r="Q805" i="8"/>
  <c r="Q806" i="8"/>
  <c r="Q807" i="8"/>
  <c r="Q808" i="8"/>
  <c r="Q809" i="8"/>
  <c r="Q810" i="8"/>
  <c r="Q811" i="8"/>
  <c r="Q812" i="8"/>
  <c r="Q813" i="8"/>
  <c r="Q814" i="8"/>
  <c r="Q815" i="8"/>
  <c r="Q816" i="8"/>
  <c r="Q817" i="8"/>
  <c r="Q818" i="8"/>
  <c r="Q819" i="8"/>
  <c r="Q820" i="8"/>
  <c r="Q821" i="8"/>
  <c r="Q822" i="8"/>
  <c r="Q823" i="8"/>
  <c r="Q824" i="8"/>
  <c r="Q825" i="8"/>
  <c r="Q826" i="8"/>
  <c r="Q827" i="8"/>
  <c r="Q828" i="8"/>
  <c r="Q829" i="8"/>
  <c r="Q830" i="8"/>
  <c r="Q831" i="8"/>
  <c r="Q832" i="8"/>
  <c r="Q833" i="8"/>
  <c r="Q834" i="8"/>
  <c r="Q835" i="8"/>
  <c r="Q836" i="8"/>
  <c r="Q837" i="8"/>
  <c r="Q838" i="8"/>
  <c r="Q839" i="8"/>
  <c r="Q840" i="8"/>
  <c r="Q841" i="8"/>
  <c r="Q842" i="8"/>
  <c r="Q843" i="8"/>
  <c r="Q844" i="8"/>
  <c r="Q845" i="8"/>
  <c r="Q846" i="8"/>
  <c r="Q847" i="8"/>
  <c r="Q848" i="8"/>
  <c r="Q849" i="8"/>
  <c r="Q850" i="8"/>
  <c r="Q851" i="8"/>
  <c r="Q852" i="8"/>
  <c r="Q853" i="8"/>
  <c r="Q854" i="8"/>
  <c r="Q855" i="8"/>
  <c r="Q856" i="8"/>
  <c r="Q857" i="8"/>
  <c r="Q858" i="8"/>
  <c r="Q859" i="8"/>
  <c r="Q860" i="8"/>
  <c r="Q861" i="8"/>
  <c r="Q862" i="8"/>
  <c r="Q863" i="8"/>
  <c r="Q864" i="8"/>
  <c r="Q865" i="8"/>
  <c r="Q866" i="8"/>
  <c r="Q867" i="8"/>
  <c r="Q868" i="8"/>
  <c r="Q869" i="8"/>
  <c r="Q870" i="8"/>
  <c r="Q871" i="8"/>
  <c r="Q872" i="8"/>
  <c r="Q873" i="8"/>
  <c r="Q874" i="8"/>
  <c r="Q875" i="8"/>
  <c r="Q876" i="8"/>
  <c r="Q877" i="8"/>
  <c r="Q878" i="8"/>
  <c r="Q879" i="8"/>
  <c r="Q880" i="8"/>
  <c r="Q881" i="8"/>
  <c r="Q882" i="8"/>
  <c r="Q883" i="8"/>
  <c r="Q884" i="8"/>
  <c r="Q885" i="8"/>
  <c r="Q886" i="8"/>
  <c r="Q887" i="8"/>
  <c r="Q888" i="8"/>
  <c r="Q889" i="8"/>
  <c r="Q890" i="8"/>
  <c r="Q891" i="8"/>
  <c r="Q892" i="8"/>
  <c r="Q893" i="8"/>
  <c r="Q894" i="8"/>
  <c r="Q895" i="8"/>
  <c r="Q896" i="8"/>
  <c r="Q897" i="8"/>
  <c r="Q898" i="8"/>
  <c r="Q899" i="8"/>
  <c r="Q900" i="8"/>
  <c r="Q901" i="8"/>
  <c r="Q902" i="8"/>
  <c r="Q903" i="8"/>
  <c r="Q904" i="8"/>
  <c r="Q905" i="8"/>
  <c r="Q906" i="8"/>
  <c r="Q907" i="8"/>
  <c r="Q908" i="8"/>
  <c r="Q909" i="8"/>
  <c r="Q910" i="8"/>
  <c r="Q911" i="8"/>
  <c r="Q912" i="8"/>
  <c r="Q913" i="8"/>
  <c r="Q914" i="8"/>
  <c r="Q915" i="8"/>
  <c r="Q916" i="8"/>
  <c r="Q917" i="8"/>
  <c r="Q918" i="8"/>
  <c r="Q919" i="8"/>
  <c r="Q920" i="8"/>
  <c r="Q921" i="8"/>
  <c r="Q922" i="8"/>
  <c r="Q923" i="8"/>
  <c r="Q924" i="8"/>
  <c r="Q925" i="8"/>
  <c r="Q926" i="8"/>
  <c r="Q927" i="8"/>
  <c r="Q928" i="8"/>
  <c r="Q929" i="8"/>
  <c r="Q930" i="8"/>
  <c r="Q931" i="8"/>
  <c r="Q932" i="8"/>
  <c r="Q933" i="8"/>
  <c r="Q934" i="8"/>
  <c r="Q935" i="8"/>
  <c r="Q936" i="8"/>
  <c r="Q937" i="8"/>
  <c r="Q938" i="8"/>
  <c r="Q939" i="8"/>
  <c r="Q940" i="8"/>
  <c r="Q941" i="8"/>
  <c r="Q942" i="8"/>
  <c r="Q943" i="8"/>
  <c r="Q944" i="8"/>
  <c r="Q945" i="8"/>
  <c r="Q946" i="8"/>
  <c r="Q947" i="8"/>
  <c r="Q948" i="8"/>
  <c r="Q949" i="8"/>
  <c r="Q950" i="8"/>
  <c r="Q951" i="8"/>
  <c r="Q952" i="8"/>
  <c r="Q953" i="8"/>
  <c r="Q954" i="8"/>
  <c r="Q955" i="8"/>
  <c r="Q956" i="8"/>
  <c r="Q957" i="8"/>
  <c r="Q958" i="8"/>
  <c r="Q959" i="8"/>
  <c r="Q960" i="8"/>
  <c r="Q961" i="8"/>
  <c r="Q962" i="8"/>
  <c r="Q963" i="8"/>
  <c r="Q964" i="8"/>
  <c r="Q965" i="8"/>
  <c r="Q966" i="8"/>
  <c r="Q967" i="8"/>
  <c r="Q968" i="8"/>
  <c r="Q969" i="8"/>
  <c r="Q970" i="8"/>
  <c r="Q971" i="8"/>
  <c r="Q972" i="8"/>
  <c r="Q973" i="8"/>
  <c r="Q974" i="8"/>
  <c r="Q975" i="8"/>
  <c r="Q976" i="8"/>
  <c r="Q977" i="8"/>
  <c r="Q978" i="8"/>
  <c r="Q979" i="8"/>
  <c r="Q980" i="8"/>
  <c r="Q981" i="8"/>
  <c r="Q982" i="8"/>
  <c r="Q983" i="8"/>
  <c r="Q984" i="8"/>
  <c r="Q985" i="8"/>
  <c r="Q986" i="8"/>
  <c r="Q987" i="8"/>
  <c r="Q988" i="8"/>
  <c r="Q989" i="8"/>
  <c r="Q990" i="8"/>
  <c r="Q991" i="8"/>
  <c r="Q992" i="8"/>
  <c r="Q993" i="8"/>
  <c r="Q994" i="8"/>
  <c r="Q995" i="8"/>
  <c r="Q996" i="8"/>
  <c r="Q997" i="8"/>
  <c r="Q998" i="8"/>
  <c r="Q999" i="8"/>
  <c r="Q1000" i="8"/>
  <c r="Q1001"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720" i="8"/>
  <c r="P721" i="8"/>
  <c r="P722" i="8"/>
  <c r="P723" i="8"/>
  <c r="P724" i="8"/>
  <c r="P725" i="8"/>
  <c r="P726" i="8"/>
  <c r="P727" i="8"/>
  <c r="P728" i="8"/>
  <c r="P729" i="8"/>
  <c r="P730" i="8"/>
  <c r="P731" i="8"/>
  <c r="P732" i="8"/>
  <c r="P733" i="8"/>
  <c r="P734" i="8"/>
  <c r="P735" i="8"/>
  <c r="P736" i="8"/>
  <c r="P737" i="8"/>
  <c r="P738" i="8"/>
  <c r="P739" i="8"/>
  <c r="P740" i="8"/>
  <c r="P741" i="8"/>
  <c r="P742" i="8"/>
  <c r="P743" i="8"/>
  <c r="P744" i="8"/>
  <c r="P745" i="8"/>
  <c r="P746" i="8"/>
  <c r="P747" i="8"/>
  <c r="P748" i="8"/>
  <c r="P749" i="8"/>
  <c r="P750" i="8"/>
  <c r="P751" i="8"/>
  <c r="P752" i="8"/>
  <c r="P753" i="8"/>
  <c r="P754" i="8"/>
  <c r="P755" i="8"/>
  <c r="P756" i="8"/>
  <c r="P757" i="8"/>
  <c r="P758" i="8"/>
  <c r="P759" i="8"/>
  <c r="P760" i="8"/>
  <c r="P761" i="8"/>
  <c r="P762" i="8"/>
  <c r="P763" i="8"/>
  <c r="P764" i="8"/>
  <c r="P765" i="8"/>
  <c r="P766" i="8"/>
  <c r="P767" i="8"/>
  <c r="P768" i="8"/>
  <c r="P769" i="8"/>
  <c r="P770" i="8"/>
  <c r="P771" i="8"/>
  <c r="P772" i="8"/>
  <c r="P773" i="8"/>
  <c r="P774" i="8"/>
  <c r="P775" i="8"/>
  <c r="P776" i="8"/>
  <c r="P777" i="8"/>
  <c r="P778" i="8"/>
  <c r="P779" i="8"/>
  <c r="P780" i="8"/>
  <c r="P781" i="8"/>
  <c r="P782" i="8"/>
  <c r="P783" i="8"/>
  <c r="P784" i="8"/>
  <c r="P785" i="8"/>
  <c r="P786" i="8"/>
  <c r="P787" i="8"/>
  <c r="P788" i="8"/>
  <c r="P789" i="8"/>
  <c r="P790" i="8"/>
  <c r="P791" i="8"/>
  <c r="P792" i="8"/>
  <c r="P793" i="8"/>
  <c r="P794" i="8"/>
  <c r="P795" i="8"/>
  <c r="P796" i="8"/>
  <c r="P797" i="8"/>
  <c r="P798" i="8"/>
  <c r="P799" i="8"/>
  <c r="P800" i="8"/>
  <c r="P801" i="8"/>
  <c r="P802" i="8"/>
  <c r="P803" i="8"/>
  <c r="P804" i="8"/>
  <c r="P805" i="8"/>
  <c r="P806" i="8"/>
  <c r="P807" i="8"/>
  <c r="P808" i="8"/>
  <c r="P809" i="8"/>
  <c r="P810" i="8"/>
  <c r="P811" i="8"/>
  <c r="P812" i="8"/>
  <c r="P813" i="8"/>
  <c r="P814" i="8"/>
  <c r="P815" i="8"/>
  <c r="P816" i="8"/>
  <c r="P817" i="8"/>
  <c r="P818" i="8"/>
  <c r="P819" i="8"/>
  <c r="P820" i="8"/>
  <c r="P821" i="8"/>
  <c r="P822" i="8"/>
  <c r="P823" i="8"/>
  <c r="P824" i="8"/>
  <c r="P825" i="8"/>
  <c r="P826" i="8"/>
  <c r="P827" i="8"/>
  <c r="P828" i="8"/>
  <c r="P829" i="8"/>
  <c r="P830" i="8"/>
  <c r="P831" i="8"/>
  <c r="P832" i="8"/>
  <c r="P833" i="8"/>
  <c r="P834" i="8"/>
  <c r="P835" i="8"/>
  <c r="P836" i="8"/>
  <c r="P837" i="8"/>
  <c r="P838" i="8"/>
  <c r="P839" i="8"/>
  <c r="P840" i="8"/>
  <c r="P841" i="8"/>
  <c r="P842" i="8"/>
  <c r="P843" i="8"/>
  <c r="P844" i="8"/>
  <c r="P845" i="8"/>
  <c r="P846" i="8"/>
  <c r="P847" i="8"/>
  <c r="P848" i="8"/>
  <c r="P849" i="8"/>
  <c r="P850" i="8"/>
  <c r="P851" i="8"/>
  <c r="P852" i="8"/>
  <c r="P853" i="8"/>
  <c r="P854" i="8"/>
  <c r="P855" i="8"/>
  <c r="P856" i="8"/>
  <c r="P857" i="8"/>
  <c r="P858" i="8"/>
  <c r="P859" i="8"/>
  <c r="P860" i="8"/>
  <c r="P861" i="8"/>
  <c r="P862" i="8"/>
  <c r="P863" i="8"/>
  <c r="P864" i="8"/>
  <c r="P865" i="8"/>
  <c r="P866" i="8"/>
  <c r="P867" i="8"/>
  <c r="P868" i="8"/>
  <c r="P869" i="8"/>
  <c r="P870" i="8"/>
  <c r="P871" i="8"/>
  <c r="P872" i="8"/>
  <c r="P873" i="8"/>
  <c r="P874" i="8"/>
  <c r="P875" i="8"/>
  <c r="P876" i="8"/>
  <c r="P877" i="8"/>
  <c r="P878" i="8"/>
  <c r="P879" i="8"/>
  <c r="P880" i="8"/>
  <c r="P881" i="8"/>
  <c r="P882" i="8"/>
  <c r="P883" i="8"/>
  <c r="P884" i="8"/>
  <c r="P885" i="8"/>
  <c r="P886" i="8"/>
  <c r="P887" i="8"/>
  <c r="P888" i="8"/>
  <c r="P889" i="8"/>
  <c r="P890" i="8"/>
  <c r="P891" i="8"/>
  <c r="P892" i="8"/>
  <c r="P893" i="8"/>
  <c r="P894" i="8"/>
  <c r="P895" i="8"/>
  <c r="P896" i="8"/>
  <c r="P897" i="8"/>
  <c r="P898" i="8"/>
  <c r="P899" i="8"/>
  <c r="P900" i="8"/>
  <c r="P901" i="8"/>
  <c r="P902" i="8"/>
  <c r="P903" i="8"/>
  <c r="P904" i="8"/>
  <c r="P905" i="8"/>
  <c r="P906" i="8"/>
  <c r="P907" i="8"/>
  <c r="P908" i="8"/>
  <c r="P909" i="8"/>
  <c r="P910" i="8"/>
  <c r="P911" i="8"/>
  <c r="P912" i="8"/>
  <c r="P913" i="8"/>
  <c r="P914" i="8"/>
  <c r="P915" i="8"/>
  <c r="P916" i="8"/>
  <c r="P917" i="8"/>
  <c r="P918" i="8"/>
  <c r="P919" i="8"/>
  <c r="P920" i="8"/>
  <c r="P921" i="8"/>
  <c r="P922" i="8"/>
  <c r="P923" i="8"/>
  <c r="P924" i="8"/>
  <c r="P925" i="8"/>
  <c r="P926" i="8"/>
  <c r="P927" i="8"/>
  <c r="P928" i="8"/>
  <c r="P929" i="8"/>
  <c r="P930" i="8"/>
  <c r="P931" i="8"/>
  <c r="P932" i="8"/>
  <c r="P933" i="8"/>
  <c r="P934" i="8"/>
  <c r="P935" i="8"/>
  <c r="P936" i="8"/>
  <c r="P937" i="8"/>
  <c r="P938" i="8"/>
  <c r="P939" i="8"/>
  <c r="P940" i="8"/>
  <c r="P941" i="8"/>
  <c r="P942" i="8"/>
  <c r="P943" i="8"/>
  <c r="P944" i="8"/>
  <c r="P945" i="8"/>
  <c r="P946" i="8"/>
  <c r="P947" i="8"/>
  <c r="P948" i="8"/>
  <c r="P949" i="8"/>
  <c r="P950" i="8"/>
  <c r="P951" i="8"/>
  <c r="P952" i="8"/>
  <c r="P953" i="8"/>
  <c r="P954" i="8"/>
  <c r="P955" i="8"/>
  <c r="P956" i="8"/>
  <c r="P957" i="8"/>
  <c r="P958" i="8"/>
  <c r="P959" i="8"/>
  <c r="P960" i="8"/>
  <c r="P961" i="8"/>
  <c r="P962" i="8"/>
  <c r="P963" i="8"/>
  <c r="P964" i="8"/>
  <c r="P965" i="8"/>
  <c r="P966" i="8"/>
  <c r="P967" i="8"/>
  <c r="P968" i="8"/>
  <c r="P969" i="8"/>
  <c r="P970" i="8"/>
  <c r="P971" i="8"/>
  <c r="P972" i="8"/>
  <c r="P973" i="8"/>
  <c r="P974" i="8"/>
  <c r="P975" i="8"/>
  <c r="P976" i="8"/>
  <c r="P977" i="8"/>
  <c r="P978" i="8"/>
  <c r="P979" i="8"/>
  <c r="P980" i="8"/>
  <c r="P981" i="8"/>
  <c r="P982" i="8"/>
  <c r="P983" i="8"/>
  <c r="P984" i="8"/>
  <c r="P985" i="8"/>
  <c r="P986" i="8"/>
  <c r="P987" i="8"/>
  <c r="P988" i="8"/>
  <c r="P989" i="8"/>
  <c r="P990" i="8"/>
  <c r="P991" i="8"/>
  <c r="P992" i="8"/>
  <c r="P993" i="8"/>
  <c r="P994" i="8"/>
  <c r="P995" i="8"/>
  <c r="P996" i="8"/>
  <c r="P997" i="8"/>
  <c r="P998" i="8"/>
  <c r="P999" i="8"/>
  <c r="P1000" i="8"/>
  <c r="P1001" i="8"/>
  <c r="S20" i="8" l="1"/>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148" i="8"/>
  <c r="S149" i="8"/>
  <c r="S150" i="8"/>
  <c r="S151" i="8"/>
  <c r="S152" i="8"/>
  <c r="S153" i="8"/>
  <c r="S154" i="8"/>
  <c r="S155" i="8"/>
  <c r="S156" i="8"/>
  <c r="S157" i="8"/>
  <c r="S158" i="8"/>
  <c r="S159" i="8"/>
  <c r="S160" i="8"/>
  <c r="S161" i="8"/>
  <c r="S162" i="8"/>
  <c r="S163" i="8"/>
  <c r="S164" i="8"/>
  <c r="S165" i="8"/>
  <c r="S166" i="8"/>
  <c r="S167" i="8"/>
  <c r="S168" i="8"/>
  <c r="S169" i="8"/>
  <c r="S170" i="8"/>
  <c r="S171" i="8"/>
  <c r="S172" i="8"/>
  <c r="S173" i="8"/>
  <c r="S174" i="8"/>
  <c r="S175" i="8"/>
  <c r="S176" i="8"/>
  <c r="S177" i="8"/>
  <c r="S178" i="8"/>
  <c r="S179" i="8"/>
  <c r="S180" i="8"/>
  <c r="S181" i="8"/>
  <c r="S182" i="8"/>
  <c r="S183" i="8"/>
  <c r="S184" i="8"/>
  <c r="S185" i="8"/>
  <c r="S186" i="8"/>
  <c r="S187" i="8"/>
  <c r="S188" i="8"/>
  <c r="S189" i="8"/>
  <c r="S190" i="8"/>
  <c r="S191" i="8"/>
  <c r="S192" i="8"/>
  <c r="S193" i="8"/>
  <c r="S194" i="8"/>
  <c r="S195" i="8"/>
  <c r="S196" i="8"/>
  <c r="S197" i="8"/>
  <c r="S198" i="8"/>
  <c r="S199" i="8"/>
  <c r="S200" i="8"/>
  <c r="S201" i="8"/>
  <c r="S202" i="8"/>
  <c r="S203" i="8"/>
  <c r="S204" i="8"/>
  <c r="S205" i="8"/>
  <c r="S206" i="8"/>
  <c r="S207" i="8"/>
  <c r="S208" i="8"/>
  <c r="S209" i="8"/>
  <c r="S210" i="8"/>
  <c r="S211" i="8"/>
  <c r="S212" i="8"/>
  <c r="S213" i="8"/>
  <c r="S214" i="8"/>
  <c r="S215" i="8"/>
  <c r="S216" i="8"/>
  <c r="S217" i="8"/>
  <c r="S218" i="8"/>
  <c r="S219" i="8"/>
  <c r="S220" i="8"/>
  <c r="S221" i="8"/>
  <c r="S222" i="8"/>
  <c r="S223" i="8"/>
  <c r="S224" i="8"/>
  <c r="S225" i="8"/>
  <c r="S226" i="8"/>
  <c r="S227" i="8"/>
  <c r="S228" i="8"/>
  <c r="S229" i="8"/>
  <c r="S230" i="8"/>
  <c r="S231" i="8"/>
  <c r="S232" i="8"/>
  <c r="S233" i="8"/>
  <c r="S234" i="8"/>
  <c r="S235" i="8"/>
  <c r="S236" i="8"/>
  <c r="S237" i="8"/>
  <c r="S238" i="8"/>
  <c r="S239" i="8"/>
  <c r="S240" i="8"/>
  <c r="S241" i="8"/>
  <c r="S242" i="8"/>
  <c r="S243" i="8"/>
  <c r="S244" i="8"/>
  <c r="S245" i="8"/>
  <c r="S246" i="8"/>
  <c r="S247" i="8"/>
  <c r="S248" i="8"/>
  <c r="S249" i="8"/>
  <c r="S250" i="8"/>
  <c r="S251" i="8"/>
  <c r="S252" i="8"/>
  <c r="S253" i="8"/>
  <c r="S254" i="8"/>
  <c r="S255" i="8"/>
  <c r="S256" i="8"/>
  <c r="S257" i="8"/>
  <c r="S258" i="8"/>
  <c r="S259" i="8"/>
  <c r="S260" i="8"/>
  <c r="S261" i="8"/>
  <c r="S262" i="8"/>
  <c r="S263" i="8"/>
  <c r="S264" i="8"/>
  <c r="S265" i="8"/>
  <c r="S266" i="8"/>
  <c r="S267" i="8"/>
  <c r="S268" i="8"/>
  <c r="S269" i="8"/>
  <c r="S270" i="8"/>
  <c r="S271" i="8"/>
  <c r="S272" i="8"/>
  <c r="S273" i="8"/>
  <c r="S274" i="8"/>
  <c r="S275" i="8"/>
  <c r="S276" i="8"/>
  <c r="S277" i="8"/>
  <c r="S278" i="8"/>
  <c r="S279" i="8"/>
  <c r="S280" i="8"/>
  <c r="S281" i="8"/>
  <c r="S282" i="8"/>
  <c r="S283" i="8"/>
  <c r="S284" i="8"/>
  <c r="S28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S346" i="8"/>
  <c r="S347" i="8"/>
  <c r="S348" i="8"/>
  <c r="S349" i="8"/>
  <c r="S350" i="8"/>
  <c r="S351" i="8"/>
  <c r="S352" i="8"/>
  <c r="S353" i="8"/>
  <c r="S354" i="8"/>
  <c r="S355" i="8"/>
  <c r="S356" i="8"/>
  <c r="S357" i="8"/>
  <c r="S358" i="8"/>
  <c r="S359" i="8"/>
  <c r="S360" i="8"/>
  <c r="S361" i="8"/>
  <c r="S362" i="8"/>
  <c r="S363" i="8"/>
  <c r="S364" i="8"/>
  <c r="S365" i="8"/>
  <c r="S366" i="8"/>
  <c r="S367" i="8"/>
  <c r="S368" i="8"/>
  <c r="S369" i="8"/>
  <c r="S370" i="8"/>
  <c r="S371" i="8"/>
  <c r="S372" i="8"/>
  <c r="S373" i="8"/>
  <c r="S374" i="8"/>
  <c r="S375" i="8"/>
  <c r="S376" i="8"/>
  <c r="S377" i="8"/>
  <c r="S378" i="8"/>
  <c r="S379" i="8"/>
  <c r="S380" i="8"/>
  <c r="S381" i="8"/>
  <c r="S382" i="8"/>
  <c r="S383" i="8"/>
  <c r="S384" i="8"/>
  <c r="S385" i="8"/>
  <c r="S386" i="8"/>
  <c r="S387" i="8"/>
  <c r="S388" i="8"/>
  <c r="S389" i="8"/>
  <c r="S390" i="8"/>
  <c r="S391" i="8"/>
  <c r="S392" i="8"/>
  <c r="S393" i="8"/>
  <c r="S394" i="8"/>
  <c r="S395" i="8"/>
  <c r="S396" i="8"/>
  <c r="S397" i="8"/>
  <c r="S398" i="8"/>
  <c r="S399" i="8"/>
  <c r="S400" i="8"/>
  <c r="S401" i="8"/>
  <c r="S402" i="8"/>
  <c r="S403" i="8"/>
  <c r="S404" i="8"/>
  <c r="S405" i="8"/>
  <c r="S406" i="8"/>
  <c r="S407" i="8"/>
  <c r="S408" i="8"/>
  <c r="S409" i="8"/>
  <c r="S410" i="8"/>
  <c r="S411" i="8"/>
  <c r="S412" i="8"/>
  <c r="S413" i="8"/>
  <c r="S414" i="8"/>
  <c r="S415" i="8"/>
  <c r="S416" i="8"/>
  <c r="S417" i="8"/>
  <c r="S418" i="8"/>
  <c r="S419" i="8"/>
  <c r="S420" i="8"/>
  <c r="S421" i="8"/>
  <c r="S422" i="8"/>
  <c r="S423" i="8"/>
  <c r="S424" i="8"/>
  <c r="S425" i="8"/>
  <c r="S426" i="8"/>
  <c r="S427" i="8"/>
  <c r="S428" i="8"/>
  <c r="S429" i="8"/>
  <c r="S430" i="8"/>
  <c r="S431" i="8"/>
  <c r="S432" i="8"/>
  <c r="S433" i="8"/>
  <c r="S434" i="8"/>
  <c r="S435" i="8"/>
  <c r="S436" i="8"/>
  <c r="S437" i="8"/>
  <c r="S438" i="8"/>
  <c r="S439" i="8"/>
  <c r="S440" i="8"/>
  <c r="S441" i="8"/>
  <c r="S442" i="8"/>
  <c r="S443" i="8"/>
  <c r="S444" i="8"/>
  <c r="S445" i="8"/>
  <c r="S446" i="8"/>
  <c r="S447" i="8"/>
  <c r="S448" i="8"/>
  <c r="S449" i="8"/>
  <c r="S450" i="8"/>
  <c r="S451" i="8"/>
  <c r="S452" i="8"/>
  <c r="S453" i="8"/>
  <c r="S454" i="8"/>
  <c r="S455" i="8"/>
  <c r="S456" i="8"/>
  <c r="S457" i="8"/>
  <c r="S458" i="8"/>
  <c r="S459" i="8"/>
  <c r="S460" i="8"/>
  <c r="S461" i="8"/>
  <c r="S462" i="8"/>
  <c r="S463" i="8"/>
  <c r="S464" i="8"/>
  <c r="S465" i="8"/>
  <c r="S466" i="8"/>
  <c r="S467" i="8"/>
  <c r="S468" i="8"/>
  <c r="S469" i="8"/>
  <c r="S470" i="8"/>
  <c r="S471" i="8"/>
  <c r="S472" i="8"/>
  <c r="S473" i="8"/>
  <c r="S474" i="8"/>
  <c r="S475" i="8"/>
  <c r="S476" i="8"/>
  <c r="S477" i="8"/>
  <c r="S478" i="8"/>
  <c r="S479" i="8"/>
  <c r="S480" i="8"/>
  <c r="S481" i="8"/>
  <c r="S482" i="8"/>
  <c r="S483" i="8"/>
  <c r="S484" i="8"/>
  <c r="S485" i="8"/>
  <c r="S486" i="8"/>
  <c r="S487" i="8"/>
  <c r="S488" i="8"/>
  <c r="S489" i="8"/>
  <c r="S490" i="8"/>
  <c r="S491" i="8"/>
  <c r="S492" i="8"/>
  <c r="S493" i="8"/>
  <c r="S494" i="8"/>
  <c r="S495" i="8"/>
  <c r="S496" i="8"/>
  <c r="S497" i="8"/>
  <c r="S498" i="8"/>
  <c r="S499" i="8"/>
  <c r="S500" i="8"/>
  <c r="S501" i="8"/>
  <c r="S502" i="8"/>
  <c r="S503" i="8"/>
  <c r="S504" i="8"/>
  <c r="S505" i="8"/>
  <c r="S506" i="8"/>
  <c r="S507" i="8"/>
  <c r="S508" i="8"/>
  <c r="S509" i="8"/>
  <c r="S510" i="8"/>
  <c r="S511" i="8"/>
  <c r="S512" i="8"/>
  <c r="S513" i="8"/>
  <c r="S514" i="8"/>
  <c r="S515" i="8"/>
  <c r="S516" i="8"/>
  <c r="S517" i="8"/>
  <c r="S518" i="8"/>
  <c r="S519" i="8"/>
  <c r="S520" i="8"/>
  <c r="S521" i="8"/>
  <c r="S522" i="8"/>
  <c r="S523" i="8"/>
  <c r="S524" i="8"/>
  <c r="S525" i="8"/>
  <c r="S526" i="8"/>
  <c r="S527" i="8"/>
  <c r="S528" i="8"/>
  <c r="S529" i="8"/>
  <c r="S530" i="8"/>
  <c r="S531" i="8"/>
  <c r="S532" i="8"/>
  <c r="S533" i="8"/>
  <c r="S534" i="8"/>
  <c r="S535" i="8"/>
  <c r="S536" i="8"/>
  <c r="S537" i="8"/>
  <c r="S538" i="8"/>
  <c r="S539" i="8"/>
  <c r="S540" i="8"/>
  <c r="S541" i="8"/>
  <c r="S542" i="8"/>
  <c r="S543" i="8"/>
  <c r="S544" i="8"/>
  <c r="S545" i="8"/>
  <c r="S546" i="8"/>
  <c r="S547" i="8"/>
  <c r="S548" i="8"/>
  <c r="S549" i="8"/>
  <c r="S550" i="8"/>
  <c r="S551" i="8"/>
  <c r="S552" i="8"/>
  <c r="S553" i="8"/>
  <c r="S554" i="8"/>
  <c r="S555" i="8"/>
  <c r="S556" i="8"/>
  <c r="S557" i="8"/>
  <c r="S558" i="8"/>
  <c r="S559" i="8"/>
  <c r="S560" i="8"/>
  <c r="S561" i="8"/>
  <c r="S562" i="8"/>
  <c r="S563" i="8"/>
  <c r="S564" i="8"/>
  <c r="S565" i="8"/>
  <c r="S566" i="8"/>
  <c r="S567" i="8"/>
  <c r="S568" i="8"/>
  <c r="S569" i="8"/>
  <c r="S570" i="8"/>
  <c r="S571" i="8"/>
  <c r="S572" i="8"/>
  <c r="S573" i="8"/>
  <c r="S574" i="8"/>
  <c r="S575" i="8"/>
  <c r="S576" i="8"/>
  <c r="S577" i="8"/>
  <c r="S578" i="8"/>
  <c r="S579" i="8"/>
  <c r="S580" i="8"/>
  <c r="S581" i="8"/>
  <c r="S582" i="8"/>
  <c r="S583" i="8"/>
  <c r="S584" i="8"/>
  <c r="S585" i="8"/>
  <c r="S586" i="8"/>
  <c r="S587" i="8"/>
  <c r="S588" i="8"/>
  <c r="S589" i="8"/>
  <c r="S590" i="8"/>
  <c r="S591" i="8"/>
  <c r="S592" i="8"/>
  <c r="S593" i="8"/>
  <c r="S594" i="8"/>
  <c r="S595" i="8"/>
  <c r="S596" i="8"/>
  <c r="S597" i="8"/>
  <c r="S598" i="8"/>
  <c r="S599" i="8"/>
  <c r="S600" i="8"/>
  <c r="S601" i="8"/>
  <c r="S602" i="8"/>
  <c r="S603" i="8"/>
  <c r="S604" i="8"/>
  <c r="S605" i="8"/>
  <c r="S606" i="8"/>
  <c r="S607" i="8"/>
  <c r="S608" i="8"/>
  <c r="S609" i="8"/>
  <c r="S610" i="8"/>
  <c r="S611" i="8"/>
  <c r="S612" i="8"/>
  <c r="S613" i="8"/>
  <c r="S614" i="8"/>
  <c r="S615" i="8"/>
  <c r="S616" i="8"/>
  <c r="S617" i="8"/>
  <c r="S618" i="8"/>
  <c r="S619" i="8"/>
  <c r="S620" i="8"/>
  <c r="S621" i="8"/>
  <c r="S622" i="8"/>
  <c r="S623" i="8"/>
  <c r="S624" i="8"/>
  <c r="S625" i="8"/>
  <c r="S626" i="8"/>
  <c r="S627" i="8"/>
  <c r="S628" i="8"/>
  <c r="S629" i="8"/>
  <c r="S630" i="8"/>
  <c r="S631" i="8"/>
  <c r="S632" i="8"/>
  <c r="S633" i="8"/>
  <c r="S634" i="8"/>
  <c r="S635" i="8"/>
  <c r="S636" i="8"/>
  <c r="S637" i="8"/>
  <c r="S638" i="8"/>
  <c r="S639" i="8"/>
  <c r="S640" i="8"/>
  <c r="S641" i="8"/>
  <c r="S642" i="8"/>
  <c r="S643" i="8"/>
  <c r="S644" i="8"/>
  <c r="S645" i="8"/>
  <c r="S646" i="8"/>
  <c r="S647" i="8"/>
  <c r="S648" i="8"/>
  <c r="S649" i="8"/>
  <c r="S650" i="8"/>
  <c r="S651" i="8"/>
  <c r="S652" i="8"/>
  <c r="S653" i="8"/>
  <c r="S654" i="8"/>
  <c r="S655" i="8"/>
  <c r="S656" i="8"/>
  <c r="S657" i="8"/>
  <c r="S658" i="8"/>
  <c r="S659" i="8"/>
  <c r="S660" i="8"/>
  <c r="S661" i="8"/>
  <c r="S662" i="8"/>
  <c r="S663" i="8"/>
  <c r="S664" i="8"/>
  <c r="S665" i="8"/>
  <c r="S666" i="8"/>
  <c r="S667" i="8"/>
  <c r="S668" i="8"/>
  <c r="S669" i="8"/>
  <c r="S670" i="8"/>
  <c r="S671" i="8"/>
  <c r="S672" i="8"/>
  <c r="S673" i="8"/>
  <c r="S674" i="8"/>
  <c r="S675" i="8"/>
  <c r="S676" i="8"/>
  <c r="S677" i="8"/>
  <c r="S678" i="8"/>
  <c r="S679" i="8"/>
  <c r="S680" i="8"/>
  <c r="S681" i="8"/>
  <c r="S682" i="8"/>
  <c r="S683" i="8"/>
  <c r="S684" i="8"/>
  <c r="S685" i="8"/>
  <c r="S686" i="8"/>
  <c r="S687" i="8"/>
  <c r="S688" i="8"/>
  <c r="S689" i="8"/>
  <c r="S690" i="8"/>
  <c r="S691" i="8"/>
  <c r="S692" i="8"/>
  <c r="S693" i="8"/>
  <c r="S694" i="8"/>
  <c r="S695" i="8"/>
  <c r="S696" i="8"/>
  <c r="S697" i="8"/>
  <c r="S698" i="8"/>
  <c r="S699" i="8"/>
  <c r="S700" i="8"/>
  <c r="S701" i="8"/>
  <c r="S702" i="8"/>
  <c r="S703" i="8"/>
  <c r="S704" i="8"/>
  <c r="S705" i="8"/>
  <c r="S706" i="8"/>
  <c r="S707" i="8"/>
  <c r="S708" i="8"/>
  <c r="S709" i="8"/>
  <c r="S710" i="8"/>
  <c r="S711" i="8"/>
  <c r="S712" i="8"/>
  <c r="S713" i="8"/>
  <c r="S714" i="8"/>
  <c r="S715" i="8"/>
  <c r="S716" i="8"/>
  <c r="S717" i="8"/>
  <c r="S718" i="8"/>
  <c r="S719" i="8"/>
  <c r="S720" i="8"/>
  <c r="S721" i="8"/>
  <c r="S722" i="8"/>
  <c r="S723" i="8"/>
  <c r="S724" i="8"/>
  <c r="S725" i="8"/>
  <c r="S726" i="8"/>
  <c r="S727" i="8"/>
  <c r="S728" i="8"/>
  <c r="S729" i="8"/>
  <c r="S730" i="8"/>
  <c r="S731" i="8"/>
  <c r="S732" i="8"/>
  <c r="S733" i="8"/>
  <c r="S734" i="8"/>
  <c r="S735" i="8"/>
  <c r="S736" i="8"/>
  <c r="S737" i="8"/>
  <c r="S738" i="8"/>
  <c r="S739" i="8"/>
  <c r="S740" i="8"/>
  <c r="S741" i="8"/>
  <c r="S742" i="8"/>
  <c r="S743" i="8"/>
  <c r="S744" i="8"/>
  <c r="S745" i="8"/>
  <c r="S746" i="8"/>
  <c r="S747" i="8"/>
  <c r="S748" i="8"/>
  <c r="S749" i="8"/>
  <c r="S750" i="8"/>
  <c r="S751" i="8"/>
  <c r="S752" i="8"/>
  <c r="S753" i="8"/>
  <c r="S754" i="8"/>
  <c r="S755" i="8"/>
  <c r="S756" i="8"/>
  <c r="S757" i="8"/>
  <c r="S758" i="8"/>
  <c r="S759" i="8"/>
  <c r="S760" i="8"/>
  <c r="S761" i="8"/>
  <c r="S762" i="8"/>
  <c r="S763" i="8"/>
  <c r="S764" i="8"/>
  <c r="S765" i="8"/>
  <c r="S766" i="8"/>
  <c r="S767" i="8"/>
  <c r="S768" i="8"/>
  <c r="S769" i="8"/>
  <c r="S770" i="8"/>
  <c r="S771" i="8"/>
  <c r="S772" i="8"/>
  <c r="S773" i="8"/>
  <c r="S774" i="8"/>
  <c r="S775" i="8"/>
  <c r="S776" i="8"/>
  <c r="S777" i="8"/>
  <c r="S778" i="8"/>
  <c r="S779" i="8"/>
  <c r="S780" i="8"/>
  <c r="S781" i="8"/>
  <c r="S782" i="8"/>
  <c r="S783" i="8"/>
  <c r="S784" i="8"/>
  <c r="S785" i="8"/>
  <c r="S786" i="8"/>
  <c r="S787" i="8"/>
  <c r="S788" i="8"/>
  <c r="S789" i="8"/>
  <c r="S790" i="8"/>
  <c r="S791" i="8"/>
  <c r="S792" i="8"/>
  <c r="S793" i="8"/>
  <c r="S794" i="8"/>
  <c r="S795" i="8"/>
  <c r="S796" i="8"/>
  <c r="S797" i="8"/>
  <c r="S798" i="8"/>
  <c r="S799" i="8"/>
  <c r="S800" i="8"/>
  <c r="S801" i="8"/>
  <c r="S802" i="8"/>
  <c r="S803" i="8"/>
  <c r="S804" i="8"/>
  <c r="S805" i="8"/>
  <c r="S806" i="8"/>
  <c r="S807" i="8"/>
  <c r="S808" i="8"/>
  <c r="S809" i="8"/>
  <c r="S810" i="8"/>
  <c r="S811" i="8"/>
  <c r="S812" i="8"/>
  <c r="S813" i="8"/>
  <c r="S814" i="8"/>
  <c r="S815" i="8"/>
  <c r="S816" i="8"/>
  <c r="S817" i="8"/>
  <c r="S818" i="8"/>
  <c r="S819" i="8"/>
  <c r="S820" i="8"/>
  <c r="S821" i="8"/>
  <c r="S822" i="8"/>
  <c r="S823" i="8"/>
  <c r="S824" i="8"/>
  <c r="S825" i="8"/>
  <c r="S826" i="8"/>
  <c r="S827" i="8"/>
  <c r="S828" i="8"/>
  <c r="S829" i="8"/>
  <c r="S830" i="8"/>
  <c r="S831" i="8"/>
  <c r="S832" i="8"/>
  <c r="S833" i="8"/>
  <c r="S834" i="8"/>
  <c r="S835" i="8"/>
  <c r="S836" i="8"/>
  <c r="S837" i="8"/>
  <c r="S838" i="8"/>
  <c r="S839" i="8"/>
  <c r="S840" i="8"/>
  <c r="S841" i="8"/>
  <c r="S842" i="8"/>
  <c r="S843" i="8"/>
  <c r="S844" i="8"/>
  <c r="S845" i="8"/>
  <c r="S846" i="8"/>
  <c r="S847" i="8"/>
  <c r="S848" i="8"/>
  <c r="S849" i="8"/>
  <c r="S850" i="8"/>
  <c r="S851" i="8"/>
  <c r="S852" i="8"/>
  <c r="S853" i="8"/>
  <c r="S854" i="8"/>
  <c r="S855" i="8"/>
  <c r="S856" i="8"/>
  <c r="S857" i="8"/>
  <c r="S858" i="8"/>
  <c r="S859" i="8"/>
  <c r="S860" i="8"/>
  <c r="S861" i="8"/>
  <c r="S862" i="8"/>
  <c r="S863" i="8"/>
  <c r="S864" i="8"/>
  <c r="S865" i="8"/>
  <c r="S866" i="8"/>
  <c r="S867" i="8"/>
  <c r="S868" i="8"/>
  <c r="S869" i="8"/>
  <c r="S870" i="8"/>
  <c r="S871" i="8"/>
  <c r="S872" i="8"/>
  <c r="S873" i="8"/>
  <c r="S874" i="8"/>
  <c r="S875" i="8"/>
  <c r="S876" i="8"/>
  <c r="S877" i="8"/>
  <c r="S878" i="8"/>
  <c r="S879" i="8"/>
  <c r="S880" i="8"/>
  <c r="S881" i="8"/>
  <c r="S882" i="8"/>
  <c r="S883" i="8"/>
  <c r="S884" i="8"/>
  <c r="S885" i="8"/>
  <c r="S886" i="8"/>
  <c r="S887" i="8"/>
  <c r="S888" i="8"/>
  <c r="S889" i="8"/>
  <c r="S890" i="8"/>
  <c r="S891" i="8"/>
  <c r="S892" i="8"/>
  <c r="S893" i="8"/>
  <c r="S894" i="8"/>
  <c r="S895" i="8"/>
  <c r="S896" i="8"/>
  <c r="S897" i="8"/>
  <c r="S898" i="8"/>
  <c r="S899" i="8"/>
  <c r="S900" i="8"/>
  <c r="S901" i="8"/>
  <c r="S902" i="8"/>
  <c r="S903" i="8"/>
  <c r="S904" i="8"/>
  <c r="S905" i="8"/>
  <c r="S906" i="8"/>
  <c r="S907" i="8"/>
  <c r="S908" i="8"/>
  <c r="S909" i="8"/>
  <c r="S910" i="8"/>
  <c r="S911" i="8"/>
  <c r="S912" i="8"/>
  <c r="S913" i="8"/>
  <c r="S914" i="8"/>
  <c r="S915" i="8"/>
  <c r="S916" i="8"/>
  <c r="S917" i="8"/>
  <c r="S918" i="8"/>
  <c r="S919" i="8"/>
  <c r="S920" i="8"/>
  <c r="S921" i="8"/>
  <c r="S922" i="8"/>
  <c r="S923" i="8"/>
  <c r="S924" i="8"/>
  <c r="S925" i="8"/>
  <c r="S926" i="8"/>
  <c r="S927" i="8"/>
  <c r="S928" i="8"/>
  <c r="S929" i="8"/>
  <c r="S930" i="8"/>
  <c r="S931" i="8"/>
  <c r="S932" i="8"/>
  <c r="S933" i="8"/>
  <c r="S934" i="8"/>
  <c r="S935" i="8"/>
  <c r="S936" i="8"/>
  <c r="S937" i="8"/>
  <c r="S938" i="8"/>
  <c r="S939" i="8"/>
  <c r="S940" i="8"/>
  <c r="S941" i="8"/>
  <c r="S942" i="8"/>
  <c r="S943" i="8"/>
  <c r="S944" i="8"/>
  <c r="S945" i="8"/>
  <c r="S946" i="8"/>
  <c r="S947" i="8"/>
  <c r="S948" i="8"/>
  <c r="S949" i="8"/>
  <c r="S950" i="8"/>
  <c r="S951" i="8"/>
  <c r="S952" i="8"/>
  <c r="S953" i="8"/>
  <c r="S954" i="8"/>
  <c r="S955" i="8"/>
  <c r="S956" i="8"/>
  <c r="S957" i="8"/>
  <c r="S958" i="8"/>
  <c r="S959" i="8"/>
  <c r="S960" i="8"/>
  <c r="S961" i="8"/>
  <c r="S962" i="8"/>
  <c r="S963" i="8"/>
  <c r="S964" i="8"/>
  <c r="S965" i="8"/>
  <c r="S966" i="8"/>
  <c r="S967" i="8"/>
  <c r="S968" i="8"/>
  <c r="S969" i="8"/>
  <c r="S970" i="8"/>
  <c r="S971" i="8"/>
  <c r="S972" i="8"/>
  <c r="S973" i="8"/>
  <c r="S974" i="8"/>
  <c r="S975" i="8"/>
  <c r="S976" i="8"/>
  <c r="S977" i="8"/>
  <c r="S978" i="8"/>
  <c r="S979" i="8"/>
  <c r="S980" i="8"/>
  <c r="S981" i="8"/>
  <c r="S982" i="8"/>
  <c r="S983" i="8"/>
  <c r="S984" i="8"/>
  <c r="S985" i="8"/>
  <c r="S986" i="8"/>
  <c r="S987" i="8"/>
  <c r="S988" i="8"/>
  <c r="S989" i="8"/>
  <c r="S990" i="8"/>
  <c r="S991" i="8"/>
  <c r="S992" i="8"/>
  <c r="S993" i="8"/>
  <c r="S994" i="8"/>
  <c r="S995" i="8"/>
  <c r="S996" i="8"/>
  <c r="S997" i="8"/>
  <c r="S998" i="8"/>
  <c r="S999" i="8"/>
  <c r="S1000" i="8"/>
  <c r="S1001" i="8"/>
  <c r="M18" i="8"/>
  <c r="M19" i="8"/>
  <c r="K20" i="8"/>
  <c r="L20" i="8"/>
  <c r="M20" i="8"/>
  <c r="N20" i="8"/>
  <c r="O20" i="8"/>
  <c r="R20" i="8"/>
  <c r="K21" i="8"/>
  <c r="L21" i="8"/>
  <c r="M21" i="8"/>
  <c r="N21" i="8"/>
  <c r="O21" i="8"/>
  <c r="R21" i="8"/>
  <c r="K22" i="8"/>
  <c r="L22" i="8"/>
  <c r="M22" i="8"/>
  <c r="N22" i="8"/>
  <c r="O22" i="8"/>
  <c r="R22" i="8"/>
  <c r="K23" i="8"/>
  <c r="L23" i="8"/>
  <c r="M23" i="8"/>
  <c r="N23" i="8"/>
  <c r="O23" i="8"/>
  <c r="R23" i="8"/>
  <c r="K24" i="8"/>
  <c r="L24" i="8"/>
  <c r="M24" i="8"/>
  <c r="N24" i="8"/>
  <c r="O24" i="8"/>
  <c r="R24" i="8"/>
  <c r="K25" i="8"/>
  <c r="L25" i="8"/>
  <c r="M25" i="8"/>
  <c r="N25" i="8"/>
  <c r="O25" i="8"/>
  <c r="R25" i="8"/>
  <c r="K26" i="8"/>
  <c r="L26" i="8"/>
  <c r="M26" i="8"/>
  <c r="N26" i="8"/>
  <c r="O26" i="8"/>
  <c r="R26" i="8"/>
  <c r="K27" i="8"/>
  <c r="L27" i="8"/>
  <c r="M27" i="8"/>
  <c r="N27" i="8"/>
  <c r="O27" i="8"/>
  <c r="R27" i="8"/>
  <c r="K28" i="8"/>
  <c r="L28" i="8"/>
  <c r="M28" i="8"/>
  <c r="N28" i="8"/>
  <c r="O28" i="8"/>
  <c r="R28" i="8"/>
  <c r="K29" i="8"/>
  <c r="L29" i="8"/>
  <c r="M29" i="8"/>
  <c r="N29" i="8"/>
  <c r="O29" i="8"/>
  <c r="R29" i="8"/>
  <c r="K30" i="8"/>
  <c r="L30" i="8"/>
  <c r="M30" i="8"/>
  <c r="N30" i="8"/>
  <c r="O30" i="8"/>
  <c r="R30" i="8"/>
  <c r="K31" i="8"/>
  <c r="L31" i="8"/>
  <c r="M31" i="8"/>
  <c r="N31" i="8"/>
  <c r="O31" i="8"/>
  <c r="R31" i="8"/>
  <c r="K32" i="8"/>
  <c r="L32" i="8"/>
  <c r="M32" i="8"/>
  <c r="N32" i="8"/>
  <c r="O32" i="8"/>
  <c r="R32" i="8"/>
  <c r="K33" i="8"/>
  <c r="L33" i="8"/>
  <c r="M33" i="8"/>
  <c r="N33" i="8"/>
  <c r="O33" i="8"/>
  <c r="R33" i="8"/>
  <c r="K34" i="8"/>
  <c r="L34" i="8"/>
  <c r="M34" i="8"/>
  <c r="N34" i="8"/>
  <c r="O34" i="8"/>
  <c r="R34" i="8"/>
  <c r="K35" i="8"/>
  <c r="L35" i="8"/>
  <c r="M35" i="8"/>
  <c r="N35" i="8"/>
  <c r="O35" i="8"/>
  <c r="R35" i="8"/>
  <c r="K36" i="8"/>
  <c r="L36" i="8"/>
  <c r="M36" i="8"/>
  <c r="N36" i="8"/>
  <c r="O36" i="8"/>
  <c r="R36" i="8"/>
  <c r="K37" i="8"/>
  <c r="L37" i="8"/>
  <c r="M37" i="8"/>
  <c r="N37" i="8"/>
  <c r="O37" i="8"/>
  <c r="R37" i="8"/>
  <c r="K38" i="8"/>
  <c r="L38" i="8"/>
  <c r="M38" i="8"/>
  <c r="N38" i="8"/>
  <c r="O38" i="8"/>
  <c r="R38" i="8"/>
  <c r="K39" i="8"/>
  <c r="L39" i="8"/>
  <c r="M39" i="8"/>
  <c r="N39" i="8"/>
  <c r="O39" i="8"/>
  <c r="R39" i="8"/>
  <c r="K40" i="8"/>
  <c r="L40" i="8"/>
  <c r="M40" i="8"/>
  <c r="N40" i="8"/>
  <c r="O40" i="8"/>
  <c r="R40" i="8"/>
  <c r="K41" i="8"/>
  <c r="L41" i="8"/>
  <c r="M41" i="8"/>
  <c r="N41" i="8"/>
  <c r="O41" i="8"/>
  <c r="R41" i="8"/>
  <c r="K42" i="8"/>
  <c r="L42" i="8"/>
  <c r="M42" i="8"/>
  <c r="N42" i="8"/>
  <c r="O42" i="8"/>
  <c r="R42" i="8"/>
  <c r="K43" i="8"/>
  <c r="L43" i="8"/>
  <c r="M43" i="8"/>
  <c r="N43" i="8"/>
  <c r="O43" i="8"/>
  <c r="R43" i="8"/>
  <c r="K44" i="8"/>
  <c r="L44" i="8"/>
  <c r="M44" i="8"/>
  <c r="N44" i="8"/>
  <c r="O44" i="8"/>
  <c r="R44" i="8"/>
  <c r="K45" i="8"/>
  <c r="L45" i="8"/>
  <c r="M45" i="8"/>
  <c r="N45" i="8"/>
  <c r="O45" i="8"/>
  <c r="R45" i="8"/>
  <c r="K46" i="8"/>
  <c r="L46" i="8"/>
  <c r="M46" i="8"/>
  <c r="N46" i="8"/>
  <c r="O46" i="8"/>
  <c r="R46" i="8"/>
  <c r="K47" i="8"/>
  <c r="L47" i="8"/>
  <c r="M47" i="8"/>
  <c r="N47" i="8"/>
  <c r="O47" i="8"/>
  <c r="R47" i="8"/>
  <c r="K48" i="8"/>
  <c r="L48" i="8"/>
  <c r="M48" i="8"/>
  <c r="N48" i="8"/>
  <c r="O48" i="8"/>
  <c r="R48" i="8"/>
  <c r="K49" i="8"/>
  <c r="L49" i="8"/>
  <c r="M49" i="8"/>
  <c r="N49" i="8"/>
  <c r="O49" i="8"/>
  <c r="R49" i="8"/>
  <c r="K50" i="8"/>
  <c r="L50" i="8"/>
  <c r="M50" i="8"/>
  <c r="N50" i="8"/>
  <c r="O50" i="8"/>
  <c r="R50" i="8"/>
  <c r="K51" i="8"/>
  <c r="L51" i="8"/>
  <c r="M51" i="8"/>
  <c r="N51" i="8"/>
  <c r="O51" i="8"/>
  <c r="R51" i="8"/>
  <c r="K52" i="8"/>
  <c r="L52" i="8"/>
  <c r="M52" i="8"/>
  <c r="N52" i="8"/>
  <c r="O52" i="8"/>
  <c r="R52" i="8"/>
  <c r="K53" i="8"/>
  <c r="L53" i="8"/>
  <c r="M53" i="8"/>
  <c r="N53" i="8"/>
  <c r="O53" i="8"/>
  <c r="R53" i="8"/>
  <c r="K54" i="8"/>
  <c r="L54" i="8"/>
  <c r="M54" i="8"/>
  <c r="N54" i="8"/>
  <c r="O54" i="8"/>
  <c r="R54" i="8"/>
  <c r="K55" i="8"/>
  <c r="L55" i="8"/>
  <c r="M55" i="8"/>
  <c r="N55" i="8"/>
  <c r="O55" i="8"/>
  <c r="R55" i="8"/>
  <c r="K56" i="8"/>
  <c r="L56" i="8"/>
  <c r="M56" i="8"/>
  <c r="N56" i="8"/>
  <c r="O56" i="8"/>
  <c r="R56" i="8"/>
  <c r="K57" i="8"/>
  <c r="L57" i="8"/>
  <c r="M57" i="8"/>
  <c r="N57" i="8"/>
  <c r="O57" i="8"/>
  <c r="R57" i="8"/>
  <c r="K58" i="8"/>
  <c r="L58" i="8"/>
  <c r="M58" i="8"/>
  <c r="N58" i="8"/>
  <c r="O58" i="8"/>
  <c r="R58" i="8"/>
  <c r="K59" i="8"/>
  <c r="L59" i="8"/>
  <c r="M59" i="8"/>
  <c r="N59" i="8"/>
  <c r="O59" i="8"/>
  <c r="R59" i="8"/>
  <c r="K60" i="8"/>
  <c r="L60" i="8"/>
  <c r="M60" i="8"/>
  <c r="N60" i="8"/>
  <c r="O60" i="8"/>
  <c r="R60" i="8"/>
  <c r="K61" i="8"/>
  <c r="L61" i="8"/>
  <c r="M61" i="8"/>
  <c r="N61" i="8"/>
  <c r="O61" i="8"/>
  <c r="R61" i="8"/>
  <c r="K62" i="8"/>
  <c r="L62" i="8"/>
  <c r="M62" i="8"/>
  <c r="N62" i="8"/>
  <c r="O62" i="8"/>
  <c r="R62" i="8"/>
  <c r="K63" i="8"/>
  <c r="L63" i="8"/>
  <c r="M63" i="8"/>
  <c r="N63" i="8"/>
  <c r="O63" i="8"/>
  <c r="R63" i="8"/>
  <c r="K64" i="8"/>
  <c r="L64" i="8"/>
  <c r="M64" i="8"/>
  <c r="N64" i="8"/>
  <c r="O64" i="8"/>
  <c r="R64" i="8"/>
  <c r="K65" i="8"/>
  <c r="L65" i="8"/>
  <c r="M65" i="8"/>
  <c r="N65" i="8"/>
  <c r="O65" i="8"/>
  <c r="R65" i="8"/>
  <c r="K66" i="8"/>
  <c r="L66" i="8"/>
  <c r="M66" i="8"/>
  <c r="N66" i="8"/>
  <c r="O66" i="8"/>
  <c r="R66" i="8"/>
  <c r="K67" i="8"/>
  <c r="L67" i="8"/>
  <c r="M67" i="8"/>
  <c r="N67" i="8"/>
  <c r="O67" i="8"/>
  <c r="R67" i="8"/>
  <c r="K68" i="8"/>
  <c r="L68" i="8"/>
  <c r="M68" i="8"/>
  <c r="N68" i="8"/>
  <c r="O68" i="8"/>
  <c r="R68" i="8"/>
  <c r="K69" i="8"/>
  <c r="L69" i="8"/>
  <c r="M69" i="8"/>
  <c r="N69" i="8"/>
  <c r="O69" i="8"/>
  <c r="R69" i="8"/>
  <c r="K70" i="8"/>
  <c r="L70" i="8"/>
  <c r="M70" i="8"/>
  <c r="N70" i="8"/>
  <c r="O70" i="8"/>
  <c r="R70" i="8"/>
  <c r="K71" i="8"/>
  <c r="L71" i="8"/>
  <c r="M71" i="8"/>
  <c r="N71" i="8"/>
  <c r="O71" i="8"/>
  <c r="R71" i="8"/>
  <c r="K72" i="8"/>
  <c r="L72" i="8"/>
  <c r="M72" i="8"/>
  <c r="N72" i="8"/>
  <c r="O72" i="8"/>
  <c r="R72" i="8"/>
  <c r="K73" i="8"/>
  <c r="L73" i="8"/>
  <c r="M73" i="8"/>
  <c r="N73" i="8"/>
  <c r="O73" i="8"/>
  <c r="R73" i="8"/>
  <c r="K74" i="8"/>
  <c r="L74" i="8"/>
  <c r="M74" i="8"/>
  <c r="N74" i="8"/>
  <c r="O74" i="8"/>
  <c r="R74" i="8"/>
  <c r="K75" i="8"/>
  <c r="L75" i="8"/>
  <c r="M75" i="8"/>
  <c r="N75" i="8"/>
  <c r="O75" i="8"/>
  <c r="R75" i="8"/>
  <c r="K76" i="8"/>
  <c r="L76" i="8"/>
  <c r="M76" i="8"/>
  <c r="N76" i="8"/>
  <c r="O76" i="8"/>
  <c r="R76" i="8"/>
  <c r="K77" i="8"/>
  <c r="L77" i="8"/>
  <c r="M77" i="8"/>
  <c r="N77" i="8"/>
  <c r="O77" i="8"/>
  <c r="R77" i="8"/>
  <c r="K78" i="8"/>
  <c r="L78" i="8"/>
  <c r="M78" i="8"/>
  <c r="N78" i="8"/>
  <c r="O78" i="8"/>
  <c r="R78" i="8"/>
  <c r="K79" i="8"/>
  <c r="L79" i="8"/>
  <c r="M79" i="8"/>
  <c r="N79" i="8"/>
  <c r="O79" i="8"/>
  <c r="R79" i="8"/>
  <c r="K80" i="8"/>
  <c r="L80" i="8"/>
  <c r="M80" i="8"/>
  <c r="N80" i="8"/>
  <c r="O80" i="8"/>
  <c r="R80" i="8"/>
  <c r="K81" i="8"/>
  <c r="L81" i="8"/>
  <c r="M81" i="8"/>
  <c r="N81" i="8"/>
  <c r="O81" i="8"/>
  <c r="R81" i="8"/>
  <c r="K82" i="8"/>
  <c r="L82" i="8"/>
  <c r="M82" i="8"/>
  <c r="N82" i="8"/>
  <c r="O82" i="8"/>
  <c r="R82" i="8"/>
  <c r="K83" i="8"/>
  <c r="L83" i="8"/>
  <c r="M83" i="8"/>
  <c r="N83" i="8"/>
  <c r="O83" i="8"/>
  <c r="R83" i="8"/>
  <c r="K84" i="8"/>
  <c r="L84" i="8"/>
  <c r="M84" i="8"/>
  <c r="N84" i="8"/>
  <c r="O84" i="8"/>
  <c r="R84" i="8"/>
  <c r="K85" i="8"/>
  <c r="L85" i="8"/>
  <c r="M85" i="8"/>
  <c r="N85" i="8"/>
  <c r="O85" i="8"/>
  <c r="R85" i="8"/>
  <c r="K86" i="8"/>
  <c r="L86" i="8"/>
  <c r="M86" i="8"/>
  <c r="N86" i="8"/>
  <c r="O86" i="8"/>
  <c r="R86" i="8"/>
  <c r="K87" i="8"/>
  <c r="L87" i="8"/>
  <c r="M87" i="8"/>
  <c r="N87" i="8"/>
  <c r="O87" i="8"/>
  <c r="R87" i="8"/>
  <c r="K88" i="8"/>
  <c r="L88" i="8"/>
  <c r="M88" i="8"/>
  <c r="N88" i="8"/>
  <c r="O88" i="8"/>
  <c r="R88" i="8"/>
  <c r="K89" i="8"/>
  <c r="L89" i="8"/>
  <c r="M89" i="8"/>
  <c r="N89" i="8"/>
  <c r="O89" i="8"/>
  <c r="R89" i="8"/>
  <c r="K90" i="8"/>
  <c r="L90" i="8"/>
  <c r="M90" i="8"/>
  <c r="N90" i="8"/>
  <c r="O90" i="8"/>
  <c r="R90" i="8"/>
  <c r="K91" i="8"/>
  <c r="L91" i="8"/>
  <c r="M91" i="8"/>
  <c r="N91" i="8"/>
  <c r="O91" i="8"/>
  <c r="R91" i="8"/>
  <c r="K92" i="8"/>
  <c r="L92" i="8"/>
  <c r="M92" i="8"/>
  <c r="N92" i="8"/>
  <c r="O92" i="8"/>
  <c r="R92" i="8"/>
  <c r="K93" i="8"/>
  <c r="L93" i="8"/>
  <c r="M93" i="8"/>
  <c r="N93" i="8"/>
  <c r="O93" i="8"/>
  <c r="R93" i="8"/>
  <c r="K94" i="8"/>
  <c r="L94" i="8"/>
  <c r="M94" i="8"/>
  <c r="N94" i="8"/>
  <c r="O94" i="8"/>
  <c r="R94" i="8"/>
  <c r="K95" i="8"/>
  <c r="L95" i="8"/>
  <c r="M95" i="8"/>
  <c r="N95" i="8"/>
  <c r="O95" i="8"/>
  <c r="R95" i="8"/>
  <c r="K96" i="8"/>
  <c r="L96" i="8"/>
  <c r="M96" i="8"/>
  <c r="N96" i="8"/>
  <c r="O96" i="8"/>
  <c r="R96" i="8"/>
  <c r="K97" i="8"/>
  <c r="L97" i="8"/>
  <c r="M97" i="8"/>
  <c r="N97" i="8"/>
  <c r="O97" i="8"/>
  <c r="R97" i="8"/>
  <c r="K98" i="8"/>
  <c r="L98" i="8"/>
  <c r="M98" i="8"/>
  <c r="N98" i="8"/>
  <c r="O98" i="8"/>
  <c r="R98" i="8"/>
  <c r="K99" i="8"/>
  <c r="L99" i="8"/>
  <c r="M99" i="8"/>
  <c r="N99" i="8"/>
  <c r="O99" i="8"/>
  <c r="R99" i="8"/>
  <c r="K100" i="8"/>
  <c r="L100" i="8"/>
  <c r="M100" i="8"/>
  <c r="N100" i="8"/>
  <c r="O100" i="8"/>
  <c r="R100" i="8"/>
  <c r="K101" i="8"/>
  <c r="L101" i="8"/>
  <c r="M101" i="8"/>
  <c r="N101" i="8"/>
  <c r="O101" i="8"/>
  <c r="R101" i="8"/>
  <c r="K102" i="8"/>
  <c r="L102" i="8"/>
  <c r="M102" i="8"/>
  <c r="N102" i="8"/>
  <c r="O102" i="8"/>
  <c r="R102" i="8"/>
  <c r="K103" i="8"/>
  <c r="L103" i="8"/>
  <c r="M103" i="8"/>
  <c r="N103" i="8"/>
  <c r="O103" i="8"/>
  <c r="R103" i="8"/>
  <c r="K104" i="8"/>
  <c r="L104" i="8"/>
  <c r="M104" i="8"/>
  <c r="N104" i="8"/>
  <c r="O104" i="8"/>
  <c r="R104" i="8"/>
  <c r="K105" i="8"/>
  <c r="L105" i="8"/>
  <c r="M105" i="8"/>
  <c r="N105" i="8"/>
  <c r="O105" i="8"/>
  <c r="R105" i="8"/>
  <c r="K106" i="8"/>
  <c r="L106" i="8"/>
  <c r="M106" i="8"/>
  <c r="N106" i="8"/>
  <c r="O106" i="8"/>
  <c r="R106" i="8"/>
  <c r="K107" i="8"/>
  <c r="L107" i="8"/>
  <c r="M107" i="8"/>
  <c r="N107" i="8"/>
  <c r="O107" i="8"/>
  <c r="R107" i="8"/>
  <c r="K108" i="8"/>
  <c r="L108" i="8"/>
  <c r="M108" i="8"/>
  <c r="N108" i="8"/>
  <c r="O108" i="8"/>
  <c r="R108" i="8"/>
  <c r="K109" i="8"/>
  <c r="L109" i="8"/>
  <c r="M109" i="8"/>
  <c r="N109" i="8"/>
  <c r="O109" i="8"/>
  <c r="R109" i="8"/>
  <c r="K110" i="8"/>
  <c r="L110" i="8"/>
  <c r="M110" i="8"/>
  <c r="N110" i="8"/>
  <c r="O110" i="8"/>
  <c r="R110" i="8"/>
  <c r="K111" i="8"/>
  <c r="L111" i="8"/>
  <c r="M111" i="8"/>
  <c r="N111" i="8"/>
  <c r="O111" i="8"/>
  <c r="R111" i="8"/>
  <c r="K112" i="8"/>
  <c r="L112" i="8"/>
  <c r="M112" i="8"/>
  <c r="N112" i="8"/>
  <c r="O112" i="8"/>
  <c r="R112" i="8"/>
  <c r="K113" i="8"/>
  <c r="L113" i="8"/>
  <c r="M113" i="8"/>
  <c r="N113" i="8"/>
  <c r="O113" i="8"/>
  <c r="R113" i="8"/>
  <c r="K114" i="8"/>
  <c r="L114" i="8"/>
  <c r="M114" i="8"/>
  <c r="N114" i="8"/>
  <c r="O114" i="8"/>
  <c r="R114" i="8"/>
  <c r="K115" i="8"/>
  <c r="L115" i="8"/>
  <c r="M115" i="8"/>
  <c r="N115" i="8"/>
  <c r="O115" i="8"/>
  <c r="R115" i="8"/>
  <c r="K116" i="8"/>
  <c r="L116" i="8"/>
  <c r="M116" i="8"/>
  <c r="N116" i="8"/>
  <c r="O116" i="8"/>
  <c r="R116" i="8"/>
  <c r="K117" i="8"/>
  <c r="L117" i="8"/>
  <c r="M117" i="8"/>
  <c r="N117" i="8"/>
  <c r="O117" i="8"/>
  <c r="R117" i="8"/>
  <c r="K118" i="8"/>
  <c r="L118" i="8"/>
  <c r="M118" i="8"/>
  <c r="N118" i="8"/>
  <c r="O118" i="8"/>
  <c r="R118" i="8"/>
  <c r="K119" i="8"/>
  <c r="L119" i="8"/>
  <c r="M119" i="8"/>
  <c r="N119" i="8"/>
  <c r="O119" i="8"/>
  <c r="R119" i="8"/>
  <c r="K120" i="8"/>
  <c r="L120" i="8"/>
  <c r="M120" i="8"/>
  <c r="N120" i="8"/>
  <c r="O120" i="8"/>
  <c r="R120" i="8"/>
  <c r="K121" i="8"/>
  <c r="L121" i="8"/>
  <c r="M121" i="8"/>
  <c r="N121" i="8"/>
  <c r="O121" i="8"/>
  <c r="R121" i="8"/>
  <c r="K122" i="8"/>
  <c r="L122" i="8"/>
  <c r="M122" i="8"/>
  <c r="N122" i="8"/>
  <c r="O122" i="8"/>
  <c r="R122" i="8"/>
  <c r="K123" i="8"/>
  <c r="L123" i="8"/>
  <c r="M123" i="8"/>
  <c r="N123" i="8"/>
  <c r="O123" i="8"/>
  <c r="R123" i="8"/>
  <c r="K124" i="8"/>
  <c r="L124" i="8"/>
  <c r="M124" i="8"/>
  <c r="N124" i="8"/>
  <c r="O124" i="8"/>
  <c r="R124" i="8"/>
  <c r="K125" i="8"/>
  <c r="L125" i="8"/>
  <c r="M125" i="8"/>
  <c r="N125" i="8"/>
  <c r="O125" i="8"/>
  <c r="R125" i="8"/>
  <c r="K126" i="8"/>
  <c r="L126" i="8"/>
  <c r="M126" i="8"/>
  <c r="N126" i="8"/>
  <c r="O126" i="8"/>
  <c r="R126" i="8"/>
  <c r="K127" i="8"/>
  <c r="L127" i="8"/>
  <c r="M127" i="8"/>
  <c r="N127" i="8"/>
  <c r="O127" i="8"/>
  <c r="R127" i="8"/>
  <c r="K128" i="8"/>
  <c r="L128" i="8"/>
  <c r="M128" i="8"/>
  <c r="N128" i="8"/>
  <c r="O128" i="8"/>
  <c r="R128" i="8"/>
  <c r="K129" i="8"/>
  <c r="L129" i="8"/>
  <c r="M129" i="8"/>
  <c r="N129" i="8"/>
  <c r="O129" i="8"/>
  <c r="R129" i="8"/>
  <c r="K130" i="8"/>
  <c r="L130" i="8"/>
  <c r="M130" i="8"/>
  <c r="N130" i="8"/>
  <c r="O130" i="8"/>
  <c r="R130" i="8"/>
  <c r="K131" i="8"/>
  <c r="L131" i="8"/>
  <c r="M131" i="8"/>
  <c r="N131" i="8"/>
  <c r="O131" i="8"/>
  <c r="R131" i="8"/>
  <c r="K132" i="8"/>
  <c r="L132" i="8"/>
  <c r="M132" i="8"/>
  <c r="N132" i="8"/>
  <c r="O132" i="8"/>
  <c r="R132" i="8"/>
  <c r="K133" i="8"/>
  <c r="L133" i="8"/>
  <c r="M133" i="8"/>
  <c r="N133" i="8"/>
  <c r="O133" i="8"/>
  <c r="R133" i="8"/>
  <c r="K134" i="8"/>
  <c r="L134" i="8"/>
  <c r="M134" i="8"/>
  <c r="N134" i="8"/>
  <c r="O134" i="8"/>
  <c r="R134" i="8"/>
  <c r="K135" i="8"/>
  <c r="L135" i="8"/>
  <c r="M135" i="8"/>
  <c r="N135" i="8"/>
  <c r="O135" i="8"/>
  <c r="R135" i="8"/>
  <c r="K136" i="8"/>
  <c r="L136" i="8"/>
  <c r="M136" i="8"/>
  <c r="N136" i="8"/>
  <c r="O136" i="8"/>
  <c r="R136" i="8"/>
  <c r="K137" i="8"/>
  <c r="L137" i="8"/>
  <c r="M137" i="8"/>
  <c r="N137" i="8"/>
  <c r="O137" i="8"/>
  <c r="R137" i="8"/>
  <c r="K138" i="8"/>
  <c r="L138" i="8"/>
  <c r="M138" i="8"/>
  <c r="N138" i="8"/>
  <c r="O138" i="8"/>
  <c r="R138" i="8"/>
  <c r="K139" i="8"/>
  <c r="L139" i="8"/>
  <c r="M139" i="8"/>
  <c r="N139" i="8"/>
  <c r="O139" i="8"/>
  <c r="R139" i="8"/>
  <c r="K140" i="8"/>
  <c r="L140" i="8"/>
  <c r="M140" i="8"/>
  <c r="N140" i="8"/>
  <c r="O140" i="8"/>
  <c r="R140" i="8"/>
  <c r="K141" i="8"/>
  <c r="L141" i="8"/>
  <c r="M141" i="8"/>
  <c r="N141" i="8"/>
  <c r="O141" i="8"/>
  <c r="R141" i="8"/>
  <c r="K142" i="8"/>
  <c r="L142" i="8"/>
  <c r="M142" i="8"/>
  <c r="N142" i="8"/>
  <c r="O142" i="8"/>
  <c r="R142" i="8"/>
  <c r="K143" i="8"/>
  <c r="L143" i="8"/>
  <c r="M143" i="8"/>
  <c r="N143" i="8"/>
  <c r="O143" i="8"/>
  <c r="R143" i="8"/>
  <c r="K144" i="8"/>
  <c r="L144" i="8"/>
  <c r="M144" i="8"/>
  <c r="N144" i="8"/>
  <c r="O144" i="8"/>
  <c r="R144" i="8"/>
  <c r="K145" i="8"/>
  <c r="L145" i="8"/>
  <c r="M145" i="8"/>
  <c r="N145" i="8"/>
  <c r="O145" i="8"/>
  <c r="R145" i="8"/>
  <c r="K146" i="8"/>
  <c r="L146" i="8"/>
  <c r="M146" i="8"/>
  <c r="N146" i="8"/>
  <c r="O146" i="8"/>
  <c r="R146" i="8"/>
  <c r="K147" i="8"/>
  <c r="L147" i="8"/>
  <c r="M147" i="8"/>
  <c r="N147" i="8"/>
  <c r="O147" i="8"/>
  <c r="R147" i="8"/>
  <c r="K148" i="8"/>
  <c r="L148" i="8"/>
  <c r="M148" i="8"/>
  <c r="N148" i="8"/>
  <c r="O148" i="8"/>
  <c r="R148" i="8"/>
  <c r="K149" i="8"/>
  <c r="L149" i="8"/>
  <c r="M149" i="8"/>
  <c r="N149" i="8"/>
  <c r="O149" i="8"/>
  <c r="R149" i="8"/>
  <c r="K150" i="8"/>
  <c r="L150" i="8"/>
  <c r="M150" i="8"/>
  <c r="N150" i="8"/>
  <c r="O150" i="8"/>
  <c r="R150" i="8"/>
  <c r="K151" i="8"/>
  <c r="L151" i="8"/>
  <c r="M151" i="8"/>
  <c r="N151" i="8"/>
  <c r="O151" i="8"/>
  <c r="R151" i="8"/>
  <c r="K152" i="8"/>
  <c r="L152" i="8"/>
  <c r="M152" i="8"/>
  <c r="N152" i="8"/>
  <c r="O152" i="8"/>
  <c r="R152" i="8"/>
  <c r="K153" i="8"/>
  <c r="L153" i="8"/>
  <c r="M153" i="8"/>
  <c r="N153" i="8"/>
  <c r="O153" i="8"/>
  <c r="R153" i="8"/>
  <c r="K154" i="8"/>
  <c r="L154" i="8"/>
  <c r="M154" i="8"/>
  <c r="N154" i="8"/>
  <c r="O154" i="8"/>
  <c r="R154" i="8"/>
  <c r="K155" i="8"/>
  <c r="L155" i="8"/>
  <c r="M155" i="8"/>
  <c r="N155" i="8"/>
  <c r="O155" i="8"/>
  <c r="R155" i="8"/>
  <c r="K156" i="8"/>
  <c r="L156" i="8"/>
  <c r="M156" i="8"/>
  <c r="N156" i="8"/>
  <c r="O156" i="8"/>
  <c r="R156" i="8"/>
  <c r="K157" i="8"/>
  <c r="L157" i="8"/>
  <c r="M157" i="8"/>
  <c r="N157" i="8"/>
  <c r="O157" i="8"/>
  <c r="R157" i="8"/>
  <c r="K158" i="8"/>
  <c r="L158" i="8"/>
  <c r="M158" i="8"/>
  <c r="N158" i="8"/>
  <c r="O158" i="8"/>
  <c r="R158" i="8"/>
  <c r="K159" i="8"/>
  <c r="L159" i="8"/>
  <c r="M159" i="8"/>
  <c r="N159" i="8"/>
  <c r="O159" i="8"/>
  <c r="R159" i="8"/>
  <c r="K160" i="8"/>
  <c r="L160" i="8"/>
  <c r="M160" i="8"/>
  <c r="N160" i="8"/>
  <c r="O160" i="8"/>
  <c r="R160" i="8"/>
  <c r="K161" i="8"/>
  <c r="L161" i="8"/>
  <c r="M161" i="8"/>
  <c r="N161" i="8"/>
  <c r="O161" i="8"/>
  <c r="R161" i="8"/>
  <c r="K162" i="8"/>
  <c r="L162" i="8"/>
  <c r="M162" i="8"/>
  <c r="N162" i="8"/>
  <c r="O162" i="8"/>
  <c r="R162" i="8"/>
  <c r="K163" i="8"/>
  <c r="L163" i="8"/>
  <c r="M163" i="8"/>
  <c r="N163" i="8"/>
  <c r="O163" i="8"/>
  <c r="R163" i="8"/>
  <c r="K164" i="8"/>
  <c r="L164" i="8"/>
  <c r="M164" i="8"/>
  <c r="N164" i="8"/>
  <c r="O164" i="8"/>
  <c r="R164" i="8"/>
  <c r="K165" i="8"/>
  <c r="L165" i="8"/>
  <c r="M165" i="8"/>
  <c r="N165" i="8"/>
  <c r="O165" i="8"/>
  <c r="R165" i="8"/>
  <c r="K166" i="8"/>
  <c r="L166" i="8"/>
  <c r="M166" i="8"/>
  <c r="N166" i="8"/>
  <c r="O166" i="8"/>
  <c r="R166" i="8"/>
  <c r="K167" i="8"/>
  <c r="L167" i="8"/>
  <c r="M167" i="8"/>
  <c r="N167" i="8"/>
  <c r="O167" i="8"/>
  <c r="R167" i="8"/>
  <c r="K168" i="8"/>
  <c r="L168" i="8"/>
  <c r="M168" i="8"/>
  <c r="N168" i="8"/>
  <c r="O168" i="8"/>
  <c r="R168" i="8"/>
  <c r="K169" i="8"/>
  <c r="L169" i="8"/>
  <c r="M169" i="8"/>
  <c r="N169" i="8"/>
  <c r="O169" i="8"/>
  <c r="R169" i="8"/>
  <c r="K170" i="8"/>
  <c r="L170" i="8"/>
  <c r="M170" i="8"/>
  <c r="N170" i="8"/>
  <c r="O170" i="8"/>
  <c r="R170" i="8"/>
  <c r="K171" i="8"/>
  <c r="L171" i="8"/>
  <c r="M171" i="8"/>
  <c r="N171" i="8"/>
  <c r="O171" i="8"/>
  <c r="R171" i="8"/>
  <c r="K172" i="8"/>
  <c r="L172" i="8"/>
  <c r="M172" i="8"/>
  <c r="N172" i="8"/>
  <c r="O172" i="8"/>
  <c r="R172" i="8"/>
  <c r="K173" i="8"/>
  <c r="L173" i="8"/>
  <c r="M173" i="8"/>
  <c r="N173" i="8"/>
  <c r="O173" i="8"/>
  <c r="R173" i="8"/>
  <c r="K174" i="8"/>
  <c r="L174" i="8"/>
  <c r="M174" i="8"/>
  <c r="N174" i="8"/>
  <c r="O174" i="8"/>
  <c r="R174" i="8"/>
  <c r="K175" i="8"/>
  <c r="L175" i="8"/>
  <c r="M175" i="8"/>
  <c r="N175" i="8"/>
  <c r="O175" i="8"/>
  <c r="R175" i="8"/>
  <c r="K176" i="8"/>
  <c r="L176" i="8"/>
  <c r="M176" i="8"/>
  <c r="N176" i="8"/>
  <c r="O176" i="8"/>
  <c r="R176" i="8"/>
  <c r="K177" i="8"/>
  <c r="L177" i="8"/>
  <c r="M177" i="8"/>
  <c r="N177" i="8"/>
  <c r="O177" i="8"/>
  <c r="R177" i="8"/>
  <c r="K178" i="8"/>
  <c r="L178" i="8"/>
  <c r="M178" i="8"/>
  <c r="N178" i="8"/>
  <c r="O178" i="8"/>
  <c r="R178" i="8"/>
  <c r="K179" i="8"/>
  <c r="L179" i="8"/>
  <c r="M179" i="8"/>
  <c r="N179" i="8"/>
  <c r="O179" i="8"/>
  <c r="R179" i="8"/>
  <c r="K180" i="8"/>
  <c r="L180" i="8"/>
  <c r="M180" i="8"/>
  <c r="N180" i="8"/>
  <c r="O180" i="8"/>
  <c r="R180" i="8"/>
  <c r="K181" i="8"/>
  <c r="L181" i="8"/>
  <c r="M181" i="8"/>
  <c r="N181" i="8"/>
  <c r="O181" i="8"/>
  <c r="R181" i="8"/>
  <c r="K182" i="8"/>
  <c r="L182" i="8"/>
  <c r="M182" i="8"/>
  <c r="N182" i="8"/>
  <c r="O182" i="8"/>
  <c r="R182" i="8"/>
  <c r="K183" i="8"/>
  <c r="L183" i="8"/>
  <c r="M183" i="8"/>
  <c r="N183" i="8"/>
  <c r="O183" i="8"/>
  <c r="R183" i="8"/>
  <c r="K184" i="8"/>
  <c r="L184" i="8"/>
  <c r="M184" i="8"/>
  <c r="N184" i="8"/>
  <c r="O184" i="8"/>
  <c r="R184" i="8"/>
  <c r="K185" i="8"/>
  <c r="L185" i="8"/>
  <c r="M185" i="8"/>
  <c r="N185" i="8"/>
  <c r="O185" i="8"/>
  <c r="R185" i="8"/>
  <c r="K186" i="8"/>
  <c r="L186" i="8"/>
  <c r="M186" i="8"/>
  <c r="N186" i="8"/>
  <c r="O186" i="8"/>
  <c r="R186" i="8"/>
  <c r="K187" i="8"/>
  <c r="L187" i="8"/>
  <c r="M187" i="8"/>
  <c r="N187" i="8"/>
  <c r="O187" i="8"/>
  <c r="R187" i="8"/>
  <c r="K188" i="8"/>
  <c r="L188" i="8"/>
  <c r="M188" i="8"/>
  <c r="N188" i="8"/>
  <c r="O188" i="8"/>
  <c r="R188" i="8"/>
  <c r="K189" i="8"/>
  <c r="L189" i="8"/>
  <c r="M189" i="8"/>
  <c r="N189" i="8"/>
  <c r="O189" i="8"/>
  <c r="R189" i="8"/>
  <c r="K190" i="8"/>
  <c r="L190" i="8"/>
  <c r="M190" i="8"/>
  <c r="N190" i="8"/>
  <c r="O190" i="8"/>
  <c r="R190" i="8"/>
  <c r="K191" i="8"/>
  <c r="L191" i="8"/>
  <c r="M191" i="8"/>
  <c r="N191" i="8"/>
  <c r="O191" i="8"/>
  <c r="R191" i="8"/>
  <c r="K192" i="8"/>
  <c r="L192" i="8"/>
  <c r="M192" i="8"/>
  <c r="N192" i="8"/>
  <c r="O192" i="8"/>
  <c r="R192" i="8"/>
  <c r="K193" i="8"/>
  <c r="L193" i="8"/>
  <c r="M193" i="8"/>
  <c r="N193" i="8"/>
  <c r="O193" i="8"/>
  <c r="R193" i="8"/>
  <c r="K194" i="8"/>
  <c r="L194" i="8"/>
  <c r="M194" i="8"/>
  <c r="N194" i="8"/>
  <c r="O194" i="8"/>
  <c r="R194" i="8"/>
  <c r="K195" i="8"/>
  <c r="L195" i="8"/>
  <c r="M195" i="8"/>
  <c r="N195" i="8"/>
  <c r="O195" i="8"/>
  <c r="R195" i="8"/>
  <c r="K196" i="8"/>
  <c r="L196" i="8"/>
  <c r="M196" i="8"/>
  <c r="N196" i="8"/>
  <c r="O196" i="8"/>
  <c r="R196" i="8"/>
  <c r="K197" i="8"/>
  <c r="L197" i="8"/>
  <c r="M197" i="8"/>
  <c r="N197" i="8"/>
  <c r="O197" i="8"/>
  <c r="R197" i="8"/>
  <c r="K198" i="8"/>
  <c r="L198" i="8"/>
  <c r="M198" i="8"/>
  <c r="N198" i="8"/>
  <c r="O198" i="8"/>
  <c r="R198" i="8"/>
  <c r="K199" i="8"/>
  <c r="L199" i="8"/>
  <c r="M199" i="8"/>
  <c r="N199" i="8"/>
  <c r="O199" i="8"/>
  <c r="R199" i="8"/>
  <c r="K200" i="8"/>
  <c r="L200" i="8"/>
  <c r="M200" i="8"/>
  <c r="N200" i="8"/>
  <c r="O200" i="8"/>
  <c r="R200" i="8"/>
  <c r="K201" i="8"/>
  <c r="L201" i="8"/>
  <c r="M201" i="8"/>
  <c r="N201" i="8"/>
  <c r="O201" i="8"/>
  <c r="R201" i="8"/>
  <c r="K202" i="8"/>
  <c r="L202" i="8"/>
  <c r="M202" i="8"/>
  <c r="N202" i="8"/>
  <c r="O202" i="8"/>
  <c r="R202" i="8"/>
  <c r="K203" i="8"/>
  <c r="L203" i="8"/>
  <c r="M203" i="8"/>
  <c r="N203" i="8"/>
  <c r="O203" i="8"/>
  <c r="R203" i="8"/>
  <c r="K204" i="8"/>
  <c r="L204" i="8"/>
  <c r="M204" i="8"/>
  <c r="N204" i="8"/>
  <c r="O204" i="8"/>
  <c r="R204" i="8"/>
  <c r="K205" i="8"/>
  <c r="L205" i="8"/>
  <c r="M205" i="8"/>
  <c r="N205" i="8"/>
  <c r="O205" i="8"/>
  <c r="R205" i="8"/>
  <c r="K206" i="8"/>
  <c r="L206" i="8"/>
  <c r="M206" i="8"/>
  <c r="N206" i="8"/>
  <c r="O206" i="8"/>
  <c r="R206" i="8"/>
  <c r="K207" i="8"/>
  <c r="L207" i="8"/>
  <c r="M207" i="8"/>
  <c r="N207" i="8"/>
  <c r="O207" i="8"/>
  <c r="R207" i="8"/>
  <c r="K208" i="8"/>
  <c r="L208" i="8"/>
  <c r="M208" i="8"/>
  <c r="N208" i="8"/>
  <c r="O208" i="8"/>
  <c r="R208" i="8"/>
  <c r="K209" i="8"/>
  <c r="L209" i="8"/>
  <c r="M209" i="8"/>
  <c r="N209" i="8"/>
  <c r="O209" i="8"/>
  <c r="R209" i="8"/>
  <c r="K210" i="8"/>
  <c r="L210" i="8"/>
  <c r="M210" i="8"/>
  <c r="N210" i="8"/>
  <c r="O210" i="8"/>
  <c r="R210" i="8"/>
  <c r="K211" i="8"/>
  <c r="L211" i="8"/>
  <c r="M211" i="8"/>
  <c r="N211" i="8"/>
  <c r="O211" i="8"/>
  <c r="R211" i="8"/>
  <c r="K212" i="8"/>
  <c r="L212" i="8"/>
  <c r="M212" i="8"/>
  <c r="N212" i="8"/>
  <c r="O212" i="8"/>
  <c r="R212" i="8"/>
  <c r="K213" i="8"/>
  <c r="L213" i="8"/>
  <c r="M213" i="8"/>
  <c r="N213" i="8"/>
  <c r="O213" i="8"/>
  <c r="R213" i="8"/>
  <c r="K214" i="8"/>
  <c r="L214" i="8"/>
  <c r="M214" i="8"/>
  <c r="N214" i="8"/>
  <c r="O214" i="8"/>
  <c r="R214" i="8"/>
  <c r="K215" i="8"/>
  <c r="L215" i="8"/>
  <c r="M215" i="8"/>
  <c r="N215" i="8"/>
  <c r="O215" i="8"/>
  <c r="R215" i="8"/>
  <c r="K216" i="8"/>
  <c r="L216" i="8"/>
  <c r="M216" i="8"/>
  <c r="N216" i="8"/>
  <c r="O216" i="8"/>
  <c r="R216" i="8"/>
  <c r="K217" i="8"/>
  <c r="L217" i="8"/>
  <c r="M217" i="8"/>
  <c r="N217" i="8"/>
  <c r="O217" i="8"/>
  <c r="R217" i="8"/>
  <c r="K218" i="8"/>
  <c r="L218" i="8"/>
  <c r="M218" i="8"/>
  <c r="N218" i="8"/>
  <c r="O218" i="8"/>
  <c r="R218" i="8"/>
  <c r="K219" i="8"/>
  <c r="L219" i="8"/>
  <c r="M219" i="8"/>
  <c r="N219" i="8"/>
  <c r="O219" i="8"/>
  <c r="R219" i="8"/>
  <c r="K220" i="8"/>
  <c r="L220" i="8"/>
  <c r="M220" i="8"/>
  <c r="N220" i="8"/>
  <c r="O220" i="8"/>
  <c r="R220" i="8"/>
  <c r="K221" i="8"/>
  <c r="L221" i="8"/>
  <c r="M221" i="8"/>
  <c r="N221" i="8"/>
  <c r="O221" i="8"/>
  <c r="R221" i="8"/>
  <c r="K222" i="8"/>
  <c r="L222" i="8"/>
  <c r="M222" i="8"/>
  <c r="N222" i="8"/>
  <c r="O222" i="8"/>
  <c r="R222" i="8"/>
  <c r="K223" i="8"/>
  <c r="L223" i="8"/>
  <c r="M223" i="8"/>
  <c r="N223" i="8"/>
  <c r="O223" i="8"/>
  <c r="R223" i="8"/>
  <c r="K224" i="8"/>
  <c r="L224" i="8"/>
  <c r="M224" i="8"/>
  <c r="N224" i="8"/>
  <c r="O224" i="8"/>
  <c r="R224" i="8"/>
  <c r="K225" i="8"/>
  <c r="L225" i="8"/>
  <c r="M225" i="8"/>
  <c r="N225" i="8"/>
  <c r="O225" i="8"/>
  <c r="R225" i="8"/>
  <c r="K226" i="8"/>
  <c r="L226" i="8"/>
  <c r="M226" i="8"/>
  <c r="N226" i="8"/>
  <c r="O226" i="8"/>
  <c r="R226" i="8"/>
  <c r="K227" i="8"/>
  <c r="L227" i="8"/>
  <c r="M227" i="8"/>
  <c r="N227" i="8"/>
  <c r="O227" i="8"/>
  <c r="R227" i="8"/>
  <c r="K228" i="8"/>
  <c r="L228" i="8"/>
  <c r="M228" i="8"/>
  <c r="N228" i="8"/>
  <c r="O228" i="8"/>
  <c r="R228" i="8"/>
  <c r="K229" i="8"/>
  <c r="L229" i="8"/>
  <c r="M229" i="8"/>
  <c r="N229" i="8"/>
  <c r="O229" i="8"/>
  <c r="R229" i="8"/>
  <c r="K230" i="8"/>
  <c r="L230" i="8"/>
  <c r="M230" i="8"/>
  <c r="N230" i="8"/>
  <c r="O230" i="8"/>
  <c r="R230" i="8"/>
  <c r="K231" i="8"/>
  <c r="L231" i="8"/>
  <c r="M231" i="8"/>
  <c r="N231" i="8"/>
  <c r="O231" i="8"/>
  <c r="R231" i="8"/>
  <c r="K232" i="8"/>
  <c r="L232" i="8"/>
  <c r="M232" i="8"/>
  <c r="N232" i="8"/>
  <c r="O232" i="8"/>
  <c r="R232" i="8"/>
  <c r="K233" i="8"/>
  <c r="L233" i="8"/>
  <c r="M233" i="8"/>
  <c r="N233" i="8"/>
  <c r="O233" i="8"/>
  <c r="R233" i="8"/>
  <c r="K234" i="8"/>
  <c r="L234" i="8"/>
  <c r="M234" i="8"/>
  <c r="N234" i="8"/>
  <c r="O234" i="8"/>
  <c r="R234" i="8"/>
  <c r="K235" i="8"/>
  <c r="L235" i="8"/>
  <c r="M235" i="8"/>
  <c r="N235" i="8"/>
  <c r="O235" i="8"/>
  <c r="R235" i="8"/>
  <c r="K236" i="8"/>
  <c r="L236" i="8"/>
  <c r="M236" i="8"/>
  <c r="N236" i="8"/>
  <c r="O236" i="8"/>
  <c r="R236" i="8"/>
  <c r="K237" i="8"/>
  <c r="L237" i="8"/>
  <c r="M237" i="8"/>
  <c r="N237" i="8"/>
  <c r="O237" i="8"/>
  <c r="R237" i="8"/>
  <c r="K238" i="8"/>
  <c r="L238" i="8"/>
  <c r="M238" i="8"/>
  <c r="N238" i="8"/>
  <c r="O238" i="8"/>
  <c r="R238" i="8"/>
  <c r="K239" i="8"/>
  <c r="L239" i="8"/>
  <c r="M239" i="8"/>
  <c r="N239" i="8"/>
  <c r="O239" i="8"/>
  <c r="R239" i="8"/>
  <c r="K240" i="8"/>
  <c r="L240" i="8"/>
  <c r="M240" i="8"/>
  <c r="N240" i="8"/>
  <c r="O240" i="8"/>
  <c r="R240" i="8"/>
  <c r="K241" i="8"/>
  <c r="L241" i="8"/>
  <c r="M241" i="8"/>
  <c r="N241" i="8"/>
  <c r="O241" i="8"/>
  <c r="R241" i="8"/>
  <c r="K242" i="8"/>
  <c r="L242" i="8"/>
  <c r="M242" i="8"/>
  <c r="N242" i="8"/>
  <c r="O242" i="8"/>
  <c r="R242" i="8"/>
  <c r="K243" i="8"/>
  <c r="L243" i="8"/>
  <c r="M243" i="8"/>
  <c r="N243" i="8"/>
  <c r="O243" i="8"/>
  <c r="R243" i="8"/>
  <c r="K244" i="8"/>
  <c r="L244" i="8"/>
  <c r="M244" i="8"/>
  <c r="N244" i="8"/>
  <c r="O244" i="8"/>
  <c r="R244" i="8"/>
  <c r="K245" i="8"/>
  <c r="L245" i="8"/>
  <c r="M245" i="8"/>
  <c r="N245" i="8"/>
  <c r="O245" i="8"/>
  <c r="R245" i="8"/>
  <c r="K246" i="8"/>
  <c r="L246" i="8"/>
  <c r="M246" i="8"/>
  <c r="N246" i="8"/>
  <c r="O246" i="8"/>
  <c r="R246" i="8"/>
  <c r="K247" i="8"/>
  <c r="L247" i="8"/>
  <c r="M247" i="8"/>
  <c r="N247" i="8"/>
  <c r="O247" i="8"/>
  <c r="R247" i="8"/>
  <c r="K248" i="8"/>
  <c r="L248" i="8"/>
  <c r="M248" i="8"/>
  <c r="N248" i="8"/>
  <c r="O248" i="8"/>
  <c r="R248" i="8"/>
  <c r="K249" i="8"/>
  <c r="L249" i="8"/>
  <c r="M249" i="8"/>
  <c r="N249" i="8"/>
  <c r="O249" i="8"/>
  <c r="R249" i="8"/>
  <c r="K250" i="8"/>
  <c r="L250" i="8"/>
  <c r="M250" i="8"/>
  <c r="N250" i="8"/>
  <c r="O250" i="8"/>
  <c r="R250" i="8"/>
  <c r="K251" i="8"/>
  <c r="L251" i="8"/>
  <c r="M251" i="8"/>
  <c r="N251" i="8"/>
  <c r="O251" i="8"/>
  <c r="R251" i="8"/>
  <c r="K252" i="8"/>
  <c r="L252" i="8"/>
  <c r="M252" i="8"/>
  <c r="N252" i="8"/>
  <c r="O252" i="8"/>
  <c r="R252" i="8"/>
  <c r="K253" i="8"/>
  <c r="L253" i="8"/>
  <c r="M253" i="8"/>
  <c r="N253" i="8"/>
  <c r="O253" i="8"/>
  <c r="R253" i="8"/>
  <c r="K254" i="8"/>
  <c r="L254" i="8"/>
  <c r="M254" i="8"/>
  <c r="N254" i="8"/>
  <c r="O254" i="8"/>
  <c r="R254" i="8"/>
  <c r="K255" i="8"/>
  <c r="L255" i="8"/>
  <c r="M255" i="8"/>
  <c r="N255" i="8"/>
  <c r="O255" i="8"/>
  <c r="R255" i="8"/>
  <c r="K256" i="8"/>
  <c r="L256" i="8"/>
  <c r="M256" i="8"/>
  <c r="N256" i="8"/>
  <c r="O256" i="8"/>
  <c r="R256" i="8"/>
  <c r="K257" i="8"/>
  <c r="L257" i="8"/>
  <c r="M257" i="8"/>
  <c r="N257" i="8"/>
  <c r="O257" i="8"/>
  <c r="R257" i="8"/>
  <c r="K258" i="8"/>
  <c r="L258" i="8"/>
  <c r="M258" i="8"/>
  <c r="N258" i="8"/>
  <c r="O258" i="8"/>
  <c r="R258" i="8"/>
  <c r="K259" i="8"/>
  <c r="L259" i="8"/>
  <c r="M259" i="8"/>
  <c r="N259" i="8"/>
  <c r="O259" i="8"/>
  <c r="R259" i="8"/>
  <c r="K260" i="8"/>
  <c r="L260" i="8"/>
  <c r="M260" i="8"/>
  <c r="N260" i="8"/>
  <c r="O260" i="8"/>
  <c r="R260" i="8"/>
  <c r="K261" i="8"/>
  <c r="L261" i="8"/>
  <c r="M261" i="8"/>
  <c r="N261" i="8"/>
  <c r="O261" i="8"/>
  <c r="R261" i="8"/>
  <c r="K262" i="8"/>
  <c r="L262" i="8"/>
  <c r="M262" i="8"/>
  <c r="N262" i="8"/>
  <c r="O262" i="8"/>
  <c r="R262" i="8"/>
  <c r="K263" i="8"/>
  <c r="L263" i="8"/>
  <c r="M263" i="8"/>
  <c r="N263" i="8"/>
  <c r="O263" i="8"/>
  <c r="R263" i="8"/>
  <c r="K264" i="8"/>
  <c r="L264" i="8"/>
  <c r="M264" i="8"/>
  <c r="N264" i="8"/>
  <c r="O264" i="8"/>
  <c r="R264" i="8"/>
  <c r="K265" i="8"/>
  <c r="L265" i="8"/>
  <c r="M265" i="8"/>
  <c r="N265" i="8"/>
  <c r="O265" i="8"/>
  <c r="R265" i="8"/>
  <c r="K266" i="8"/>
  <c r="L266" i="8"/>
  <c r="M266" i="8"/>
  <c r="N266" i="8"/>
  <c r="O266" i="8"/>
  <c r="R266" i="8"/>
  <c r="K267" i="8"/>
  <c r="L267" i="8"/>
  <c r="M267" i="8"/>
  <c r="N267" i="8"/>
  <c r="O267" i="8"/>
  <c r="R267" i="8"/>
  <c r="K268" i="8"/>
  <c r="L268" i="8"/>
  <c r="M268" i="8"/>
  <c r="N268" i="8"/>
  <c r="O268" i="8"/>
  <c r="R268" i="8"/>
  <c r="K269" i="8"/>
  <c r="L269" i="8"/>
  <c r="M269" i="8"/>
  <c r="N269" i="8"/>
  <c r="O269" i="8"/>
  <c r="R269" i="8"/>
  <c r="K270" i="8"/>
  <c r="L270" i="8"/>
  <c r="M270" i="8"/>
  <c r="N270" i="8"/>
  <c r="O270" i="8"/>
  <c r="R270" i="8"/>
  <c r="K271" i="8"/>
  <c r="L271" i="8"/>
  <c r="M271" i="8"/>
  <c r="N271" i="8"/>
  <c r="O271" i="8"/>
  <c r="R271" i="8"/>
  <c r="K272" i="8"/>
  <c r="L272" i="8"/>
  <c r="M272" i="8"/>
  <c r="N272" i="8"/>
  <c r="O272" i="8"/>
  <c r="R272" i="8"/>
  <c r="K273" i="8"/>
  <c r="L273" i="8"/>
  <c r="M273" i="8"/>
  <c r="N273" i="8"/>
  <c r="O273" i="8"/>
  <c r="R273" i="8"/>
  <c r="K274" i="8"/>
  <c r="L274" i="8"/>
  <c r="M274" i="8"/>
  <c r="N274" i="8"/>
  <c r="O274" i="8"/>
  <c r="R274" i="8"/>
  <c r="K275" i="8"/>
  <c r="L275" i="8"/>
  <c r="M275" i="8"/>
  <c r="N275" i="8"/>
  <c r="O275" i="8"/>
  <c r="R275" i="8"/>
  <c r="K276" i="8"/>
  <c r="L276" i="8"/>
  <c r="M276" i="8"/>
  <c r="N276" i="8"/>
  <c r="O276" i="8"/>
  <c r="R276" i="8"/>
  <c r="K277" i="8"/>
  <c r="L277" i="8"/>
  <c r="M277" i="8"/>
  <c r="N277" i="8"/>
  <c r="O277" i="8"/>
  <c r="R277" i="8"/>
  <c r="K278" i="8"/>
  <c r="L278" i="8"/>
  <c r="M278" i="8"/>
  <c r="N278" i="8"/>
  <c r="O278" i="8"/>
  <c r="R278" i="8"/>
  <c r="K279" i="8"/>
  <c r="L279" i="8"/>
  <c r="M279" i="8"/>
  <c r="N279" i="8"/>
  <c r="O279" i="8"/>
  <c r="R279" i="8"/>
  <c r="K280" i="8"/>
  <c r="L280" i="8"/>
  <c r="M280" i="8"/>
  <c r="N280" i="8"/>
  <c r="O280" i="8"/>
  <c r="R280" i="8"/>
  <c r="K281" i="8"/>
  <c r="L281" i="8"/>
  <c r="M281" i="8"/>
  <c r="N281" i="8"/>
  <c r="O281" i="8"/>
  <c r="R281" i="8"/>
  <c r="K282" i="8"/>
  <c r="L282" i="8"/>
  <c r="M282" i="8"/>
  <c r="N282" i="8"/>
  <c r="O282" i="8"/>
  <c r="R282" i="8"/>
  <c r="K283" i="8"/>
  <c r="L283" i="8"/>
  <c r="M283" i="8"/>
  <c r="N283" i="8"/>
  <c r="O283" i="8"/>
  <c r="R283" i="8"/>
  <c r="K284" i="8"/>
  <c r="L284" i="8"/>
  <c r="M284" i="8"/>
  <c r="N284" i="8"/>
  <c r="O284" i="8"/>
  <c r="R284" i="8"/>
  <c r="K285" i="8"/>
  <c r="L285" i="8"/>
  <c r="M285" i="8"/>
  <c r="N285" i="8"/>
  <c r="O285" i="8"/>
  <c r="R285" i="8"/>
  <c r="K286" i="8"/>
  <c r="L286" i="8"/>
  <c r="M286" i="8"/>
  <c r="N286" i="8"/>
  <c r="O286" i="8"/>
  <c r="R286" i="8"/>
  <c r="K287" i="8"/>
  <c r="L287" i="8"/>
  <c r="M287" i="8"/>
  <c r="N287" i="8"/>
  <c r="O287" i="8"/>
  <c r="R287" i="8"/>
  <c r="K288" i="8"/>
  <c r="L288" i="8"/>
  <c r="M288" i="8"/>
  <c r="N288" i="8"/>
  <c r="O288" i="8"/>
  <c r="R288" i="8"/>
  <c r="K289" i="8"/>
  <c r="L289" i="8"/>
  <c r="M289" i="8"/>
  <c r="N289" i="8"/>
  <c r="O289" i="8"/>
  <c r="R289" i="8"/>
  <c r="K290" i="8"/>
  <c r="L290" i="8"/>
  <c r="M290" i="8"/>
  <c r="N290" i="8"/>
  <c r="O290" i="8"/>
  <c r="R290" i="8"/>
  <c r="K291" i="8"/>
  <c r="L291" i="8"/>
  <c r="M291" i="8"/>
  <c r="N291" i="8"/>
  <c r="O291" i="8"/>
  <c r="R291" i="8"/>
  <c r="K292" i="8"/>
  <c r="L292" i="8"/>
  <c r="M292" i="8"/>
  <c r="N292" i="8"/>
  <c r="O292" i="8"/>
  <c r="R292" i="8"/>
  <c r="K293" i="8"/>
  <c r="L293" i="8"/>
  <c r="M293" i="8"/>
  <c r="N293" i="8"/>
  <c r="O293" i="8"/>
  <c r="R293" i="8"/>
  <c r="K294" i="8"/>
  <c r="L294" i="8"/>
  <c r="M294" i="8"/>
  <c r="N294" i="8"/>
  <c r="O294" i="8"/>
  <c r="R294" i="8"/>
  <c r="K295" i="8"/>
  <c r="L295" i="8"/>
  <c r="M295" i="8"/>
  <c r="N295" i="8"/>
  <c r="O295" i="8"/>
  <c r="R295" i="8"/>
  <c r="K296" i="8"/>
  <c r="L296" i="8"/>
  <c r="M296" i="8"/>
  <c r="N296" i="8"/>
  <c r="O296" i="8"/>
  <c r="R296" i="8"/>
  <c r="K297" i="8"/>
  <c r="L297" i="8"/>
  <c r="M297" i="8"/>
  <c r="N297" i="8"/>
  <c r="O297" i="8"/>
  <c r="R297" i="8"/>
  <c r="K298" i="8"/>
  <c r="L298" i="8"/>
  <c r="M298" i="8"/>
  <c r="N298" i="8"/>
  <c r="O298" i="8"/>
  <c r="R298" i="8"/>
  <c r="K299" i="8"/>
  <c r="L299" i="8"/>
  <c r="M299" i="8"/>
  <c r="N299" i="8"/>
  <c r="O299" i="8"/>
  <c r="R299" i="8"/>
  <c r="K300" i="8"/>
  <c r="L300" i="8"/>
  <c r="M300" i="8"/>
  <c r="N300" i="8"/>
  <c r="O300" i="8"/>
  <c r="R300" i="8"/>
  <c r="K301" i="8"/>
  <c r="L301" i="8"/>
  <c r="M301" i="8"/>
  <c r="N301" i="8"/>
  <c r="O301" i="8"/>
  <c r="R301" i="8"/>
  <c r="K302" i="8"/>
  <c r="L302" i="8"/>
  <c r="M302" i="8"/>
  <c r="N302" i="8"/>
  <c r="O302" i="8"/>
  <c r="R302" i="8"/>
  <c r="K303" i="8"/>
  <c r="L303" i="8"/>
  <c r="M303" i="8"/>
  <c r="N303" i="8"/>
  <c r="O303" i="8"/>
  <c r="R303" i="8"/>
  <c r="K304" i="8"/>
  <c r="L304" i="8"/>
  <c r="M304" i="8"/>
  <c r="N304" i="8"/>
  <c r="O304" i="8"/>
  <c r="R304" i="8"/>
  <c r="K305" i="8"/>
  <c r="L305" i="8"/>
  <c r="M305" i="8"/>
  <c r="N305" i="8"/>
  <c r="O305" i="8"/>
  <c r="R305" i="8"/>
  <c r="K306" i="8"/>
  <c r="L306" i="8"/>
  <c r="M306" i="8"/>
  <c r="N306" i="8"/>
  <c r="O306" i="8"/>
  <c r="R306" i="8"/>
  <c r="K307" i="8"/>
  <c r="L307" i="8"/>
  <c r="M307" i="8"/>
  <c r="N307" i="8"/>
  <c r="O307" i="8"/>
  <c r="R307" i="8"/>
  <c r="K308" i="8"/>
  <c r="L308" i="8"/>
  <c r="M308" i="8"/>
  <c r="N308" i="8"/>
  <c r="O308" i="8"/>
  <c r="R308" i="8"/>
  <c r="K309" i="8"/>
  <c r="L309" i="8"/>
  <c r="M309" i="8"/>
  <c r="N309" i="8"/>
  <c r="O309" i="8"/>
  <c r="R309" i="8"/>
  <c r="K310" i="8"/>
  <c r="L310" i="8"/>
  <c r="M310" i="8"/>
  <c r="N310" i="8"/>
  <c r="O310" i="8"/>
  <c r="R310" i="8"/>
  <c r="K311" i="8"/>
  <c r="L311" i="8"/>
  <c r="M311" i="8"/>
  <c r="N311" i="8"/>
  <c r="O311" i="8"/>
  <c r="R311" i="8"/>
  <c r="K312" i="8"/>
  <c r="L312" i="8"/>
  <c r="M312" i="8"/>
  <c r="N312" i="8"/>
  <c r="O312" i="8"/>
  <c r="R312" i="8"/>
  <c r="K313" i="8"/>
  <c r="L313" i="8"/>
  <c r="M313" i="8"/>
  <c r="N313" i="8"/>
  <c r="O313" i="8"/>
  <c r="R313" i="8"/>
  <c r="K314" i="8"/>
  <c r="L314" i="8"/>
  <c r="M314" i="8"/>
  <c r="N314" i="8"/>
  <c r="O314" i="8"/>
  <c r="R314" i="8"/>
  <c r="K315" i="8"/>
  <c r="L315" i="8"/>
  <c r="M315" i="8"/>
  <c r="N315" i="8"/>
  <c r="O315" i="8"/>
  <c r="R315" i="8"/>
  <c r="K316" i="8"/>
  <c r="L316" i="8"/>
  <c r="M316" i="8"/>
  <c r="N316" i="8"/>
  <c r="O316" i="8"/>
  <c r="R316" i="8"/>
  <c r="K317" i="8"/>
  <c r="L317" i="8"/>
  <c r="M317" i="8"/>
  <c r="N317" i="8"/>
  <c r="O317" i="8"/>
  <c r="R317" i="8"/>
  <c r="K318" i="8"/>
  <c r="L318" i="8"/>
  <c r="M318" i="8"/>
  <c r="N318" i="8"/>
  <c r="O318" i="8"/>
  <c r="R318" i="8"/>
  <c r="K319" i="8"/>
  <c r="L319" i="8"/>
  <c r="M319" i="8"/>
  <c r="N319" i="8"/>
  <c r="O319" i="8"/>
  <c r="R319" i="8"/>
  <c r="K320" i="8"/>
  <c r="L320" i="8"/>
  <c r="M320" i="8"/>
  <c r="N320" i="8"/>
  <c r="O320" i="8"/>
  <c r="R320" i="8"/>
  <c r="K321" i="8"/>
  <c r="L321" i="8"/>
  <c r="M321" i="8"/>
  <c r="N321" i="8"/>
  <c r="O321" i="8"/>
  <c r="R321" i="8"/>
  <c r="K322" i="8"/>
  <c r="L322" i="8"/>
  <c r="M322" i="8"/>
  <c r="N322" i="8"/>
  <c r="O322" i="8"/>
  <c r="R322" i="8"/>
  <c r="K323" i="8"/>
  <c r="L323" i="8"/>
  <c r="M323" i="8"/>
  <c r="N323" i="8"/>
  <c r="O323" i="8"/>
  <c r="R323" i="8"/>
  <c r="K324" i="8"/>
  <c r="L324" i="8"/>
  <c r="M324" i="8"/>
  <c r="N324" i="8"/>
  <c r="O324" i="8"/>
  <c r="R324" i="8"/>
  <c r="K325" i="8"/>
  <c r="L325" i="8"/>
  <c r="M325" i="8"/>
  <c r="N325" i="8"/>
  <c r="O325" i="8"/>
  <c r="R325" i="8"/>
  <c r="K326" i="8"/>
  <c r="L326" i="8"/>
  <c r="M326" i="8"/>
  <c r="N326" i="8"/>
  <c r="O326" i="8"/>
  <c r="R326" i="8"/>
  <c r="K327" i="8"/>
  <c r="L327" i="8"/>
  <c r="M327" i="8"/>
  <c r="N327" i="8"/>
  <c r="O327" i="8"/>
  <c r="R327" i="8"/>
  <c r="K328" i="8"/>
  <c r="L328" i="8"/>
  <c r="M328" i="8"/>
  <c r="N328" i="8"/>
  <c r="O328" i="8"/>
  <c r="R328" i="8"/>
  <c r="K329" i="8"/>
  <c r="L329" i="8"/>
  <c r="M329" i="8"/>
  <c r="N329" i="8"/>
  <c r="O329" i="8"/>
  <c r="R329" i="8"/>
  <c r="K330" i="8"/>
  <c r="L330" i="8"/>
  <c r="M330" i="8"/>
  <c r="N330" i="8"/>
  <c r="O330" i="8"/>
  <c r="R330" i="8"/>
  <c r="K331" i="8"/>
  <c r="L331" i="8"/>
  <c r="M331" i="8"/>
  <c r="N331" i="8"/>
  <c r="O331" i="8"/>
  <c r="R331" i="8"/>
  <c r="K332" i="8"/>
  <c r="L332" i="8"/>
  <c r="M332" i="8"/>
  <c r="N332" i="8"/>
  <c r="O332" i="8"/>
  <c r="R332" i="8"/>
  <c r="K333" i="8"/>
  <c r="L333" i="8"/>
  <c r="M333" i="8"/>
  <c r="N333" i="8"/>
  <c r="O333" i="8"/>
  <c r="R333" i="8"/>
  <c r="K334" i="8"/>
  <c r="L334" i="8"/>
  <c r="M334" i="8"/>
  <c r="N334" i="8"/>
  <c r="O334" i="8"/>
  <c r="R334" i="8"/>
  <c r="K335" i="8"/>
  <c r="L335" i="8"/>
  <c r="M335" i="8"/>
  <c r="N335" i="8"/>
  <c r="O335" i="8"/>
  <c r="R335" i="8"/>
  <c r="K336" i="8"/>
  <c r="L336" i="8"/>
  <c r="M336" i="8"/>
  <c r="N336" i="8"/>
  <c r="O336" i="8"/>
  <c r="R336" i="8"/>
  <c r="K337" i="8"/>
  <c r="L337" i="8"/>
  <c r="M337" i="8"/>
  <c r="N337" i="8"/>
  <c r="O337" i="8"/>
  <c r="R337" i="8"/>
  <c r="K338" i="8"/>
  <c r="L338" i="8"/>
  <c r="M338" i="8"/>
  <c r="N338" i="8"/>
  <c r="O338" i="8"/>
  <c r="R338" i="8"/>
  <c r="K339" i="8"/>
  <c r="L339" i="8"/>
  <c r="M339" i="8"/>
  <c r="N339" i="8"/>
  <c r="O339" i="8"/>
  <c r="R339" i="8"/>
  <c r="K340" i="8"/>
  <c r="L340" i="8"/>
  <c r="M340" i="8"/>
  <c r="N340" i="8"/>
  <c r="O340" i="8"/>
  <c r="R340" i="8"/>
  <c r="K341" i="8"/>
  <c r="L341" i="8"/>
  <c r="M341" i="8"/>
  <c r="N341" i="8"/>
  <c r="O341" i="8"/>
  <c r="R341" i="8"/>
  <c r="K342" i="8"/>
  <c r="L342" i="8"/>
  <c r="M342" i="8"/>
  <c r="N342" i="8"/>
  <c r="O342" i="8"/>
  <c r="R342" i="8"/>
  <c r="K343" i="8"/>
  <c r="L343" i="8"/>
  <c r="M343" i="8"/>
  <c r="N343" i="8"/>
  <c r="O343" i="8"/>
  <c r="R343" i="8"/>
  <c r="K344" i="8"/>
  <c r="L344" i="8"/>
  <c r="M344" i="8"/>
  <c r="N344" i="8"/>
  <c r="O344" i="8"/>
  <c r="R344" i="8"/>
  <c r="K345" i="8"/>
  <c r="L345" i="8"/>
  <c r="M345" i="8"/>
  <c r="N345" i="8"/>
  <c r="O345" i="8"/>
  <c r="R345" i="8"/>
  <c r="K346" i="8"/>
  <c r="L346" i="8"/>
  <c r="M346" i="8"/>
  <c r="N346" i="8"/>
  <c r="O346" i="8"/>
  <c r="R346" i="8"/>
  <c r="K347" i="8"/>
  <c r="L347" i="8"/>
  <c r="M347" i="8"/>
  <c r="N347" i="8"/>
  <c r="O347" i="8"/>
  <c r="R347" i="8"/>
  <c r="K348" i="8"/>
  <c r="L348" i="8"/>
  <c r="M348" i="8"/>
  <c r="N348" i="8"/>
  <c r="O348" i="8"/>
  <c r="R348" i="8"/>
  <c r="K349" i="8"/>
  <c r="L349" i="8"/>
  <c r="M349" i="8"/>
  <c r="N349" i="8"/>
  <c r="O349" i="8"/>
  <c r="R349" i="8"/>
  <c r="K350" i="8"/>
  <c r="L350" i="8"/>
  <c r="M350" i="8"/>
  <c r="N350" i="8"/>
  <c r="O350" i="8"/>
  <c r="R350" i="8"/>
  <c r="K351" i="8"/>
  <c r="L351" i="8"/>
  <c r="M351" i="8"/>
  <c r="N351" i="8"/>
  <c r="O351" i="8"/>
  <c r="R351" i="8"/>
  <c r="K352" i="8"/>
  <c r="L352" i="8"/>
  <c r="M352" i="8"/>
  <c r="N352" i="8"/>
  <c r="O352" i="8"/>
  <c r="R352" i="8"/>
  <c r="K353" i="8"/>
  <c r="L353" i="8"/>
  <c r="M353" i="8"/>
  <c r="N353" i="8"/>
  <c r="O353" i="8"/>
  <c r="R353" i="8"/>
  <c r="K354" i="8"/>
  <c r="L354" i="8"/>
  <c r="M354" i="8"/>
  <c r="N354" i="8"/>
  <c r="O354" i="8"/>
  <c r="R354" i="8"/>
  <c r="K355" i="8"/>
  <c r="L355" i="8"/>
  <c r="M355" i="8"/>
  <c r="N355" i="8"/>
  <c r="O355" i="8"/>
  <c r="R355" i="8"/>
  <c r="K356" i="8"/>
  <c r="L356" i="8"/>
  <c r="M356" i="8"/>
  <c r="N356" i="8"/>
  <c r="O356" i="8"/>
  <c r="R356" i="8"/>
  <c r="K357" i="8"/>
  <c r="L357" i="8"/>
  <c r="M357" i="8"/>
  <c r="N357" i="8"/>
  <c r="O357" i="8"/>
  <c r="R357" i="8"/>
  <c r="K358" i="8"/>
  <c r="L358" i="8"/>
  <c r="M358" i="8"/>
  <c r="N358" i="8"/>
  <c r="O358" i="8"/>
  <c r="R358" i="8"/>
  <c r="K359" i="8"/>
  <c r="L359" i="8"/>
  <c r="M359" i="8"/>
  <c r="N359" i="8"/>
  <c r="O359" i="8"/>
  <c r="R359" i="8"/>
  <c r="K360" i="8"/>
  <c r="L360" i="8"/>
  <c r="M360" i="8"/>
  <c r="N360" i="8"/>
  <c r="O360" i="8"/>
  <c r="R360" i="8"/>
  <c r="K361" i="8"/>
  <c r="L361" i="8"/>
  <c r="M361" i="8"/>
  <c r="N361" i="8"/>
  <c r="O361" i="8"/>
  <c r="R361" i="8"/>
  <c r="K362" i="8"/>
  <c r="L362" i="8"/>
  <c r="M362" i="8"/>
  <c r="N362" i="8"/>
  <c r="O362" i="8"/>
  <c r="R362" i="8"/>
  <c r="K363" i="8"/>
  <c r="L363" i="8"/>
  <c r="M363" i="8"/>
  <c r="N363" i="8"/>
  <c r="O363" i="8"/>
  <c r="R363" i="8"/>
  <c r="K364" i="8"/>
  <c r="L364" i="8"/>
  <c r="M364" i="8"/>
  <c r="N364" i="8"/>
  <c r="O364" i="8"/>
  <c r="R364" i="8"/>
  <c r="K365" i="8"/>
  <c r="L365" i="8"/>
  <c r="M365" i="8"/>
  <c r="N365" i="8"/>
  <c r="O365" i="8"/>
  <c r="R365" i="8"/>
  <c r="K366" i="8"/>
  <c r="L366" i="8"/>
  <c r="M366" i="8"/>
  <c r="N366" i="8"/>
  <c r="O366" i="8"/>
  <c r="R366" i="8"/>
  <c r="K367" i="8"/>
  <c r="L367" i="8"/>
  <c r="M367" i="8"/>
  <c r="N367" i="8"/>
  <c r="O367" i="8"/>
  <c r="R367" i="8"/>
  <c r="K368" i="8"/>
  <c r="L368" i="8"/>
  <c r="M368" i="8"/>
  <c r="N368" i="8"/>
  <c r="O368" i="8"/>
  <c r="R368" i="8"/>
  <c r="K369" i="8"/>
  <c r="L369" i="8"/>
  <c r="M369" i="8"/>
  <c r="N369" i="8"/>
  <c r="O369" i="8"/>
  <c r="R369" i="8"/>
  <c r="K370" i="8"/>
  <c r="L370" i="8"/>
  <c r="M370" i="8"/>
  <c r="N370" i="8"/>
  <c r="O370" i="8"/>
  <c r="R370" i="8"/>
  <c r="K371" i="8"/>
  <c r="L371" i="8"/>
  <c r="M371" i="8"/>
  <c r="N371" i="8"/>
  <c r="O371" i="8"/>
  <c r="R371" i="8"/>
  <c r="K372" i="8"/>
  <c r="L372" i="8"/>
  <c r="M372" i="8"/>
  <c r="N372" i="8"/>
  <c r="O372" i="8"/>
  <c r="R372" i="8"/>
  <c r="K373" i="8"/>
  <c r="L373" i="8"/>
  <c r="M373" i="8"/>
  <c r="N373" i="8"/>
  <c r="O373" i="8"/>
  <c r="R373" i="8"/>
  <c r="K374" i="8"/>
  <c r="L374" i="8"/>
  <c r="M374" i="8"/>
  <c r="N374" i="8"/>
  <c r="O374" i="8"/>
  <c r="R374" i="8"/>
  <c r="K375" i="8"/>
  <c r="L375" i="8"/>
  <c r="M375" i="8"/>
  <c r="N375" i="8"/>
  <c r="O375" i="8"/>
  <c r="R375" i="8"/>
  <c r="K376" i="8"/>
  <c r="L376" i="8"/>
  <c r="M376" i="8"/>
  <c r="N376" i="8"/>
  <c r="O376" i="8"/>
  <c r="R376" i="8"/>
  <c r="K377" i="8"/>
  <c r="L377" i="8"/>
  <c r="M377" i="8"/>
  <c r="N377" i="8"/>
  <c r="O377" i="8"/>
  <c r="R377" i="8"/>
  <c r="K378" i="8"/>
  <c r="L378" i="8"/>
  <c r="M378" i="8"/>
  <c r="N378" i="8"/>
  <c r="O378" i="8"/>
  <c r="R378" i="8"/>
  <c r="K379" i="8"/>
  <c r="L379" i="8"/>
  <c r="M379" i="8"/>
  <c r="N379" i="8"/>
  <c r="O379" i="8"/>
  <c r="R379" i="8"/>
  <c r="K380" i="8"/>
  <c r="L380" i="8"/>
  <c r="M380" i="8"/>
  <c r="N380" i="8"/>
  <c r="O380" i="8"/>
  <c r="R380" i="8"/>
  <c r="K381" i="8"/>
  <c r="L381" i="8"/>
  <c r="M381" i="8"/>
  <c r="N381" i="8"/>
  <c r="O381" i="8"/>
  <c r="R381" i="8"/>
  <c r="K382" i="8"/>
  <c r="L382" i="8"/>
  <c r="M382" i="8"/>
  <c r="N382" i="8"/>
  <c r="O382" i="8"/>
  <c r="R382" i="8"/>
  <c r="K383" i="8"/>
  <c r="L383" i="8"/>
  <c r="M383" i="8"/>
  <c r="N383" i="8"/>
  <c r="O383" i="8"/>
  <c r="R383" i="8"/>
  <c r="K384" i="8"/>
  <c r="L384" i="8"/>
  <c r="M384" i="8"/>
  <c r="N384" i="8"/>
  <c r="O384" i="8"/>
  <c r="R384" i="8"/>
  <c r="K385" i="8"/>
  <c r="L385" i="8"/>
  <c r="M385" i="8"/>
  <c r="N385" i="8"/>
  <c r="O385" i="8"/>
  <c r="R385" i="8"/>
  <c r="K386" i="8"/>
  <c r="L386" i="8"/>
  <c r="M386" i="8"/>
  <c r="N386" i="8"/>
  <c r="O386" i="8"/>
  <c r="R386" i="8"/>
  <c r="K387" i="8"/>
  <c r="L387" i="8"/>
  <c r="M387" i="8"/>
  <c r="N387" i="8"/>
  <c r="O387" i="8"/>
  <c r="R387" i="8"/>
  <c r="K388" i="8"/>
  <c r="L388" i="8"/>
  <c r="M388" i="8"/>
  <c r="N388" i="8"/>
  <c r="O388" i="8"/>
  <c r="R388" i="8"/>
  <c r="K389" i="8"/>
  <c r="L389" i="8"/>
  <c r="M389" i="8"/>
  <c r="N389" i="8"/>
  <c r="O389" i="8"/>
  <c r="R389" i="8"/>
  <c r="K390" i="8"/>
  <c r="L390" i="8"/>
  <c r="M390" i="8"/>
  <c r="N390" i="8"/>
  <c r="O390" i="8"/>
  <c r="R390" i="8"/>
  <c r="K391" i="8"/>
  <c r="L391" i="8"/>
  <c r="M391" i="8"/>
  <c r="N391" i="8"/>
  <c r="O391" i="8"/>
  <c r="R391" i="8"/>
  <c r="K392" i="8"/>
  <c r="L392" i="8"/>
  <c r="M392" i="8"/>
  <c r="N392" i="8"/>
  <c r="O392" i="8"/>
  <c r="R392" i="8"/>
  <c r="K393" i="8"/>
  <c r="L393" i="8"/>
  <c r="M393" i="8"/>
  <c r="N393" i="8"/>
  <c r="O393" i="8"/>
  <c r="R393" i="8"/>
  <c r="K394" i="8"/>
  <c r="L394" i="8"/>
  <c r="M394" i="8"/>
  <c r="N394" i="8"/>
  <c r="O394" i="8"/>
  <c r="R394" i="8"/>
  <c r="K395" i="8"/>
  <c r="L395" i="8"/>
  <c r="M395" i="8"/>
  <c r="N395" i="8"/>
  <c r="O395" i="8"/>
  <c r="R395" i="8"/>
  <c r="K396" i="8"/>
  <c r="L396" i="8"/>
  <c r="M396" i="8"/>
  <c r="N396" i="8"/>
  <c r="O396" i="8"/>
  <c r="R396" i="8"/>
  <c r="K397" i="8"/>
  <c r="L397" i="8"/>
  <c r="M397" i="8"/>
  <c r="N397" i="8"/>
  <c r="O397" i="8"/>
  <c r="R397" i="8"/>
  <c r="K398" i="8"/>
  <c r="L398" i="8"/>
  <c r="M398" i="8"/>
  <c r="N398" i="8"/>
  <c r="O398" i="8"/>
  <c r="R398" i="8"/>
  <c r="K399" i="8"/>
  <c r="L399" i="8"/>
  <c r="M399" i="8"/>
  <c r="N399" i="8"/>
  <c r="O399" i="8"/>
  <c r="R399" i="8"/>
  <c r="K400" i="8"/>
  <c r="L400" i="8"/>
  <c r="M400" i="8"/>
  <c r="N400" i="8"/>
  <c r="O400" i="8"/>
  <c r="R400" i="8"/>
  <c r="K401" i="8"/>
  <c r="L401" i="8"/>
  <c r="M401" i="8"/>
  <c r="N401" i="8"/>
  <c r="O401" i="8"/>
  <c r="R401" i="8"/>
  <c r="K402" i="8"/>
  <c r="L402" i="8"/>
  <c r="M402" i="8"/>
  <c r="N402" i="8"/>
  <c r="O402" i="8"/>
  <c r="R402" i="8"/>
  <c r="K403" i="8"/>
  <c r="L403" i="8"/>
  <c r="M403" i="8"/>
  <c r="N403" i="8"/>
  <c r="O403" i="8"/>
  <c r="R403" i="8"/>
  <c r="K404" i="8"/>
  <c r="L404" i="8"/>
  <c r="M404" i="8"/>
  <c r="N404" i="8"/>
  <c r="O404" i="8"/>
  <c r="R404" i="8"/>
  <c r="K405" i="8"/>
  <c r="L405" i="8"/>
  <c r="M405" i="8"/>
  <c r="N405" i="8"/>
  <c r="O405" i="8"/>
  <c r="R405" i="8"/>
  <c r="K406" i="8"/>
  <c r="L406" i="8"/>
  <c r="M406" i="8"/>
  <c r="N406" i="8"/>
  <c r="O406" i="8"/>
  <c r="R406" i="8"/>
  <c r="K407" i="8"/>
  <c r="L407" i="8"/>
  <c r="M407" i="8"/>
  <c r="N407" i="8"/>
  <c r="O407" i="8"/>
  <c r="R407" i="8"/>
  <c r="K408" i="8"/>
  <c r="L408" i="8"/>
  <c r="M408" i="8"/>
  <c r="N408" i="8"/>
  <c r="O408" i="8"/>
  <c r="R408" i="8"/>
  <c r="K409" i="8"/>
  <c r="L409" i="8"/>
  <c r="M409" i="8"/>
  <c r="N409" i="8"/>
  <c r="O409" i="8"/>
  <c r="R409" i="8"/>
  <c r="K410" i="8"/>
  <c r="L410" i="8"/>
  <c r="M410" i="8"/>
  <c r="N410" i="8"/>
  <c r="O410" i="8"/>
  <c r="R410" i="8"/>
  <c r="K411" i="8"/>
  <c r="L411" i="8"/>
  <c r="M411" i="8"/>
  <c r="N411" i="8"/>
  <c r="O411" i="8"/>
  <c r="R411" i="8"/>
  <c r="K412" i="8"/>
  <c r="L412" i="8"/>
  <c r="M412" i="8"/>
  <c r="N412" i="8"/>
  <c r="O412" i="8"/>
  <c r="R412" i="8"/>
  <c r="K413" i="8"/>
  <c r="L413" i="8"/>
  <c r="M413" i="8"/>
  <c r="N413" i="8"/>
  <c r="O413" i="8"/>
  <c r="R413" i="8"/>
  <c r="K414" i="8"/>
  <c r="L414" i="8"/>
  <c r="M414" i="8"/>
  <c r="N414" i="8"/>
  <c r="O414" i="8"/>
  <c r="R414" i="8"/>
  <c r="K415" i="8"/>
  <c r="L415" i="8"/>
  <c r="M415" i="8"/>
  <c r="N415" i="8"/>
  <c r="O415" i="8"/>
  <c r="R415" i="8"/>
  <c r="K416" i="8"/>
  <c r="L416" i="8"/>
  <c r="M416" i="8"/>
  <c r="N416" i="8"/>
  <c r="O416" i="8"/>
  <c r="R416" i="8"/>
  <c r="K417" i="8"/>
  <c r="L417" i="8"/>
  <c r="M417" i="8"/>
  <c r="N417" i="8"/>
  <c r="O417" i="8"/>
  <c r="R417" i="8"/>
  <c r="K418" i="8"/>
  <c r="L418" i="8"/>
  <c r="M418" i="8"/>
  <c r="N418" i="8"/>
  <c r="O418" i="8"/>
  <c r="R418" i="8"/>
  <c r="K419" i="8"/>
  <c r="L419" i="8"/>
  <c r="M419" i="8"/>
  <c r="N419" i="8"/>
  <c r="O419" i="8"/>
  <c r="R419" i="8"/>
  <c r="K420" i="8"/>
  <c r="L420" i="8"/>
  <c r="M420" i="8"/>
  <c r="N420" i="8"/>
  <c r="O420" i="8"/>
  <c r="R420" i="8"/>
  <c r="K421" i="8"/>
  <c r="L421" i="8"/>
  <c r="M421" i="8"/>
  <c r="N421" i="8"/>
  <c r="O421" i="8"/>
  <c r="R421" i="8"/>
  <c r="K422" i="8"/>
  <c r="L422" i="8"/>
  <c r="M422" i="8"/>
  <c r="N422" i="8"/>
  <c r="O422" i="8"/>
  <c r="R422" i="8"/>
  <c r="K423" i="8"/>
  <c r="L423" i="8"/>
  <c r="M423" i="8"/>
  <c r="N423" i="8"/>
  <c r="O423" i="8"/>
  <c r="R423" i="8"/>
  <c r="K424" i="8"/>
  <c r="L424" i="8"/>
  <c r="M424" i="8"/>
  <c r="N424" i="8"/>
  <c r="O424" i="8"/>
  <c r="R424" i="8"/>
  <c r="K425" i="8"/>
  <c r="L425" i="8"/>
  <c r="M425" i="8"/>
  <c r="N425" i="8"/>
  <c r="O425" i="8"/>
  <c r="R425" i="8"/>
  <c r="K426" i="8"/>
  <c r="L426" i="8"/>
  <c r="M426" i="8"/>
  <c r="N426" i="8"/>
  <c r="O426" i="8"/>
  <c r="R426" i="8"/>
  <c r="K427" i="8"/>
  <c r="L427" i="8"/>
  <c r="M427" i="8"/>
  <c r="N427" i="8"/>
  <c r="O427" i="8"/>
  <c r="R427" i="8"/>
  <c r="K428" i="8"/>
  <c r="L428" i="8"/>
  <c r="M428" i="8"/>
  <c r="N428" i="8"/>
  <c r="O428" i="8"/>
  <c r="R428" i="8"/>
  <c r="K429" i="8"/>
  <c r="L429" i="8"/>
  <c r="M429" i="8"/>
  <c r="N429" i="8"/>
  <c r="O429" i="8"/>
  <c r="R429" i="8"/>
  <c r="K430" i="8"/>
  <c r="L430" i="8"/>
  <c r="M430" i="8"/>
  <c r="N430" i="8"/>
  <c r="O430" i="8"/>
  <c r="R430" i="8"/>
  <c r="K431" i="8"/>
  <c r="L431" i="8"/>
  <c r="M431" i="8"/>
  <c r="N431" i="8"/>
  <c r="O431" i="8"/>
  <c r="R431" i="8"/>
  <c r="K432" i="8"/>
  <c r="L432" i="8"/>
  <c r="M432" i="8"/>
  <c r="N432" i="8"/>
  <c r="O432" i="8"/>
  <c r="R432" i="8"/>
  <c r="K433" i="8"/>
  <c r="L433" i="8"/>
  <c r="M433" i="8"/>
  <c r="N433" i="8"/>
  <c r="O433" i="8"/>
  <c r="R433" i="8"/>
  <c r="K434" i="8"/>
  <c r="L434" i="8"/>
  <c r="M434" i="8"/>
  <c r="N434" i="8"/>
  <c r="O434" i="8"/>
  <c r="R434" i="8"/>
  <c r="K435" i="8"/>
  <c r="L435" i="8"/>
  <c r="M435" i="8"/>
  <c r="N435" i="8"/>
  <c r="O435" i="8"/>
  <c r="R435" i="8"/>
  <c r="K436" i="8"/>
  <c r="L436" i="8"/>
  <c r="M436" i="8"/>
  <c r="N436" i="8"/>
  <c r="O436" i="8"/>
  <c r="R436" i="8"/>
  <c r="K437" i="8"/>
  <c r="L437" i="8"/>
  <c r="M437" i="8"/>
  <c r="N437" i="8"/>
  <c r="O437" i="8"/>
  <c r="R437" i="8"/>
  <c r="K438" i="8"/>
  <c r="L438" i="8"/>
  <c r="M438" i="8"/>
  <c r="N438" i="8"/>
  <c r="O438" i="8"/>
  <c r="R438" i="8"/>
  <c r="K439" i="8"/>
  <c r="L439" i="8"/>
  <c r="M439" i="8"/>
  <c r="N439" i="8"/>
  <c r="O439" i="8"/>
  <c r="R439" i="8"/>
  <c r="K440" i="8"/>
  <c r="L440" i="8"/>
  <c r="M440" i="8"/>
  <c r="N440" i="8"/>
  <c r="O440" i="8"/>
  <c r="R440" i="8"/>
  <c r="K441" i="8"/>
  <c r="L441" i="8"/>
  <c r="M441" i="8"/>
  <c r="N441" i="8"/>
  <c r="O441" i="8"/>
  <c r="R441" i="8"/>
  <c r="K442" i="8"/>
  <c r="L442" i="8"/>
  <c r="M442" i="8"/>
  <c r="N442" i="8"/>
  <c r="O442" i="8"/>
  <c r="R442" i="8"/>
  <c r="K443" i="8"/>
  <c r="L443" i="8"/>
  <c r="M443" i="8"/>
  <c r="N443" i="8"/>
  <c r="O443" i="8"/>
  <c r="R443" i="8"/>
  <c r="K444" i="8"/>
  <c r="L444" i="8"/>
  <c r="M444" i="8"/>
  <c r="N444" i="8"/>
  <c r="O444" i="8"/>
  <c r="R444" i="8"/>
  <c r="K445" i="8"/>
  <c r="L445" i="8"/>
  <c r="M445" i="8"/>
  <c r="N445" i="8"/>
  <c r="O445" i="8"/>
  <c r="R445" i="8"/>
  <c r="K446" i="8"/>
  <c r="L446" i="8"/>
  <c r="M446" i="8"/>
  <c r="N446" i="8"/>
  <c r="O446" i="8"/>
  <c r="R446" i="8"/>
  <c r="K447" i="8"/>
  <c r="L447" i="8"/>
  <c r="M447" i="8"/>
  <c r="N447" i="8"/>
  <c r="O447" i="8"/>
  <c r="R447" i="8"/>
  <c r="K448" i="8"/>
  <c r="L448" i="8"/>
  <c r="M448" i="8"/>
  <c r="N448" i="8"/>
  <c r="O448" i="8"/>
  <c r="R448" i="8"/>
  <c r="K449" i="8"/>
  <c r="L449" i="8"/>
  <c r="M449" i="8"/>
  <c r="N449" i="8"/>
  <c r="O449" i="8"/>
  <c r="R449" i="8"/>
  <c r="K450" i="8"/>
  <c r="L450" i="8"/>
  <c r="M450" i="8"/>
  <c r="N450" i="8"/>
  <c r="O450" i="8"/>
  <c r="R450" i="8"/>
  <c r="K451" i="8"/>
  <c r="L451" i="8"/>
  <c r="M451" i="8"/>
  <c r="N451" i="8"/>
  <c r="O451" i="8"/>
  <c r="R451" i="8"/>
  <c r="K452" i="8"/>
  <c r="L452" i="8"/>
  <c r="M452" i="8"/>
  <c r="N452" i="8"/>
  <c r="O452" i="8"/>
  <c r="R452" i="8"/>
  <c r="K453" i="8"/>
  <c r="L453" i="8"/>
  <c r="M453" i="8"/>
  <c r="N453" i="8"/>
  <c r="O453" i="8"/>
  <c r="R453" i="8"/>
  <c r="K454" i="8"/>
  <c r="L454" i="8"/>
  <c r="M454" i="8"/>
  <c r="N454" i="8"/>
  <c r="O454" i="8"/>
  <c r="R454" i="8"/>
  <c r="K455" i="8"/>
  <c r="L455" i="8"/>
  <c r="M455" i="8"/>
  <c r="N455" i="8"/>
  <c r="O455" i="8"/>
  <c r="R455" i="8"/>
  <c r="K456" i="8"/>
  <c r="L456" i="8"/>
  <c r="M456" i="8"/>
  <c r="N456" i="8"/>
  <c r="O456" i="8"/>
  <c r="R456" i="8"/>
  <c r="K457" i="8"/>
  <c r="L457" i="8"/>
  <c r="M457" i="8"/>
  <c r="N457" i="8"/>
  <c r="O457" i="8"/>
  <c r="R457" i="8"/>
  <c r="K458" i="8"/>
  <c r="L458" i="8"/>
  <c r="M458" i="8"/>
  <c r="N458" i="8"/>
  <c r="O458" i="8"/>
  <c r="R458" i="8"/>
  <c r="K459" i="8"/>
  <c r="L459" i="8"/>
  <c r="M459" i="8"/>
  <c r="N459" i="8"/>
  <c r="O459" i="8"/>
  <c r="R459" i="8"/>
  <c r="K460" i="8"/>
  <c r="L460" i="8"/>
  <c r="M460" i="8"/>
  <c r="N460" i="8"/>
  <c r="O460" i="8"/>
  <c r="R460" i="8"/>
  <c r="K461" i="8"/>
  <c r="L461" i="8"/>
  <c r="M461" i="8"/>
  <c r="N461" i="8"/>
  <c r="O461" i="8"/>
  <c r="R461" i="8"/>
  <c r="K462" i="8"/>
  <c r="L462" i="8"/>
  <c r="M462" i="8"/>
  <c r="N462" i="8"/>
  <c r="O462" i="8"/>
  <c r="R462" i="8"/>
  <c r="K463" i="8"/>
  <c r="L463" i="8"/>
  <c r="M463" i="8"/>
  <c r="N463" i="8"/>
  <c r="O463" i="8"/>
  <c r="R463" i="8"/>
  <c r="K464" i="8"/>
  <c r="L464" i="8"/>
  <c r="M464" i="8"/>
  <c r="N464" i="8"/>
  <c r="O464" i="8"/>
  <c r="R464" i="8"/>
  <c r="K465" i="8"/>
  <c r="L465" i="8"/>
  <c r="M465" i="8"/>
  <c r="N465" i="8"/>
  <c r="O465" i="8"/>
  <c r="R465" i="8"/>
  <c r="K466" i="8"/>
  <c r="L466" i="8"/>
  <c r="M466" i="8"/>
  <c r="N466" i="8"/>
  <c r="O466" i="8"/>
  <c r="R466" i="8"/>
  <c r="K467" i="8"/>
  <c r="L467" i="8"/>
  <c r="M467" i="8"/>
  <c r="N467" i="8"/>
  <c r="O467" i="8"/>
  <c r="R467" i="8"/>
  <c r="K468" i="8"/>
  <c r="L468" i="8"/>
  <c r="M468" i="8"/>
  <c r="N468" i="8"/>
  <c r="O468" i="8"/>
  <c r="R468" i="8"/>
  <c r="K469" i="8"/>
  <c r="L469" i="8"/>
  <c r="M469" i="8"/>
  <c r="N469" i="8"/>
  <c r="O469" i="8"/>
  <c r="R469" i="8"/>
  <c r="K470" i="8"/>
  <c r="L470" i="8"/>
  <c r="M470" i="8"/>
  <c r="N470" i="8"/>
  <c r="O470" i="8"/>
  <c r="R470" i="8"/>
  <c r="K471" i="8"/>
  <c r="L471" i="8"/>
  <c r="M471" i="8"/>
  <c r="N471" i="8"/>
  <c r="O471" i="8"/>
  <c r="R471" i="8"/>
  <c r="K472" i="8"/>
  <c r="L472" i="8"/>
  <c r="M472" i="8"/>
  <c r="N472" i="8"/>
  <c r="O472" i="8"/>
  <c r="R472" i="8"/>
  <c r="K473" i="8"/>
  <c r="L473" i="8"/>
  <c r="M473" i="8"/>
  <c r="N473" i="8"/>
  <c r="O473" i="8"/>
  <c r="R473" i="8"/>
  <c r="K474" i="8"/>
  <c r="L474" i="8"/>
  <c r="M474" i="8"/>
  <c r="N474" i="8"/>
  <c r="O474" i="8"/>
  <c r="R474" i="8"/>
  <c r="K475" i="8"/>
  <c r="L475" i="8"/>
  <c r="M475" i="8"/>
  <c r="N475" i="8"/>
  <c r="O475" i="8"/>
  <c r="R475" i="8"/>
  <c r="K476" i="8"/>
  <c r="L476" i="8"/>
  <c r="M476" i="8"/>
  <c r="N476" i="8"/>
  <c r="O476" i="8"/>
  <c r="R476" i="8"/>
  <c r="K477" i="8"/>
  <c r="L477" i="8"/>
  <c r="M477" i="8"/>
  <c r="N477" i="8"/>
  <c r="O477" i="8"/>
  <c r="R477" i="8"/>
  <c r="K478" i="8"/>
  <c r="L478" i="8"/>
  <c r="M478" i="8"/>
  <c r="N478" i="8"/>
  <c r="O478" i="8"/>
  <c r="R478" i="8"/>
  <c r="K479" i="8"/>
  <c r="L479" i="8"/>
  <c r="M479" i="8"/>
  <c r="N479" i="8"/>
  <c r="O479" i="8"/>
  <c r="R479" i="8"/>
  <c r="K480" i="8"/>
  <c r="L480" i="8"/>
  <c r="M480" i="8"/>
  <c r="N480" i="8"/>
  <c r="O480" i="8"/>
  <c r="R480" i="8"/>
  <c r="K481" i="8"/>
  <c r="L481" i="8"/>
  <c r="M481" i="8"/>
  <c r="N481" i="8"/>
  <c r="O481" i="8"/>
  <c r="R481" i="8"/>
  <c r="K482" i="8"/>
  <c r="L482" i="8"/>
  <c r="M482" i="8"/>
  <c r="N482" i="8"/>
  <c r="O482" i="8"/>
  <c r="R482" i="8"/>
  <c r="K483" i="8"/>
  <c r="L483" i="8"/>
  <c r="M483" i="8"/>
  <c r="N483" i="8"/>
  <c r="O483" i="8"/>
  <c r="R483" i="8"/>
  <c r="K484" i="8"/>
  <c r="L484" i="8"/>
  <c r="M484" i="8"/>
  <c r="N484" i="8"/>
  <c r="O484" i="8"/>
  <c r="R484" i="8"/>
  <c r="K485" i="8"/>
  <c r="L485" i="8"/>
  <c r="M485" i="8"/>
  <c r="N485" i="8"/>
  <c r="O485" i="8"/>
  <c r="R485" i="8"/>
  <c r="K486" i="8"/>
  <c r="L486" i="8"/>
  <c r="M486" i="8"/>
  <c r="N486" i="8"/>
  <c r="O486" i="8"/>
  <c r="R486" i="8"/>
  <c r="K487" i="8"/>
  <c r="L487" i="8"/>
  <c r="M487" i="8"/>
  <c r="N487" i="8"/>
  <c r="O487" i="8"/>
  <c r="R487" i="8"/>
  <c r="K488" i="8"/>
  <c r="L488" i="8"/>
  <c r="M488" i="8"/>
  <c r="N488" i="8"/>
  <c r="O488" i="8"/>
  <c r="R488" i="8"/>
  <c r="K489" i="8"/>
  <c r="L489" i="8"/>
  <c r="M489" i="8"/>
  <c r="N489" i="8"/>
  <c r="O489" i="8"/>
  <c r="R489" i="8"/>
  <c r="K490" i="8"/>
  <c r="L490" i="8"/>
  <c r="M490" i="8"/>
  <c r="N490" i="8"/>
  <c r="O490" i="8"/>
  <c r="R490" i="8"/>
  <c r="K491" i="8"/>
  <c r="L491" i="8"/>
  <c r="M491" i="8"/>
  <c r="N491" i="8"/>
  <c r="O491" i="8"/>
  <c r="R491" i="8"/>
  <c r="K492" i="8"/>
  <c r="L492" i="8"/>
  <c r="M492" i="8"/>
  <c r="N492" i="8"/>
  <c r="O492" i="8"/>
  <c r="R492" i="8"/>
  <c r="K493" i="8"/>
  <c r="L493" i="8"/>
  <c r="M493" i="8"/>
  <c r="N493" i="8"/>
  <c r="O493" i="8"/>
  <c r="R493" i="8"/>
  <c r="K494" i="8"/>
  <c r="L494" i="8"/>
  <c r="M494" i="8"/>
  <c r="N494" i="8"/>
  <c r="O494" i="8"/>
  <c r="R494" i="8"/>
  <c r="K495" i="8"/>
  <c r="L495" i="8"/>
  <c r="M495" i="8"/>
  <c r="N495" i="8"/>
  <c r="O495" i="8"/>
  <c r="R495" i="8"/>
  <c r="K496" i="8"/>
  <c r="L496" i="8"/>
  <c r="M496" i="8"/>
  <c r="N496" i="8"/>
  <c r="O496" i="8"/>
  <c r="R496" i="8"/>
  <c r="K497" i="8"/>
  <c r="L497" i="8"/>
  <c r="M497" i="8"/>
  <c r="N497" i="8"/>
  <c r="O497" i="8"/>
  <c r="R497" i="8"/>
  <c r="K498" i="8"/>
  <c r="L498" i="8"/>
  <c r="M498" i="8"/>
  <c r="N498" i="8"/>
  <c r="O498" i="8"/>
  <c r="R498" i="8"/>
  <c r="K499" i="8"/>
  <c r="L499" i="8"/>
  <c r="M499" i="8"/>
  <c r="N499" i="8"/>
  <c r="O499" i="8"/>
  <c r="R499" i="8"/>
  <c r="K500" i="8"/>
  <c r="L500" i="8"/>
  <c r="M500" i="8"/>
  <c r="N500" i="8"/>
  <c r="O500" i="8"/>
  <c r="R500" i="8"/>
  <c r="K501" i="8"/>
  <c r="L501" i="8"/>
  <c r="M501" i="8"/>
  <c r="N501" i="8"/>
  <c r="O501" i="8"/>
  <c r="R501" i="8"/>
  <c r="K502" i="8"/>
  <c r="L502" i="8"/>
  <c r="M502" i="8"/>
  <c r="N502" i="8"/>
  <c r="O502" i="8"/>
  <c r="R502" i="8"/>
  <c r="K503" i="8"/>
  <c r="L503" i="8"/>
  <c r="M503" i="8"/>
  <c r="N503" i="8"/>
  <c r="O503" i="8"/>
  <c r="R503" i="8"/>
  <c r="K504" i="8"/>
  <c r="L504" i="8"/>
  <c r="M504" i="8"/>
  <c r="N504" i="8"/>
  <c r="O504" i="8"/>
  <c r="R504" i="8"/>
  <c r="K505" i="8"/>
  <c r="L505" i="8"/>
  <c r="M505" i="8"/>
  <c r="N505" i="8"/>
  <c r="O505" i="8"/>
  <c r="R505" i="8"/>
  <c r="K506" i="8"/>
  <c r="L506" i="8"/>
  <c r="M506" i="8"/>
  <c r="N506" i="8"/>
  <c r="O506" i="8"/>
  <c r="R506" i="8"/>
  <c r="K507" i="8"/>
  <c r="L507" i="8"/>
  <c r="M507" i="8"/>
  <c r="N507" i="8"/>
  <c r="O507" i="8"/>
  <c r="R507" i="8"/>
  <c r="K508" i="8"/>
  <c r="L508" i="8"/>
  <c r="M508" i="8"/>
  <c r="N508" i="8"/>
  <c r="O508" i="8"/>
  <c r="R508" i="8"/>
  <c r="K509" i="8"/>
  <c r="L509" i="8"/>
  <c r="M509" i="8"/>
  <c r="N509" i="8"/>
  <c r="O509" i="8"/>
  <c r="R509" i="8"/>
  <c r="K510" i="8"/>
  <c r="L510" i="8"/>
  <c r="M510" i="8"/>
  <c r="N510" i="8"/>
  <c r="O510" i="8"/>
  <c r="R510" i="8"/>
  <c r="K511" i="8"/>
  <c r="L511" i="8"/>
  <c r="M511" i="8"/>
  <c r="N511" i="8"/>
  <c r="O511" i="8"/>
  <c r="R511" i="8"/>
  <c r="K512" i="8"/>
  <c r="L512" i="8"/>
  <c r="M512" i="8"/>
  <c r="N512" i="8"/>
  <c r="O512" i="8"/>
  <c r="R512" i="8"/>
  <c r="K513" i="8"/>
  <c r="L513" i="8"/>
  <c r="M513" i="8"/>
  <c r="N513" i="8"/>
  <c r="O513" i="8"/>
  <c r="R513" i="8"/>
  <c r="K514" i="8"/>
  <c r="L514" i="8"/>
  <c r="M514" i="8"/>
  <c r="N514" i="8"/>
  <c r="O514" i="8"/>
  <c r="R514" i="8"/>
  <c r="K515" i="8"/>
  <c r="L515" i="8"/>
  <c r="M515" i="8"/>
  <c r="N515" i="8"/>
  <c r="O515" i="8"/>
  <c r="R515" i="8"/>
  <c r="K516" i="8"/>
  <c r="L516" i="8"/>
  <c r="M516" i="8"/>
  <c r="N516" i="8"/>
  <c r="O516" i="8"/>
  <c r="R516" i="8"/>
  <c r="K517" i="8"/>
  <c r="L517" i="8"/>
  <c r="M517" i="8"/>
  <c r="N517" i="8"/>
  <c r="O517" i="8"/>
  <c r="R517" i="8"/>
  <c r="K518" i="8"/>
  <c r="L518" i="8"/>
  <c r="M518" i="8"/>
  <c r="N518" i="8"/>
  <c r="O518" i="8"/>
  <c r="R518" i="8"/>
  <c r="K519" i="8"/>
  <c r="L519" i="8"/>
  <c r="M519" i="8"/>
  <c r="N519" i="8"/>
  <c r="O519" i="8"/>
  <c r="R519" i="8"/>
  <c r="K520" i="8"/>
  <c r="L520" i="8"/>
  <c r="M520" i="8"/>
  <c r="N520" i="8"/>
  <c r="O520" i="8"/>
  <c r="R520" i="8"/>
  <c r="K521" i="8"/>
  <c r="L521" i="8"/>
  <c r="M521" i="8"/>
  <c r="N521" i="8"/>
  <c r="O521" i="8"/>
  <c r="R521" i="8"/>
  <c r="K522" i="8"/>
  <c r="L522" i="8"/>
  <c r="M522" i="8"/>
  <c r="N522" i="8"/>
  <c r="O522" i="8"/>
  <c r="R522" i="8"/>
  <c r="K523" i="8"/>
  <c r="L523" i="8"/>
  <c r="M523" i="8"/>
  <c r="N523" i="8"/>
  <c r="O523" i="8"/>
  <c r="R523" i="8"/>
  <c r="K524" i="8"/>
  <c r="L524" i="8"/>
  <c r="M524" i="8"/>
  <c r="N524" i="8"/>
  <c r="O524" i="8"/>
  <c r="R524" i="8"/>
  <c r="K525" i="8"/>
  <c r="L525" i="8"/>
  <c r="M525" i="8"/>
  <c r="N525" i="8"/>
  <c r="O525" i="8"/>
  <c r="R525" i="8"/>
  <c r="K526" i="8"/>
  <c r="L526" i="8"/>
  <c r="M526" i="8"/>
  <c r="N526" i="8"/>
  <c r="O526" i="8"/>
  <c r="R526" i="8"/>
  <c r="K527" i="8"/>
  <c r="L527" i="8"/>
  <c r="M527" i="8"/>
  <c r="N527" i="8"/>
  <c r="O527" i="8"/>
  <c r="R527" i="8"/>
  <c r="K528" i="8"/>
  <c r="L528" i="8"/>
  <c r="M528" i="8"/>
  <c r="N528" i="8"/>
  <c r="O528" i="8"/>
  <c r="R528" i="8"/>
  <c r="K529" i="8"/>
  <c r="L529" i="8"/>
  <c r="M529" i="8"/>
  <c r="N529" i="8"/>
  <c r="O529" i="8"/>
  <c r="R529" i="8"/>
  <c r="K530" i="8"/>
  <c r="L530" i="8"/>
  <c r="M530" i="8"/>
  <c r="N530" i="8"/>
  <c r="O530" i="8"/>
  <c r="R530" i="8"/>
  <c r="K531" i="8"/>
  <c r="L531" i="8"/>
  <c r="M531" i="8"/>
  <c r="N531" i="8"/>
  <c r="O531" i="8"/>
  <c r="R531" i="8"/>
  <c r="K532" i="8"/>
  <c r="L532" i="8"/>
  <c r="M532" i="8"/>
  <c r="N532" i="8"/>
  <c r="O532" i="8"/>
  <c r="R532" i="8"/>
  <c r="K533" i="8"/>
  <c r="L533" i="8"/>
  <c r="M533" i="8"/>
  <c r="N533" i="8"/>
  <c r="O533" i="8"/>
  <c r="R533" i="8"/>
  <c r="K534" i="8"/>
  <c r="L534" i="8"/>
  <c r="M534" i="8"/>
  <c r="N534" i="8"/>
  <c r="O534" i="8"/>
  <c r="R534" i="8"/>
  <c r="K535" i="8"/>
  <c r="L535" i="8"/>
  <c r="M535" i="8"/>
  <c r="N535" i="8"/>
  <c r="O535" i="8"/>
  <c r="R535" i="8"/>
  <c r="K536" i="8"/>
  <c r="L536" i="8"/>
  <c r="M536" i="8"/>
  <c r="N536" i="8"/>
  <c r="O536" i="8"/>
  <c r="R536" i="8"/>
  <c r="K537" i="8"/>
  <c r="L537" i="8"/>
  <c r="M537" i="8"/>
  <c r="N537" i="8"/>
  <c r="O537" i="8"/>
  <c r="R537" i="8"/>
  <c r="K538" i="8"/>
  <c r="L538" i="8"/>
  <c r="M538" i="8"/>
  <c r="N538" i="8"/>
  <c r="O538" i="8"/>
  <c r="R538" i="8"/>
  <c r="K539" i="8"/>
  <c r="L539" i="8"/>
  <c r="M539" i="8"/>
  <c r="N539" i="8"/>
  <c r="O539" i="8"/>
  <c r="R539" i="8"/>
  <c r="K540" i="8"/>
  <c r="L540" i="8"/>
  <c r="M540" i="8"/>
  <c r="N540" i="8"/>
  <c r="O540" i="8"/>
  <c r="R540" i="8"/>
  <c r="K541" i="8"/>
  <c r="L541" i="8"/>
  <c r="M541" i="8"/>
  <c r="N541" i="8"/>
  <c r="O541" i="8"/>
  <c r="R541" i="8"/>
  <c r="K542" i="8"/>
  <c r="L542" i="8"/>
  <c r="M542" i="8"/>
  <c r="N542" i="8"/>
  <c r="O542" i="8"/>
  <c r="R542" i="8"/>
  <c r="K543" i="8"/>
  <c r="L543" i="8"/>
  <c r="M543" i="8"/>
  <c r="N543" i="8"/>
  <c r="O543" i="8"/>
  <c r="R543" i="8"/>
  <c r="K544" i="8"/>
  <c r="L544" i="8"/>
  <c r="M544" i="8"/>
  <c r="N544" i="8"/>
  <c r="O544" i="8"/>
  <c r="R544" i="8"/>
  <c r="K545" i="8"/>
  <c r="L545" i="8"/>
  <c r="M545" i="8"/>
  <c r="N545" i="8"/>
  <c r="O545" i="8"/>
  <c r="R545" i="8"/>
  <c r="K546" i="8"/>
  <c r="L546" i="8"/>
  <c r="M546" i="8"/>
  <c r="N546" i="8"/>
  <c r="O546" i="8"/>
  <c r="R546" i="8"/>
  <c r="K547" i="8"/>
  <c r="L547" i="8"/>
  <c r="M547" i="8"/>
  <c r="N547" i="8"/>
  <c r="O547" i="8"/>
  <c r="R547" i="8"/>
  <c r="K548" i="8"/>
  <c r="L548" i="8"/>
  <c r="M548" i="8"/>
  <c r="N548" i="8"/>
  <c r="O548" i="8"/>
  <c r="R548" i="8"/>
  <c r="K549" i="8"/>
  <c r="L549" i="8"/>
  <c r="M549" i="8"/>
  <c r="N549" i="8"/>
  <c r="O549" i="8"/>
  <c r="R549" i="8"/>
  <c r="K550" i="8"/>
  <c r="L550" i="8"/>
  <c r="M550" i="8"/>
  <c r="N550" i="8"/>
  <c r="O550" i="8"/>
  <c r="R550" i="8"/>
  <c r="K551" i="8"/>
  <c r="L551" i="8"/>
  <c r="M551" i="8"/>
  <c r="N551" i="8"/>
  <c r="O551" i="8"/>
  <c r="R551" i="8"/>
  <c r="K552" i="8"/>
  <c r="L552" i="8"/>
  <c r="M552" i="8"/>
  <c r="N552" i="8"/>
  <c r="O552" i="8"/>
  <c r="R552" i="8"/>
  <c r="K553" i="8"/>
  <c r="L553" i="8"/>
  <c r="M553" i="8"/>
  <c r="N553" i="8"/>
  <c r="O553" i="8"/>
  <c r="R553" i="8"/>
  <c r="K554" i="8"/>
  <c r="L554" i="8"/>
  <c r="M554" i="8"/>
  <c r="N554" i="8"/>
  <c r="O554" i="8"/>
  <c r="R554" i="8"/>
  <c r="K555" i="8"/>
  <c r="L555" i="8"/>
  <c r="M555" i="8"/>
  <c r="N555" i="8"/>
  <c r="O555" i="8"/>
  <c r="R555" i="8"/>
  <c r="K556" i="8"/>
  <c r="L556" i="8"/>
  <c r="M556" i="8"/>
  <c r="N556" i="8"/>
  <c r="O556" i="8"/>
  <c r="R556" i="8"/>
  <c r="K557" i="8"/>
  <c r="L557" i="8"/>
  <c r="M557" i="8"/>
  <c r="N557" i="8"/>
  <c r="O557" i="8"/>
  <c r="R557" i="8"/>
  <c r="K558" i="8"/>
  <c r="L558" i="8"/>
  <c r="M558" i="8"/>
  <c r="N558" i="8"/>
  <c r="O558" i="8"/>
  <c r="R558" i="8"/>
  <c r="K559" i="8"/>
  <c r="L559" i="8"/>
  <c r="M559" i="8"/>
  <c r="N559" i="8"/>
  <c r="O559" i="8"/>
  <c r="R559" i="8"/>
  <c r="K560" i="8"/>
  <c r="L560" i="8"/>
  <c r="M560" i="8"/>
  <c r="N560" i="8"/>
  <c r="O560" i="8"/>
  <c r="R560" i="8"/>
  <c r="K561" i="8"/>
  <c r="L561" i="8"/>
  <c r="M561" i="8"/>
  <c r="N561" i="8"/>
  <c r="O561" i="8"/>
  <c r="R561" i="8"/>
  <c r="K562" i="8"/>
  <c r="L562" i="8"/>
  <c r="M562" i="8"/>
  <c r="N562" i="8"/>
  <c r="O562" i="8"/>
  <c r="R562" i="8"/>
  <c r="K563" i="8"/>
  <c r="L563" i="8"/>
  <c r="M563" i="8"/>
  <c r="N563" i="8"/>
  <c r="O563" i="8"/>
  <c r="R563" i="8"/>
  <c r="K564" i="8"/>
  <c r="L564" i="8"/>
  <c r="M564" i="8"/>
  <c r="N564" i="8"/>
  <c r="O564" i="8"/>
  <c r="R564" i="8"/>
  <c r="K565" i="8"/>
  <c r="L565" i="8"/>
  <c r="M565" i="8"/>
  <c r="N565" i="8"/>
  <c r="O565" i="8"/>
  <c r="R565" i="8"/>
  <c r="K566" i="8"/>
  <c r="L566" i="8"/>
  <c r="M566" i="8"/>
  <c r="N566" i="8"/>
  <c r="O566" i="8"/>
  <c r="R566" i="8"/>
  <c r="K567" i="8"/>
  <c r="L567" i="8"/>
  <c r="M567" i="8"/>
  <c r="N567" i="8"/>
  <c r="O567" i="8"/>
  <c r="R567" i="8"/>
  <c r="K568" i="8"/>
  <c r="L568" i="8"/>
  <c r="M568" i="8"/>
  <c r="N568" i="8"/>
  <c r="O568" i="8"/>
  <c r="R568" i="8"/>
  <c r="K569" i="8"/>
  <c r="L569" i="8"/>
  <c r="M569" i="8"/>
  <c r="N569" i="8"/>
  <c r="O569" i="8"/>
  <c r="R569" i="8"/>
  <c r="K570" i="8"/>
  <c r="L570" i="8"/>
  <c r="M570" i="8"/>
  <c r="N570" i="8"/>
  <c r="O570" i="8"/>
  <c r="R570" i="8"/>
  <c r="K571" i="8"/>
  <c r="L571" i="8"/>
  <c r="M571" i="8"/>
  <c r="N571" i="8"/>
  <c r="O571" i="8"/>
  <c r="R571" i="8"/>
  <c r="K572" i="8"/>
  <c r="L572" i="8"/>
  <c r="M572" i="8"/>
  <c r="N572" i="8"/>
  <c r="O572" i="8"/>
  <c r="R572" i="8"/>
  <c r="K573" i="8"/>
  <c r="L573" i="8"/>
  <c r="M573" i="8"/>
  <c r="N573" i="8"/>
  <c r="O573" i="8"/>
  <c r="R573" i="8"/>
  <c r="K574" i="8"/>
  <c r="L574" i="8"/>
  <c r="M574" i="8"/>
  <c r="N574" i="8"/>
  <c r="O574" i="8"/>
  <c r="R574" i="8"/>
  <c r="K575" i="8"/>
  <c r="L575" i="8"/>
  <c r="M575" i="8"/>
  <c r="N575" i="8"/>
  <c r="O575" i="8"/>
  <c r="R575" i="8"/>
  <c r="K576" i="8"/>
  <c r="L576" i="8"/>
  <c r="M576" i="8"/>
  <c r="N576" i="8"/>
  <c r="O576" i="8"/>
  <c r="R576" i="8"/>
  <c r="K577" i="8"/>
  <c r="L577" i="8"/>
  <c r="M577" i="8"/>
  <c r="N577" i="8"/>
  <c r="O577" i="8"/>
  <c r="R577" i="8"/>
  <c r="K578" i="8"/>
  <c r="L578" i="8"/>
  <c r="M578" i="8"/>
  <c r="N578" i="8"/>
  <c r="O578" i="8"/>
  <c r="R578" i="8"/>
  <c r="K579" i="8"/>
  <c r="L579" i="8"/>
  <c r="M579" i="8"/>
  <c r="N579" i="8"/>
  <c r="O579" i="8"/>
  <c r="R579" i="8"/>
  <c r="K580" i="8"/>
  <c r="L580" i="8"/>
  <c r="M580" i="8"/>
  <c r="N580" i="8"/>
  <c r="O580" i="8"/>
  <c r="R580" i="8"/>
  <c r="K581" i="8"/>
  <c r="L581" i="8"/>
  <c r="M581" i="8"/>
  <c r="N581" i="8"/>
  <c r="O581" i="8"/>
  <c r="R581" i="8"/>
  <c r="K582" i="8"/>
  <c r="L582" i="8"/>
  <c r="M582" i="8"/>
  <c r="N582" i="8"/>
  <c r="O582" i="8"/>
  <c r="R582" i="8"/>
  <c r="K583" i="8"/>
  <c r="L583" i="8"/>
  <c r="M583" i="8"/>
  <c r="N583" i="8"/>
  <c r="O583" i="8"/>
  <c r="R583" i="8"/>
  <c r="K584" i="8"/>
  <c r="L584" i="8"/>
  <c r="M584" i="8"/>
  <c r="N584" i="8"/>
  <c r="O584" i="8"/>
  <c r="R584" i="8"/>
  <c r="K585" i="8"/>
  <c r="L585" i="8"/>
  <c r="M585" i="8"/>
  <c r="N585" i="8"/>
  <c r="O585" i="8"/>
  <c r="R585" i="8"/>
  <c r="K586" i="8"/>
  <c r="L586" i="8"/>
  <c r="M586" i="8"/>
  <c r="N586" i="8"/>
  <c r="O586" i="8"/>
  <c r="R586" i="8"/>
  <c r="K587" i="8"/>
  <c r="L587" i="8"/>
  <c r="M587" i="8"/>
  <c r="N587" i="8"/>
  <c r="O587" i="8"/>
  <c r="R587" i="8"/>
  <c r="K588" i="8"/>
  <c r="L588" i="8"/>
  <c r="M588" i="8"/>
  <c r="N588" i="8"/>
  <c r="O588" i="8"/>
  <c r="R588" i="8"/>
  <c r="K589" i="8"/>
  <c r="L589" i="8"/>
  <c r="M589" i="8"/>
  <c r="N589" i="8"/>
  <c r="O589" i="8"/>
  <c r="R589" i="8"/>
  <c r="K590" i="8"/>
  <c r="L590" i="8"/>
  <c r="M590" i="8"/>
  <c r="N590" i="8"/>
  <c r="O590" i="8"/>
  <c r="R590" i="8"/>
  <c r="K591" i="8"/>
  <c r="L591" i="8"/>
  <c r="M591" i="8"/>
  <c r="N591" i="8"/>
  <c r="O591" i="8"/>
  <c r="R591" i="8"/>
  <c r="K592" i="8"/>
  <c r="L592" i="8"/>
  <c r="M592" i="8"/>
  <c r="N592" i="8"/>
  <c r="O592" i="8"/>
  <c r="R592" i="8"/>
  <c r="K593" i="8"/>
  <c r="L593" i="8"/>
  <c r="M593" i="8"/>
  <c r="N593" i="8"/>
  <c r="O593" i="8"/>
  <c r="R593" i="8"/>
  <c r="K594" i="8"/>
  <c r="L594" i="8"/>
  <c r="M594" i="8"/>
  <c r="N594" i="8"/>
  <c r="O594" i="8"/>
  <c r="R594" i="8"/>
  <c r="K595" i="8"/>
  <c r="L595" i="8"/>
  <c r="M595" i="8"/>
  <c r="N595" i="8"/>
  <c r="O595" i="8"/>
  <c r="R595" i="8"/>
  <c r="K596" i="8"/>
  <c r="L596" i="8"/>
  <c r="M596" i="8"/>
  <c r="N596" i="8"/>
  <c r="O596" i="8"/>
  <c r="R596" i="8"/>
  <c r="K597" i="8"/>
  <c r="L597" i="8"/>
  <c r="M597" i="8"/>
  <c r="N597" i="8"/>
  <c r="O597" i="8"/>
  <c r="R597" i="8"/>
  <c r="K598" i="8"/>
  <c r="L598" i="8"/>
  <c r="M598" i="8"/>
  <c r="N598" i="8"/>
  <c r="O598" i="8"/>
  <c r="R598" i="8"/>
  <c r="K599" i="8"/>
  <c r="L599" i="8"/>
  <c r="M599" i="8"/>
  <c r="N599" i="8"/>
  <c r="O599" i="8"/>
  <c r="R599" i="8"/>
  <c r="K600" i="8"/>
  <c r="L600" i="8"/>
  <c r="M600" i="8"/>
  <c r="N600" i="8"/>
  <c r="O600" i="8"/>
  <c r="R600" i="8"/>
  <c r="K601" i="8"/>
  <c r="L601" i="8"/>
  <c r="M601" i="8"/>
  <c r="N601" i="8"/>
  <c r="O601" i="8"/>
  <c r="R601" i="8"/>
  <c r="K602" i="8"/>
  <c r="L602" i="8"/>
  <c r="M602" i="8"/>
  <c r="N602" i="8"/>
  <c r="O602" i="8"/>
  <c r="R602" i="8"/>
  <c r="K603" i="8"/>
  <c r="L603" i="8"/>
  <c r="M603" i="8"/>
  <c r="N603" i="8"/>
  <c r="O603" i="8"/>
  <c r="R603" i="8"/>
  <c r="K604" i="8"/>
  <c r="L604" i="8"/>
  <c r="M604" i="8"/>
  <c r="N604" i="8"/>
  <c r="O604" i="8"/>
  <c r="R604" i="8"/>
  <c r="K605" i="8"/>
  <c r="L605" i="8"/>
  <c r="M605" i="8"/>
  <c r="N605" i="8"/>
  <c r="O605" i="8"/>
  <c r="R605" i="8"/>
  <c r="K606" i="8"/>
  <c r="L606" i="8"/>
  <c r="M606" i="8"/>
  <c r="N606" i="8"/>
  <c r="O606" i="8"/>
  <c r="R606" i="8"/>
  <c r="K607" i="8"/>
  <c r="L607" i="8"/>
  <c r="M607" i="8"/>
  <c r="N607" i="8"/>
  <c r="O607" i="8"/>
  <c r="R607" i="8"/>
  <c r="K608" i="8"/>
  <c r="L608" i="8"/>
  <c r="M608" i="8"/>
  <c r="N608" i="8"/>
  <c r="O608" i="8"/>
  <c r="R608" i="8"/>
  <c r="K609" i="8"/>
  <c r="L609" i="8"/>
  <c r="M609" i="8"/>
  <c r="N609" i="8"/>
  <c r="O609" i="8"/>
  <c r="R609" i="8"/>
  <c r="K610" i="8"/>
  <c r="L610" i="8"/>
  <c r="M610" i="8"/>
  <c r="N610" i="8"/>
  <c r="O610" i="8"/>
  <c r="R610" i="8"/>
  <c r="K611" i="8"/>
  <c r="L611" i="8"/>
  <c r="M611" i="8"/>
  <c r="N611" i="8"/>
  <c r="O611" i="8"/>
  <c r="R611" i="8"/>
  <c r="K612" i="8"/>
  <c r="L612" i="8"/>
  <c r="M612" i="8"/>
  <c r="N612" i="8"/>
  <c r="O612" i="8"/>
  <c r="R612" i="8"/>
  <c r="K613" i="8"/>
  <c r="L613" i="8"/>
  <c r="M613" i="8"/>
  <c r="N613" i="8"/>
  <c r="O613" i="8"/>
  <c r="R613" i="8"/>
  <c r="K614" i="8"/>
  <c r="L614" i="8"/>
  <c r="M614" i="8"/>
  <c r="N614" i="8"/>
  <c r="O614" i="8"/>
  <c r="R614" i="8"/>
  <c r="K615" i="8"/>
  <c r="L615" i="8"/>
  <c r="M615" i="8"/>
  <c r="N615" i="8"/>
  <c r="O615" i="8"/>
  <c r="R615" i="8"/>
  <c r="K616" i="8"/>
  <c r="L616" i="8"/>
  <c r="M616" i="8"/>
  <c r="N616" i="8"/>
  <c r="O616" i="8"/>
  <c r="R616" i="8"/>
  <c r="K617" i="8"/>
  <c r="L617" i="8"/>
  <c r="M617" i="8"/>
  <c r="N617" i="8"/>
  <c r="O617" i="8"/>
  <c r="R617" i="8"/>
  <c r="K618" i="8"/>
  <c r="L618" i="8"/>
  <c r="M618" i="8"/>
  <c r="N618" i="8"/>
  <c r="O618" i="8"/>
  <c r="R618" i="8"/>
  <c r="K619" i="8"/>
  <c r="L619" i="8"/>
  <c r="M619" i="8"/>
  <c r="N619" i="8"/>
  <c r="O619" i="8"/>
  <c r="R619" i="8"/>
  <c r="K620" i="8"/>
  <c r="L620" i="8"/>
  <c r="M620" i="8"/>
  <c r="N620" i="8"/>
  <c r="O620" i="8"/>
  <c r="R620" i="8"/>
  <c r="K621" i="8"/>
  <c r="L621" i="8"/>
  <c r="M621" i="8"/>
  <c r="N621" i="8"/>
  <c r="O621" i="8"/>
  <c r="R621" i="8"/>
  <c r="K622" i="8"/>
  <c r="L622" i="8"/>
  <c r="M622" i="8"/>
  <c r="N622" i="8"/>
  <c r="O622" i="8"/>
  <c r="R622" i="8"/>
  <c r="K623" i="8"/>
  <c r="L623" i="8"/>
  <c r="M623" i="8"/>
  <c r="N623" i="8"/>
  <c r="O623" i="8"/>
  <c r="R623" i="8"/>
  <c r="K624" i="8"/>
  <c r="L624" i="8"/>
  <c r="M624" i="8"/>
  <c r="N624" i="8"/>
  <c r="O624" i="8"/>
  <c r="R624" i="8"/>
  <c r="K625" i="8"/>
  <c r="L625" i="8"/>
  <c r="M625" i="8"/>
  <c r="N625" i="8"/>
  <c r="O625" i="8"/>
  <c r="R625" i="8"/>
  <c r="K626" i="8"/>
  <c r="L626" i="8"/>
  <c r="M626" i="8"/>
  <c r="N626" i="8"/>
  <c r="O626" i="8"/>
  <c r="R626" i="8"/>
  <c r="K627" i="8"/>
  <c r="L627" i="8"/>
  <c r="M627" i="8"/>
  <c r="N627" i="8"/>
  <c r="O627" i="8"/>
  <c r="R627" i="8"/>
  <c r="K628" i="8"/>
  <c r="L628" i="8"/>
  <c r="M628" i="8"/>
  <c r="N628" i="8"/>
  <c r="O628" i="8"/>
  <c r="R628" i="8"/>
  <c r="K629" i="8"/>
  <c r="L629" i="8"/>
  <c r="M629" i="8"/>
  <c r="N629" i="8"/>
  <c r="O629" i="8"/>
  <c r="R629" i="8"/>
  <c r="K630" i="8"/>
  <c r="L630" i="8"/>
  <c r="M630" i="8"/>
  <c r="N630" i="8"/>
  <c r="O630" i="8"/>
  <c r="R630" i="8"/>
  <c r="K631" i="8"/>
  <c r="L631" i="8"/>
  <c r="M631" i="8"/>
  <c r="N631" i="8"/>
  <c r="O631" i="8"/>
  <c r="R631" i="8"/>
  <c r="K632" i="8"/>
  <c r="L632" i="8"/>
  <c r="M632" i="8"/>
  <c r="N632" i="8"/>
  <c r="O632" i="8"/>
  <c r="R632" i="8"/>
  <c r="K633" i="8"/>
  <c r="L633" i="8"/>
  <c r="M633" i="8"/>
  <c r="N633" i="8"/>
  <c r="O633" i="8"/>
  <c r="R633" i="8"/>
  <c r="K634" i="8"/>
  <c r="L634" i="8"/>
  <c r="M634" i="8"/>
  <c r="N634" i="8"/>
  <c r="O634" i="8"/>
  <c r="R634" i="8"/>
  <c r="K635" i="8"/>
  <c r="L635" i="8"/>
  <c r="M635" i="8"/>
  <c r="N635" i="8"/>
  <c r="O635" i="8"/>
  <c r="R635" i="8"/>
  <c r="K636" i="8"/>
  <c r="L636" i="8"/>
  <c r="M636" i="8"/>
  <c r="N636" i="8"/>
  <c r="O636" i="8"/>
  <c r="R636" i="8"/>
  <c r="K637" i="8"/>
  <c r="L637" i="8"/>
  <c r="M637" i="8"/>
  <c r="N637" i="8"/>
  <c r="O637" i="8"/>
  <c r="R637" i="8"/>
  <c r="K638" i="8"/>
  <c r="L638" i="8"/>
  <c r="M638" i="8"/>
  <c r="N638" i="8"/>
  <c r="O638" i="8"/>
  <c r="R638" i="8"/>
  <c r="K639" i="8"/>
  <c r="L639" i="8"/>
  <c r="M639" i="8"/>
  <c r="N639" i="8"/>
  <c r="O639" i="8"/>
  <c r="R639" i="8"/>
  <c r="K640" i="8"/>
  <c r="L640" i="8"/>
  <c r="M640" i="8"/>
  <c r="N640" i="8"/>
  <c r="O640" i="8"/>
  <c r="R640" i="8"/>
  <c r="K641" i="8"/>
  <c r="L641" i="8"/>
  <c r="M641" i="8"/>
  <c r="N641" i="8"/>
  <c r="O641" i="8"/>
  <c r="R641" i="8"/>
  <c r="K642" i="8"/>
  <c r="L642" i="8"/>
  <c r="M642" i="8"/>
  <c r="N642" i="8"/>
  <c r="O642" i="8"/>
  <c r="R642" i="8"/>
  <c r="K643" i="8"/>
  <c r="L643" i="8"/>
  <c r="M643" i="8"/>
  <c r="N643" i="8"/>
  <c r="O643" i="8"/>
  <c r="R643" i="8"/>
  <c r="K644" i="8"/>
  <c r="L644" i="8"/>
  <c r="M644" i="8"/>
  <c r="N644" i="8"/>
  <c r="O644" i="8"/>
  <c r="R644" i="8"/>
  <c r="K645" i="8"/>
  <c r="L645" i="8"/>
  <c r="M645" i="8"/>
  <c r="N645" i="8"/>
  <c r="O645" i="8"/>
  <c r="R645" i="8"/>
  <c r="K646" i="8"/>
  <c r="L646" i="8"/>
  <c r="M646" i="8"/>
  <c r="N646" i="8"/>
  <c r="O646" i="8"/>
  <c r="R646" i="8"/>
  <c r="K647" i="8"/>
  <c r="L647" i="8"/>
  <c r="M647" i="8"/>
  <c r="N647" i="8"/>
  <c r="O647" i="8"/>
  <c r="R647" i="8"/>
  <c r="K648" i="8"/>
  <c r="L648" i="8"/>
  <c r="M648" i="8"/>
  <c r="N648" i="8"/>
  <c r="O648" i="8"/>
  <c r="R648" i="8"/>
  <c r="K649" i="8"/>
  <c r="L649" i="8"/>
  <c r="M649" i="8"/>
  <c r="N649" i="8"/>
  <c r="O649" i="8"/>
  <c r="R649" i="8"/>
  <c r="K650" i="8"/>
  <c r="L650" i="8"/>
  <c r="M650" i="8"/>
  <c r="N650" i="8"/>
  <c r="O650" i="8"/>
  <c r="R650" i="8"/>
  <c r="K651" i="8"/>
  <c r="L651" i="8"/>
  <c r="M651" i="8"/>
  <c r="N651" i="8"/>
  <c r="O651" i="8"/>
  <c r="R651" i="8"/>
  <c r="K652" i="8"/>
  <c r="L652" i="8"/>
  <c r="M652" i="8"/>
  <c r="N652" i="8"/>
  <c r="O652" i="8"/>
  <c r="R652" i="8"/>
  <c r="K653" i="8"/>
  <c r="L653" i="8"/>
  <c r="M653" i="8"/>
  <c r="N653" i="8"/>
  <c r="O653" i="8"/>
  <c r="R653" i="8"/>
  <c r="K654" i="8"/>
  <c r="L654" i="8"/>
  <c r="M654" i="8"/>
  <c r="N654" i="8"/>
  <c r="O654" i="8"/>
  <c r="R654" i="8"/>
  <c r="K655" i="8"/>
  <c r="L655" i="8"/>
  <c r="M655" i="8"/>
  <c r="N655" i="8"/>
  <c r="O655" i="8"/>
  <c r="R655" i="8"/>
  <c r="K656" i="8"/>
  <c r="L656" i="8"/>
  <c r="M656" i="8"/>
  <c r="N656" i="8"/>
  <c r="O656" i="8"/>
  <c r="R656" i="8"/>
  <c r="K657" i="8"/>
  <c r="L657" i="8"/>
  <c r="M657" i="8"/>
  <c r="N657" i="8"/>
  <c r="O657" i="8"/>
  <c r="R657" i="8"/>
  <c r="K658" i="8"/>
  <c r="L658" i="8"/>
  <c r="M658" i="8"/>
  <c r="N658" i="8"/>
  <c r="O658" i="8"/>
  <c r="R658" i="8"/>
  <c r="K659" i="8"/>
  <c r="L659" i="8"/>
  <c r="M659" i="8"/>
  <c r="N659" i="8"/>
  <c r="O659" i="8"/>
  <c r="R659" i="8"/>
  <c r="K660" i="8"/>
  <c r="L660" i="8"/>
  <c r="M660" i="8"/>
  <c r="N660" i="8"/>
  <c r="O660" i="8"/>
  <c r="R660" i="8"/>
  <c r="K661" i="8"/>
  <c r="L661" i="8"/>
  <c r="M661" i="8"/>
  <c r="N661" i="8"/>
  <c r="O661" i="8"/>
  <c r="R661" i="8"/>
  <c r="K662" i="8"/>
  <c r="L662" i="8"/>
  <c r="M662" i="8"/>
  <c r="N662" i="8"/>
  <c r="O662" i="8"/>
  <c r="R662" i="8"/>
  <c r="K663" i="8"/>
  <c r="L663" i="8"/>
  <c r="M663" i="8"/>
  <c r="N663" i="8"/>
  <c r="O663" i="8"/>
  <c r="R663" i="8"/>
  <c r="K664" i="8"/>
  <c r="L664" i="8"/>
  <c r="M664" i="8"/>
  <c r="N664" i="8"/>
  <c r="O664" i="8"/>
  <c r="R664" i="8"/>
  <c r="K665" i="8"/>
  <c r="L665" i="8"/>
  <c r="M665" i="8"/>
  <c r="N665" i="8"/>
  <c r="O665" i="8"/>
  <c r="R665" i="8"/>
  <c r="K666" i="8"/>
  <c r="L666" i="8"/>
  <c r="M666" i="8"/>
  <c r="N666" i="8"/>
  <c r="O666" i="8"/>
  <c r="R666" i="8"/>
  <c r="K667" i="8"/>
  <c r="L667" i="8"/>
  <c r="M667" i="8"/>
  <c r="N667" i="8"/>
  <c r="O667" i="8"/>
  <c r="R667" i="8"/>
  <c r="K668" i="8"/>
  <c r="L668" i="8"/>
  <c r="M668" i="8"/>
  <c r="N668" i="8"/>
  <c r="O668" i="8"/>
  <c r="R668" i="8"/>
  <c r="K669" i="8"/>
  <c r="L669" i="8"/>
  <c r="M669" i="8"/>
  <c r="N669" i="8"/>
  <c r="O669" i="8"/>
  <c r="R669" i="8"/>
  <c r="K670" i="8"/>
  <c r="L670" i="8"/>
  <c r="M670" i="8"/>
  <c r="N670" i="8"/>
  <c r="O670" i="8"/>
  <c r="R670" i="8"/>
  <c r="K671" i="8"/>
  <c r="L671" i="8"/>
  <c r="M671" i="8"/>
  <c r="N671" i="8"/>
  <c r="O671" i="8"/>
  <c r="R671" i="8"/>
  <c r="K672" i="8"/>
  <c r="L672" i="8"/>
  <c r="M672" i="8"/>
  <c r="N672" i="8"/>
  <c r="O672" i="8"/>
  <c r="R672" i="8"/>
  <c r="K673" i="8"/>
  <c r="L673" i="8"/>
  <c r="M673" i="8"/>
  <c r="N673" i="8"/>
  <c r="O673" i="8"/>
  <c r="R673" i="8"/>
  <c r="K674" i="8"/>
  <c r="L674" i="8"/>
  <c r="M674" i="8"/>
  <c r="N674" i="8"/>
  <c r="O674" i="8"/>
  <c r="R674" i="8"/>
  <c r="K675" i="8"/>
  <c r="L675" i="8"/>
  <c r="M675" i="8"/>
  <c r="N675" i="8"/>
  <c r="O675" i="8"/>
  <c r="R675" i="8"/>
  <c r="K676" i="8"/>
  <c r="L676" i="8"/>
  <c r="M676" i="8"/>
  <c r="N676" i="8"/>
  <c r="O676" i="8"/>
  <c r="R676" i="8"/>
  <c r="K677" i="8"/>
  <c r="L677" i="8"/>
  <c r="M677" i="8"/>
  <c r="N677" i="8"/>
  <c r="O677" i="8"/>
  <c r="R677" i="8"/>
  <c r="K678" i="8"/>
  <c r="L678" i="8"/>
  <c r="M678" i="8"/>
  <c r="N678" i="8"/>
  <c r="O678" i="8"/>
  <c r="R678" i="8"/>
  <c r="K679" i="8"/>
  <c r="L679" i="8"/>
  <c r="M679" i="8"/>
  <c r="N679" i="8"/>
  <c r="O679" i="8"/>
  <c r="R679" i="8"/>
  <c r="K680" i="8"/>
  <c r="L680" i="8"/>
  <c r="M680" i="8"/>
  <c r="N680" i="8"/>
  <c r="O680" i="8"/>
  <c r="R680" i="8"/>
  <c r="K681" i="8"/>
  <c r="L681" i="8"/>
  <c r="M681" i="8"/>
  <c r="N681" i="8"/>
  <c r="O681" i="8"/>
  <c r="R681" i="8"/>
  <c r="K682" i="8"/>
  <c r="L682" i="8"/>
  <c r="M682" i="8"/>
  <c r="N682" i="8"/>
  <c r="O682" i="8"/>
  <c r="R682" i="8"/>
  <c r="K683" i="8"/>
  <c r="L683" i="8"/>
  <c r="M683" i="8"/>
  <c r="N683" i="8"/>
  <c r="O683" i="8"/>
  <c r="R683" i="8"/>
  <c r="K684" i="8"/>
  <c r="L684" i="8"/>
  <c r="M684" i="8"/>
  <c r="N684" i="8"/>
  <c r="O684" i="8"/>
  <c r="R684" i="8"/>
  <c r="K685" i="8"/>
  <c r="L685" i="8"/>
  <c r="M685" i="8"/>
  <c r="N685" i="8"/>
  <c r="O685" i="8"/>
  <c r="R685" i="8"/>
  <c r="K686" i="8"/>
  <c r="L686" i="8"/>
  <c r="M686" i="8"/>
  <c r="N686" i="8"/>
  <c r="O686" i="8"/>
  <c r="R686" i="8"/>
  <c r="K687" i="8"/>
  <c r="L687" i="8"/>
  <c r="M687" i="8"/>
  <c r="N687" i="8"/>
  <c r="O687" i="8"/>
  <c r="R687" i="8"/>
  <c r="K688" i="8"/>
  <c r="L688" i="8"/>
  <c r="M688" i="8"/>
  <c r="N688" i="8"/>
  <c r="O688" i="8"/>
  <c r="R688" i="8"/>
  <c r="K689" i="8"/>
  <c r="L689" i="8"/>
  <c r="M689" i="8"/>
  <c r="N689" i="8"/>
  <c r="O689" i="8"/>
  <c r="R689" i="8"/>
  <c r="K690" i="8"/>
  <c r="L690" i="8"/>
  <c r="M690" i="8"/>
  <c r="N690" i="8"/>
  <c r="O690" i="8"/>
  <c r="R690" i="8"/>
  <c r="K691" i="8"/>
  <c r="L691" i="8"/>
  <c r="M691" i="8"/>
  <c r="N691" i="8"/>
  <c r="O691" i="8"/>
  <c r="R691" i="8"/>
  <c r="K692" i="8"/>
  <c r="L692" i="8"/>
  <c r="M692" i="8"/>
  <c r="N692" i="8"/>
  <c r="O692" i="8"/>
  <c r="R692" i="8"/>
  <c r="K693" i="8"/>
  <c r="L693" i="8"/>
  <c r="M693" i="8"/>
  <c r="N693" i="8"/>
  <c r="O693" i="8"/>
  <c r="R693" i="8"/>
  <c r="K694" i="8"/>
  <c r="L694" i="8"/>
  <c r="M694" i="8"/>
  <c r="N694" i="8"/>
  <c r="O694" i="8"/>
  <c r="R694" i="8"/>
  <c r="K695" i="8"/>
  <c r="L695" i="8"/>
  <c r="M695" i="8"/>
  <c r="N695" i="8"/>
  <c r="O695" i="8"/>
  <c r="R695" i="8"/>
  <c r="K696" i="8"/>
  <c r="L696" i="8"/>
  <c r="M696" i="8"/>
  <c r="N696" i="8"/>
  <c r="O696" i="8"/>
  <c r="R696" i="8"/>
  <c r="K697" i="8"/>
  <c r="L697" i="8"/>
  <c r="M697" i="8"/>
  <c r="N697" i="8"/>
  <c r="O697" i="8"/>
  <c r="R697" i="8"/>
  <c r="K698" i="8"/>
  <c r="L698" i="8"/>
  <c r="M698" i="8"/>
  <c r="N698" i="8"/>
  <c r="O698" i="8"/>
  <c r="R698" i="8"/>
  <c r="K699" i="8"/>
  <c r="L699" i="8"/>
  <c r="M699" i="8"/>
  <c r="N699" i="8"/>
  <c r="O699" i="8"/>
  <c r="R699" i="8"/>
  <c r="K700" i="8"/>
  <c r="L700" i="8"/>
  <c r="M700" i="8"/>
  <c r="N700" i="8"/>
  <c r="O700" i="8"/>
  <c r="R700" i="8"/>
  <c r="K701" i="8"/>
  <c r="L701" i="8"/>
  <c r="M701" i="8"/>
  <c r="N701" i="8"/>
  <c r="O701" i="8"/>
  <c r="R701" i="8"/>
  <c r="K702" i="8"/>
  <c r="L702" i="8"/>
  <c r="M702" i="8"/>
  <c r="N702" i="8"/>
  <c r="O702" i="8"/>
  <c r="R702" i="8"/>
  <c r="K703" i="8"/>
  <c r="L703" i="8"/>
  <c r="M703" i="8"/>
  <c r="N703" i="8"/>
  <c r="O703" i="8"/>
  <c r="R703" i="8"/>
  <c r="K704" i="8"/>
  <c r="L704" i="8"/>
  <c r="M704" i="8"/>
  <c r="N704" i="8"/>
  <c r="O704" i="8"/>
  <c r="R704" i="8"/>
  <c r="K705" i="8"/>
  <c r="L705" i="8"/>
  <c r="M705" i="8"/>
  <c r="N705" i="8"/>
  <c r="O705" i="8"/>
  <c r="R705" i="8"/>
  <c r="K706" i="8"/>
  <c r="L706" i="8"/>
  <c r="M706" i="8"/>
  <c r="N706" i="8"/>
  <c r="O706" i="8"/>
  <c r="R706" i="8"/>
  <c r="K707" i="8"/>
  <c r="L707" i="8"/>
  <c r="M707" i="8"/>
  <c r="N707" i="8"/>
  <c r="O707" i="8"/>
  <c r="R707" i="8"/>
  <c r="K708" i="8"/>
  <c r="L708" i="8"/>
  <c r="M708" i="8"/>
  <c r="N708" i="8"/>
  <c r="O708" i="8"/>
  <c r="R708" i="8"/>
  <c r="K709" i="8"/>
  <c r="L709" i="8"/>
  <c r="M709" i="8"/>
  <c r="N709" i="8"/>
  <c r="O709" i="8"/>
  <c r="R709" i="8"/>
  <c r="K710" i="8"/>
  <c r="L710" i="8"/>
  <c r="M710" i="8"/>
  <c r="N710" i="8"/>
  <c r="O710" i="8"/>
  <c r="R710" i="8"/>
  <c r="K711" i="8"/>
  <c r="L711" i="8"/>
  <c r="M711" i="8"/>
  <c r="N711" i="8"/>
  <c r="O711" i="8"/>
  <c r="R711" i="8"/>
  <c r="K712" i="8"/>
  <c r="L712" i="8"/>
  <c r="M712" i="8"/>
  <c r="N712" i="8"/>
  <c r="O712" i="8"/>
  <c r="R712" i="8"/>
  <c r="K713" i="8"/>
  <c r="L713" i="8"/>
  <c r="M713" i="8"/>
  <c r="N713" i="8"/>
  <c r="O713" i="8"/>
  <c r="R713" i="8"/>
  <c r="K714" i="8"/>
  <c r="L714" i="8"/>
  <c r="M714" i="8"/>
  <c r="N714" i="8"/>
  <c r="O714" i="8"/>
  <c r="R714" i="8"/>
  <c r="K715" i="8"/>
  <c r="L715" i="8"/>
  <c r="M715" i="8"/>
  <c r="N715" i="8"/>
  <c r="O715" i="8"/>
  <c r="R715" i="8"/>
  <c r="K716" i="8"/>
  <c r="L716" i="8"/>
  <c r="M716" i="8"/>
  <c r="N716" i="8"/>
  <c r="O716" i="8"/>
  <c r="R716" i="8"/>
  <c r="K717" i="8"/>
  <c r="L717" i="8"/>
  <c r="M717" i="8"/>
  <c r="N717" i="8"/>
  <c r="O717" i="8"/>
  <c r="R717" i="8"/>
  <c r="K718" i="8"/>
  <c r="L718" i="8"/>
  <c r="M718" i="8"/>
  <c r="N718" i="8"/>
  <c r="O718" i="8"/>
  <c r="R718" i="8"/>
  <c r="K719" i="8"/>
  <c r="L719" i="8"/>
  <c r="M719" i="8"/>
  <c r="N719" i="8"/>
  <c r="O719" i="8"/>
  <c r="R719" i="8"/>
  <c r="K720" i="8"/>
  <c r="L720" i="8"/>
  <c r="M720" i="8"/>
  <c r="N720" i="8"/>
  <c r="O720" i="8"/>
  <c r="R720" i="8"/>
  <c r="K721" i="8"/>
  <c r="L721" i="8"/>
  <c r="M721" i="8"/>
  <c r="N721" i="8"/>
  <c r="O721" i="8"/>
  <c r="R721" i="8"/>
  <c r="K722" i="8"/>
  <c r="L722" i="8"/>
  <c r="M722" i="8"/>
  <c r="N722" i="8"/>
  <c r="O722" i="8"/>
  <c r="R722" i="8"/>
  <c r="K723" i="8"/>
  <c r="L723" i="8"/>
  <c r="M723" i="8"/>
  <c r="N723" i="8"/>
  <c r="O723" i="8"/>
  <c r="R723" i="8"/>
  <c r="K724" i="8"/>
  <c r="L724" i="8"/>
  <c r="M724" i="8"/>
  <c r="N724" i="8"/>
  <c r="O724" i="8"/>
  <c r="R724" i="8"/>
  <c r="K725" i="8"/>
  <c r="L725" i="8"/>
  <c r="M725" i="8"/>
  <c r="N725" i="8"/>
  <c r="O725" i="8"/>
  <c r="R725" i="8"/>
  <c r="K726" i="8"/>
  <c r="L726" i="8"/>
  <c r="M726" i="8"/>
  <c r="N726" i="8"/>
  <c r="O726" i="8"/>
  <c r="R726" i="8"/>
  <c r="K727" i="8"/>
  <c r="L727" i="8"/>
  <c r="M727" i="8"/>
  <c r="N727" i="8"/>
  <c r="O727" i="8"/>
  <c r="R727" i="8"/>
  <c r="K728" i="8"/>
  <c r="L728" i="8"/>
  <c r="M728" i="8"/>
  <c r="N728" i="8"/>
  <c r="O728" i="8"/>
  <c r="R728" i="8"/>
  <c r="K729" i="8"/>
  <c r="L729" i="8"/>
  <c r="M729" i="8"/>
  <c r="N729" i="8"/>
  <c r="O729" i="8"/>
  <c r="R729" i="8"/>
  <c r="K730" i="8"/>
  <c r="L730" i="8"/>
  <c r="M730" i="8"/>
  <c r="N730" i="8"/>
  <c r="O730" i="8"/>
  <c r="R730" i="8"/>
  <c r="K731" i="8"/>
  <c r="L731" i="8"/>
  <c r="M731" i="8"/>
  <c r="N731" i="8"/>
  <c r="O731" i="8"/>
  <c r="R731" i="8"/>
  <c r="K732" i="8"/>
  <c r="L732" i="8"/>
  <c r="M732" i="8"/>
  <c r="N732" i="8"/>
  <c r="O732" i="8"/>
  <c r="R732" i="8"/>
  <c r="K733" i="8"/>
  <c r="L733" i="8"/>
  <c r="M733" i="8"/>
  <c r="N733" i="8"/>
  <c r="O733" i="8"/>
  <c r="R733" i="8"/>
  <c r="K734" i="8"/>
  <c r="L734" i="8"/>
  <c r="M734" i="8"/>
  <c r="N734" i="8"/>
  <c r="O734" i="8"/>
  <c r="R734" i="8"/>
  <c r="K735" i="8"/>
  <c r="L735" i="8"/>
  <c r="M735" i="8"/>
  <c r="N735" i="8"/>
  <c r="O735" i="8"/>
  <c r="R735" i="8"/>
  <c r="K736" i="8"/>
  <c r="L736" i="8"/>
  <c r="M736" i="8"/>
  <c r="N736" i="8"/>
  <c r="O736" i="8"/>
  <c r="R736" i="8"/>
  <c r="K737" i="8"/>
  <c r="L737" i="8"/>
  <c r="M737" i="8"/>
  <c r="N737" i="8"/>
  <c r="O737" i="8"/>
  <c r="R737" i="8"/>
  <c r="K738" i="8"/>
  <c r="L738" i="8"/>
  <c r="M738" i="8"/>
  <c r="N738" i="8"/>
  <c r="O738" i="8"/>
  <c r="R738" i="8"/>
  <c r="K739" i="8"/>
  <c r="L739" i="8"/>
  <c r="M739" i="8"/>
  <c r="N739" i="8"/>
  <c r="O739" i="8"/>
  <c r="R739" i="8"/>
  <c r="K740" i="8"/>
  <c r="L740" i="8"/>
  <c r="M740" i="8"/>
  <c r="N740" i="8"/>
  <c r="O740" i="8"/>
  <c r="R740" i="8"/>
  <c r="K741" i="8"/>
  <c r="L741" i="8"/>
  <c r="M741" i="8"/>
  <c r="N741" i="8"/>
  <c r="O741" i="8"/>
  <c r="R741" i="8"/>
  <c r="K742" i="8"/>
  <c r="L742" i="8"/>
  <c r="M742" i="8"/>
  <c r="N742" i="8"/>
  <c r="O742" i="8"/>
  <c r="R742" i="8"/>
  <c r="K743" i="8"/>
  <c r="L743" i="8"/>
  <c r="M743" i="8"/>
  <c r="N743" i="8"/>
  <c r="O743" i="8"/>
  <c r="R743" i="8"/>
  <c r="K744" i="8"/>
  <c r="L744" i="8"/>
  <c r="M744" i="8"/>
  <c r="N744" i="8"/>
  <c r="O744" i="8"/>
  <c r="R744" i="8"/>
  <c r="K745" i="8"/>
  <c r="L745" i="8"/>
  <c r="M745" i="8"/>
  <c r="N745" i="8"/>
  <c r="O745" i="8"/>
  <c r="R745" i="8"/>
  <c r="K746" i="8"/>
  <c r="L746" i="8"/>
  <c r="M746" i="8"/>
  <c r="N746" i="8"/>
  <c r="O746" i="8"/>
  <c r="R746" i="8"/>
  <c r="K747" i="8"/>
  <c r="L747" i="8"/>
  <c r="M747" i="8"/>
  <c r="N747" i="8"/>
  <c r="O747" i="8"/>
  <c r="R747" i="8"/>
  <c r="K748" i="8"/>
  <c r="L748" i="8"/>
  <c r="M748" i="8"/>
  <c r="N748" i="8"/>
  <c r="O748" i="8"/>
  <c r="R748" i="8"/>
  <c r="K749" i="8"/>
  <c r="L749" i="8"/>
  <c r="M749" i="8"/>
  <c r="N749" i="8"/>
  <c r="O749" i="8"/>
  <c r="R749" i="8"/>
  <c r="K750" i="8"/>
  <c r="L750" i="8"/>
  <c r="M750" i="8"/>
  <c r="N750" i="8"/>
  <c r="O750" i="8"/>
  <c r="R750" i="8"/>
  <c r="K751" i="8"/>
  <c r="L751" i="8"/>
  <c r="M751" i="8"/>
  <c r="N751" i="8"/>
  <c r="O751" i="8"/>
  <c r="R751" i="8"/>
  <c r="K752" i="8"/>
  <c r="L752" i="8"/>
  <c r="M752" i="8"/>
  <c r="N752" i="8"/>
  <c r="O752" i="8"/>
  <c r="R752" i="8"/>
  <c r="K753" i="8"/>
  <c r="L753" i="8"/>
  <c r="M753" i="8"/>
  <c r="N753" i="8"/>
  <c r="O753" i="8"/>
  <c r="R753" i="8"/>
  <c r="K754" i="8"/>
  <c r="L754" i="8"/>
  <c r="M754" i="8"/>
  <c r="N754" i="8"/>
  <c r="O754" i="8"/>
  <c r="R754" i="8"/>
  <c r="K755" i="8"/>
  <c r="L755" i="8"/>
  <c r="M755" i="8"/>
  <c r="N755" i="8"/>
  <c r="O755" i="8"/>
  <c r="R755" i="8"/>
  <c r="K756" i="8"/>
  <c r="L756" i="8"/>
  <c r="M756" i="8"/>
  <c r="N756" i="8"/>
  <c r="O756" i="8"/>
  <c r="R756" i="8"/>
  <c r="K757" i="8"/>
  <c r="L757" i="8"/>
  <c r="M757" i="8"/>
  <c r="N757" i="8"/>
  <c r="O757" i="8"/>
  <c r="R757" i="8"/>
  <c r="K758" i="8"/>
  <c r="L758" i="8"/>
  <c r="M758" i="8"/>
  <c r="N758" i="8"/>
  <c r="O758" i="8"/>
  <c r="R758" i="8"/>
  <c r="K759" i="8"/>
  <c r="L759" i="8"/>
  <c r="M759" i="8"/>
  <c r="N759" i="8"/>
  <c r="O759" i="8"/>
  <c r="R759" i="8"/>
  <c r="K760" i="8"/>
  <c r="L760" i="8"/>
  <c r="M760" i="8"/>
  <c r="N760" i="8"/>
  <c r="O760" i="8"/>
  <c r="R760" i="8"/>
  <c r="K761" i="8"/>
  <c r="L761" i="8"/>
  <c r="M761" i="8"/>
  <c r="N761" i="8"/>
  <c r="O761" i="8"/>
  <c r="R761" i="8"/>
  <c r="K762" i="8"/>
  <c r="L762" i="8"/>
  <c r="M762" i="8"/>
  <c r="N762" i="8"/>
  <c r="O762" i="8"/>
  <c r="R762" i="8"/>
  <c r="K763" i="8"/>
  <c r="L763" i="8"/>
  <c r="M763" i="8"/>
  <c r="N763" i="8"/>
  <c r="O763" i="8"/>
  <c r="R763" i="8"/>
  <c r="K764" i="8"/>
  <c r="L764" i="8"/>
  <c r="M764" i="8"/>
  <c r="N764" i="8"/>
  <c r="O764" i="8"/>
  <c r="R764" i="8"/>
  <c r="K765" i="8"/>
  <c r="L765" i="8"/>
  <c r="M765" i="8"/>
  <c r="N765" i="8"/>
  <c r="O765" i="8"/>
  <c r="R765" i="8"/>
  <c r="K766" i="8"/>
  <c r="L766" i="8"/>
  <c r="M766" i="8"/>
  <c r="N766" i="8"/>
  <c r="O766" i="8"/>
  <c r="R766" i="8"/>
  <c r="K767" i="8"/>
  <c r="L767" i="8"/>
  <c r="M767" i="8"/>
  <c r="N767" i="8"/>
  <c r="O767" i="8"/>
  <c r="R767" i="8"/>
  <c r="K768" i="8"/>
  <c r="L768" i="8"/>
  <c r="M768" i="8"/>
  <c r="N768" i="8"/>
  <c r="O768" i="8"/>
  <c r="R768" i="8"/>
  <c r="K769" i="8"/>
  <c r="L769" i="8"/>
  <c r="M769" i="8"/>
  <c r="N769" i="8"/>
  <c r="O769" i="8"/>
  <c r="R769" i="8"/>
  <c r="K770" i="8"/>
  <c r="L770" i="8"/>
  <c r="M770" i="8"/>
  <c r="N770" i="8"/>
  <c r="O770" i="8"/>
  <c r="R770" i="8"/>
  <c r="K771" i="8"/>
  <c r="L771" i="8"/>
  <c r="M771" i="8"/>
  <c r="N771" i="8"/>
  <c r="O771" i="8"/>
  <c r="R771" i="8"/>
  <c r="K772" i="8"/>
  <c r="L772" i="8"/>
  <c r="M772" i="8"/>
  <c r="N772" i="8"/>
  <c r="O772" i="8"/>
  <c r="R772" i="8"/>
  <c r="K773" i="8"/>
  <c r="L773" i="8"/>
  <c r="M773" i="8"/>
  <c r="N773" i="8"/>
  <c r="O773" i="8"/>
  <c r="R773" i="8"/>
  <c r="K774" i="8"/>
  <c r="L774" i="8"/>
  <c r="M774" i="8"/>
  <c r="N774" i="8"/>
  <c r="O774" i="8"/>
  <c r="R774" i="8"/>
  <c r="K775" i="8"/>
  <c r="L775" i="8"/>
  <c r="M775" i="8"/>
  <c r="N775" i="8"/>
  <c r="O775" i="8"/>
  <c r="R775" i="8"/>
  <c r="K776" i="8"/>
  <c r="L776" i="8"/>
  <c r="M776" i="8"/>
  <c r="N776" i="8"/>
  <c r="O776" i="8"/>
  <c r="R776" i="8"/>
  <c r="K777" i="8"/>
  <c r="L777" i="8"/>
  <c r="M777" i="8"/>
  <c r="N777" i="8"/>
  <c r="O777" i="8"/>
  <c r="R777" i="8"/>
  <c r="K778" i="8"/>
  <c r="L778" i="8"/>
  <c r="M778" i="8"/>
  <c r="N778" i="8"/>
  <c r="O778" i="8"/>
  <c r="R778" i="8"/>
  <c r="K779" i="8"/>
  <c r="L779" i="8"/>
  <c r="M779" i="8"/>
  <c r="N779" i="8"/>
  <c r="O779" i="8"/>
  <c r="R779" i="8"/>
  <c r="K780" i="8"/>
  <c r="L780" i="8"/>
  <c r="M780" i="8"/>
  <c r="N780" i="8"/>
  <c r="O780" i="8"/>
  <c r="R780" i="8"/>
  <c r="K781" i="8"/>
  <c r="L781" i="8"/>
  <c r="M781" i="8"/>
  <c r="N781" i="8"/>
  <c r="O781" i="8"/>
  <c r="R781" i="8"/>
  <c r="K782" i="8"/>
  <c r="L782" i="8"/>
  <c r="M782" i="8"/>
  <c r="N782" i="8"/>
  <c r="O782" i="8"/>
  <c r="R782" i="8"/>
  <c r="K783" i="8"/>
  <c r="L783" i="8"/>
  <c r="M783" i="8"/>
  <c r="N783" i="8"/>
  <c r="O783" i="8"/>
  <c r="R783" i="8"/>
  <c r="K784" i="8"/>
  <c r="L784" i="8"/>
  <c r="M784" i="8"/>
  <c r="N784" i="8"/>
  <c r="O784" i="8"/>
  <c r="R784" i="8"/>
  <c r="K785" i="8"/>
  <c r="L785" i="8"/>
  <c r="M785" i="8"/>
  <c r="N785" i="8"/>
  <c r="O785" i="8"/>
  <c r="R785" i="8"/>
  <c r="K786" i="8"/>
  <c r="L786" i="8"/>
  <c r="M786" i="8"/>
  <c r="N786" i="8"/>
  <c r="O786" i="8"/>
  <c r="R786" i="8"/>
  <c r="K787" i="8"/>
  <c r="L787" i="8"/>
  <c r="M787" i="8"/>
  <c r="N787" i="8"/>
  <c r="O787" i="8"/>
  <c r="R787" i="8"/>
  <c r="K788" i="8"/>
  <c r="L788" i="8"/>
  <c r="M788" i="8"/>
  <c r="N788" i="8"/>
  <c r="O788" i="8"/>
  <c r="R788" i="8"/>
  <c r="K789" i="8"/>
  <c r="L789" i="8"/>
  <c r="M789" i="8"/>
  <c r="N789" i="8"/>
  <c r="O789" i="8"/>
  <c r="R789" i="8"/>
  <c r="K790" i="8"/>
  <c r="L790" i="8"/>
  <c r="M790" i="8"/>
  <c r="N790" i="8"/>
  <c r="O790" i="8"/>
  <c r="R790" i="8"/>
  <c r="K791" i="8"/>
  <c r="L791" i="8"/>
  <c r="M791" i="8"/>
  <c r="N791" i="8"/>
  <c r="O791" i="8"/>
  <c r="R791" i="8"/>
  <c r="K792" i="8"/>
  <c r="L792" i="8"/>
  <c r="M792" i="8"/>
  <c r="N792" i="8"/>
  <c r="O792" i="8"/>
  <c r="R792" i="8"/>
  <c r="K793" i="8"/>
  <c r="L793" i="8"/>
  <c r="M793" i="8"/>
  <c r="N793" i="8"/>
  <c r="O793" i="8"/>
  <c r="R793" i="8"/>
  <c r="K794" i="8"/>
  <c r="L794" i="8"/>
  <c r="M794" i="8"/>
  <c r="N794" i="8"/>
  <c r="O794" i="8"/>
  <c r="R794" i="8"/>
  <c r="K795" i="8"/>
  <c r="L795" i="8"/>
  <c r="M795" i="8"/>
  <c r="N795" i="8"/>
  <c r="O795" i="8"/>
  <c r="R795" i="8"/>
  <c r="K796" i="8"/>
  <c r="L796" i="8"/>
  <c r="M796" i="8"/>
  <c r="N796" i="8"/>
  <c r="O796" i="8"/>
  <c r="R796" i="8"/>
  <c r="K797" i="8"/>
  <c r="L797" i="8"/>
  <c r="M797" i="8"/>
  <c r="N797" i="8"/>
  <c r="O797" i="8"/>
  <c r="R797" i="8"/>
  <c r="K798" i="8"/>
  <c r="L798" i="8"/>
  <c r="M798" i="8"/>
  <c r="N798" i="8"/>
  <c r="O798" i="8"/>
  <c r="R798" i="8"/>
  <c r="K799" i="8"/>
  <c r="L799" i="8"/>
  <c r="M799" i="8"/>
  <c r="N799" i="8"/>
  <c r="O799" i="8"/>
  <c r="R799" i="8"/>
  <c r="K800" i="8"/>
  <c r="L800" i="8"/>
  <c r="M800" i="8"/>
  <c r="N800" i="8"/>
  <c r="O800" i="8"/>
  <c r="R800" i="8"/>
  <c r="K801" i="8"/>
  <c r="L801" i="8"/>
  <c r="M801" i="8"/>
  <c r="N801" i="8"/>
  <c r="O801" i="8"/>
  <c r="R801" i="8"/>
  <c r="K802" i="8"/>
  <c r="L802" i="8"/>
  <c r="M802" i="8"/>
  <c r="N802" i="8"/>
  <c r="O802" i="8"/>
  <c r="R802" i="8"/>
  <c r="K803" i="8"/>
  <c r="L803" i="8"/>
  <c r="M803" i="8"/>
  <c r="N803" i="8"/>
  <c r="O803" i="8"/>
  <c r="R803" i="8"/>
  <c r="K804" i="8"/>
  <c r="L804" i="8"/>
  <c r="M804" i="8"/>
  <c r="N804" i="8"/>
  <c r="O804" i="8"/>
  <c r="R804" i="8"/>
  <c r="K805" i="8"/>
  <c r="L805" i="8"/>
  <c r="M805" i="8"/>
  <c r="N805" i="8"/>
  <c r="O805" i="8"/>
  <c r="R805" i="8"/>
  <c r="K806" i="8"/>
  <c r="L806" i="8"/>
  <c r="M806" i="8"/>
  <c r="N806" i="8"/>
  <c r="O806" i="8"/>
  <c r="R806" i="8"/>
  <c r="K807" i="8"/>
  <c r="L807" i="8"/>
  <c r="M807" i="8"/>
  <c r="N807" i="8"/>
  <c r="O807" i="8"/>
  <c r="R807" i="8"/>
  <c r="K808" i="8"/>
  <c r="L808" i="8"/>
  <c r="M808" i="8"/>
  <c r="N808" i="8"/>
  <c r="O808" i="8"/>
  <c r="R808" i="8"/>
  <c r="K809" i="8"/>
  <c r="L809" i="8"/>
  <c r="M809" i="8"/>
  <c r="N809" i="8"/>
  <c r="O809" i="8"/>
  <c r="R809" i="8"/>
  <c r="K810" i="8"/>
  <c r="L810" i="8"/>
  <c r="M810" i="8"/>
  <c r="N810" i="8"/>
  <c r="O810" i="8"/>
  <c r="R810" i="8"/>
  <c r="K811" i="8"/>
  <c r="L811" i="8"/>
  <c r="M811" i="8"/>
  <c r="N811" i="8"/>
  <c r="O811" i="8"/>
  <c r="R811" i="8"/>
  <c r="K812" i="8"/>
  <c r="L812" i="8"/>
  <c r="M812" i="8"/>
  <c r="N812" i="8"/>
  <c r="O812" i="8"/>
  <c r="R812" i="8"/>
  <c r="K813" i="8"/>
  <c r="L813" i="8"/>
  <c r="M813" i="8"/>
  <c r="N813" i="8"/>
  <c r="O813" i="8"/>
  <c r="R813" i="8"/>
  <c r="K814" i="8"/>
  <c r="L814" i="8"/>
  <c r="M814" i="8"/>
  <c r="N814" i="8"/>
  <c r="O814" i="8"/>
  <c r="R814" i="8"/>
  <c r="K815" i="8"/>
  <c r="L815" i="8"/>
  <c r="M815" i="8"/>
  <c r="N815" i="8"/>
  <c r="O815" i="8"/>
  <c r="R815" i="8"/>
  <c r="K816" i="8"/>
  <c r="L816" i="8"/>
  <c r="M816" i="8"/>
  <c r="N816" i="8"/>
  <c r="O816" i="8"/>
  <c r="R816" i="8"/>
  <c r="K817" i="8"/>
  <c r="L817" i="8"/>
  <c r="M817" i="8"/>
  <c r="N817" i="8"/>
  <c r="O817" i="8"/>
  <c r="R817" i="8"/>
  <c r="K818" i="8"/>
  <c r="L818" i="8"/>
  <c r="M818" i="8"/>
  <c r="N818" i="8"/>
  <c r="O818" i="8"/>
  <c r="R818" i="8"/>
  <c r="K819" i="8"/>
  <c r="L819" i="8"/>
  <c r="M819" i="8"/>
  <c r="N819" i="8"/>
  <c r="O819" i="8"/>
  <c r="R819" i="8"/>
  <c r="K820" i="8"/>
  <c r="L820" i="8"/>
  <c r="M820" i="8"/>
  <c r="N820" i="8"/>
  <c r="O820" i="8"/>
  <c r="R820" i="8"/>
  <c r="K821" i="8"/>
  <c r="L821" i="8"/>
  <c r="M821" i="8"/>
  <c r="N821" i="8"/>
  <c r="O821" i="8"/>
  <c r="R821" i="8"/>
  <c r="K822" i="8"/>
  <c r="L822" i="8"/>
  <c r="M822" i="8"/>
  <c r="N822" i="8"/>
  <c r="O822" i="8"/>
  <c r="R822" i="8"/>
  <c r="K823" i="8"/>
  <c r="L823" i="8"/>
  <c r="M823" i="8"/>
  <c r="N823" i="8"/>
  <c r="O823" i="8"/>
  <c r="R823" i="8"/>
  <c r="K824" i="8"/>
  <c r="L824" i="8"/>
  <c r="M824" i="8"/>
  <c r="N824" i="8"/>
  <c r="O824" i="8"/>
  <c r="R824" i="8"/>
  <c r="K825" i="8"/>
  <c r="L825" i="8"/>
  <c r="M825" i="8"/>
  <c r="N825" i="8"/>
  <c r="O825" i="8"/>
  <c r="R825" i="8"/>
  <c r="K826" i="8"/>
  <c r="L826" i="8"/>
  <c r="M826" i="8"/>
  <c r="N826" i="8"/>
  <c r="O826" i="8"/>
  <c r="R826" i="8"/>
  <c r="K827" i="8"/>
  <c r="L827" i="8"/>
  <c r="M827" i="8"/>
  <c r="N827" i="8"/>
  <c r="O827" i="8"/>
  <c r="R827" i="8"/>
  <c r="K828" i="8"/>
  <c r="L828" i="8"/>
  <c r="M828" i="8"/>
  <c r="N828" i="8"/>
  <c r="O828" i="8"/>
  <c r="R828" i="8"/>
  <c r="K829" i="8"/>
  <c r="L829" i="8"/>
  <c r="M829" i="8"/>
  <c r="N829" i="8"/>
  <c r="O829" i="8"/>
  <c r="R829" i="8"/>
  <c r="K830" i="8"/>
  <c r="L830" i="8"/>
  <c r="M830" i="8"/>
  <c r="N830" i="8"/>
  <c r="O830" i="8"/>
  <c r="R830" i="8"/>
  <c r="K831" i="8"/>
  <c r="L831" i="8"/>
  <c r="M831" i="8"/>
  <c r="N831" i="8"/>
  <c r="O831" i="8"/>
  <c r="R831" i="8"/>
  <c r="K832" i="8"/>
  <c r="L832" i="8"/>
  <c r="M832" i="8"/>
  <c r="N832" i="8"/>
  <c r="O832" i="8"/>
  <c r="R832" i="8"/>
  <c r="K833" i="8"/>
  <c r="L833" i="8"/>
  <c r="M833" i="8"/>
  <c r="N833" i="8"/>
  <c r="O833" i="8"/>
  <c r="R833" i="8"/>
  <c r="K834" i="8"/>
  <c r="L834" i="8"/>
  <c r="M834" i="8"/>
  <c r="N834" i="8"/>
  <c r="O834" i="8"/>
  <c r="R834" i="8"/>
  <c r="K835" i="8"/>
  <c r="L835" i="8"/>
  <c r="M835" i="8"/>
  <c r="N835" i="8"/>
  <c r="O835" i="8"/>
  <c r="R835" i="8"/>
  <c r="K836" i="8"/>
  <c r="L836" i="8"/>
  <c r="M836" i="8"/>
  <c r="N836" i="8"/>
  <c r="O836" i="8"/>
  <c r="R836" i="8"/>
  <c r="K837" i="8"/>
  <c r="L837" i="8"/>
  <c r="M837" i="8"/>
  <c r="N837" i="8"/>
  <c r="O837" i="8"/>
  <c r="R837" i="8"/>
  <c r="K838" i="8"/>
  <c r="L838" i="8"/>
  <c r="M838" i="8"/>
  <c r="N838" i="8"/>
  <c r="O838" i="8"/>
  <c r="R838" i="8"/>
  <c r="K839" i="8"/>
  <c r="L839" i="8"/>
  <c r="M839" i="8"/>
  <c r="N839" i="8"/>
  <c r="O839" i="8"/>
  <c r="R839" i="8"/>
  <c r="K840" i="8"/>
  <c r="L840" i="8"/>
  <c r="M840" i="8"/>
  <c r="N840" i="8"/>
  <c r="O840" i="8"/>
  <c r="R840" i="8"/>
  <c r="K841" i="8"/>
  <c r="L841" i="8"/>
  <c r="M841" i="8"/>
  <c r="N841" i="8"/>
  <c r="O841" i="8"/>
  <c r="R841" i="8"/>
  <c r="K842" i="8"/>
  <c r="L842" i="8"/>
  <c r="M842" i="8"/>
  <c r="N842" i="8"/>
  <c r="O842" i="8"/>
  <c r="R842" i="8"/>
  <c r="K843" i="8"/>
  <c r="L843" i="8"/>
  <c r="M843" i="8"/>
  <c r="N843" i="8"/>
  <c r="O843" i="8"/>
  <c r="R843" i="8"/>
  <c r="K844" i="8"/>
  <c r="L844" i="8"/>
  <c r="M844" i="8"/>
  <c r="N844" i="8"/>
  <c r="O844" i="8"/>
  <c r="R844" i="8"/>
  <c r="K845" i="8"/>
  <c r="L845" i="8"/>
  <c r="M845" i="8"/>
  <c r="N845" i="8"/>
  <c r="O845" i="8"/>
  <c r="R845" i="8"/>
  <c r="K846" i="8"/>
  <c r="L846" i="8"/>
  <c r="M846" i="8"/>
  <c r="N846" i="8"/>
  <c r="O846" i="8"/>
  <c r="R846" i="8"/>
  <c r="K847" i="8"/>
  <c r="L847" i="8"/>
  <c r="M847" i="8"/>
  <c r="N847" i="8"/>
  <c r="O847" i="8"/>
  <c r="R847" i="8"/>
  <c r="K848" i="8"/>
  <c r="L848" i="8"/>
  <c r="M848" i="8"/>
  <c r="N848" i="8"/>
  <c r="O848" i="8"/>
  <c r="R848" i="8"/>
  <c r="K849" i="8"/>
  <c r="L849" i="8"/>
  <c r="M849" i="8"/>
  <c r="N849" i="8"/>
  <c r="O849" i="8"/>
  <c r="R849" i="8"/>
  <c r="K850" i="8"/>
  <c r="L850" i="8"/>
  <c r="M850" i="8"/>
  <c r="N850" i="8"/>
  <c r="O850" i="8"/>
  <c r="R850" i="8"/>
  <c r="K851" i="8"/>
  <c r="L851" i="8"/>
  <c r="M851" i="8"/>
  <c r="N851" i="8"/>
  <c r="O851" i="8"/>
  <c r="R851" i="8"/>
  <c r="K852" i="8"/>
  <c r="L852" i="8"/>
  <c r="M852" i="8"/>
  <c r="N852" i="8"/>
  <c r="O852" i="8"/>
  <c r="R852" i="8"/>
  <c r="K853" i="8"/>
  <c r="L853" i="8"/>
  <c r="M853" i="8"/>
  <c r="N853" i="8"/>
  <c r="O853" i="8"/>
  <c r="R853" i="8"/>
  <c r="K854" i="8"/>
  <c r="L854" i="8"/>
  <c r="M854" i="8"/>
  <c r="N854" i="8"/>
  <c r="O854" i="8"/>
  <c r="R854" i="8"/>
  <c r="K855" i="8"/>
  <c r="L855" i="8"/>
  <c r="M855" i="8"/>
  <c r="N855" i="8"/>
  <c r="O855" i="8"/>
  <c r="R855" i="8"/>
  <c r="K856" i="8"/>
  <c r="L856" i="8"/>
  <c r="M856" i="8"/>
  <c r="N856" i="8"/>
  <c r="O856" i="8"/>
  <c r="R856" i="8"/>
  <c r="K857" i="8"/>
  <c r="L857" i="8"/>
  <c r="M857" i="8"/>
  <c r="N857" i="8"/>
  <c r="O857" i="8"/>
  <c r="R857" i="8"/>
  <c r="K858" i="8"/>
  <c r="L858" i="8"/>
  <c r="M858" i="8"/>
  <c r="N858" i="8"/>
  <c r="O858" i="8"/>
  <c r="R858" i="8"/>
  <c r="K859" i="8"/>
  <c r="L859" i="8"/>
  <c r="M859" i="8"/>
  <c r="N859" i="8"/>
  <c r="O859" i="8"/>
  <c r="R859" i="8"/>
  <c r="K860" i="8"/>
  <c r="L860" i="8"/>
  <c r="M860" i="8"/>
  <c r="N860" i="8"/>
  <c r="O860" i="8"/>
  <c r="R860" i="8"/>
  <c r="K861" i="8"/>
  <c r="L861" i="8"/>
  <c r="M861" i="8"/>
  <c r="N861" i="8"/>
  <c r="O861" i="8"/>
  <c r="R861" i="8"/>
  <c r="K862" i="8"/>
  <c r="L862" i="8"/>
  <c r="M862" i="8"/>
  <c r="N862" i="8"/>
  <c r="O862" i="8"/>
  <c r="R862" i="8"/>
  <c r="K863" i="8"/>
  <c r="L863" i="8"/>
  <c r="M863" i="8"/>
  <c r="N863" i="8"/>
  <c r="O863" i="8"/>
  <c r="R863" i="8"/>
  <c r="K864" i="8"/>
  <c r="L864" i="8"/>
  <c r="M864" i="8"/>
  <c r="N864" i="8"/>
  <c r="O864" i="8"/>
  <c r="R864" i="8"/>
  <c r="K865" i="8"/>
  <c r="L865" i="8"/>
  <c r="M865" i="8"/>
  <c r="N865" i="8"/>
  <c r="O865" i="8"/>
  <c r="R865" i="8"/>
  <c r="K866" i="8"/>
  <c r="L866" i="8"/>
  <c r="M866" i="8"/>
  <c r="N866" i="8"/>
  <c r="O866" i="8"/>
  <c r="R866" i="8"/>
  <c r="K867" i="8"/>
  <c r="L867" i="8"/>
  <c r="M867" i="8"/>
  <c r="N867" i="8"/>
  <c r="O867" i="8"/>
  <c r="R867" i="8"/>
  <c r="K868" i="8"/>
  <c r="L868" i="8"/>
  <c r="M868" i="8"/>
  <c r="N868" i="8"/>
  <c r="O868" i="8"/>
  <c r="R868" i="8"/>
  <c r="K869" i="8"/>
  <c r="L869" i="8"/>
  <c r="M869" i="8"/>
  <c r="N869" i="8"/>
  <c r="O869" i="8"/>
  <c r="R869" i="8"/>
  <c r="K870" i="8"/>
  <c r="L870" i="8"/>
  <c r="M870" i="8"/>
  <c r="N870" i="8"/>
  <c r="O870" i="8"/>
  <c r="R870" i="8"/>
  <c r="K871" i="8"/>
  <c r="L871" i="8"/>
  <c r="M871" i="8"/>
  <c r="N871" i="8"/>
  <c r="O871" i="8"/>
  <c r="R871" i="8"/>
  <c r="K872" i="8"/>
  <c r="L872" i="8"/>
  <c r="M872" i="8"/>
  <c r="N872" i="8"/>
  <c r="O872" i="8"/>
  <c r="R872" i="8"/>
  <c r="K873" i="8"/>
  <c r="L873" i="8"/>
  <c r="M873" i="8"/>
  <c r="N873" i="8"/>
  <c r="O873" i="8"/>
  <c r="R873" i="8"/>
  <c r="K874" i="8"/>
  <c r="L874" i="8"/>
  <c r="M874" i="8"/>
  <c r="N874" i="8"/>
  <c r="O874" i="8"/>
  <c r="R874" i="8"/>
  <c r="K875" i="8"/>
  <c r="L875" i="8"/>
  <c r="M875" i="8"/>
  <c r="N875" i="8"/>
  <c r="O875" i="8"/>
  <c r="R875" i="8"/>
  <c r="K876" i="8"/>
  <c r="L876" i="8"/>
  <c r="M876" i="8"/>
  <c r="N876" i="8"/>
  <c r="O876" i="8"/>
  <c r="R876" i="8"/>
  <c r="K877" i="8"/>
  <c r="L877" i="8"/>
  <c r="M877" i="8"/>
  <c r="N877" i="8"/>
  <c r="O877" i="8"/>
  <c r="R877" i="8"/>
  <c r="K878" i="8"/>
  <c r="L878" i="8"/>
  <c r="M878" i="8"/>
  <c r="N878" i="8"/>
  <c r="O878" i="8"/>
  <c r="R878" i="8"/>
  <c r="K879" i="8"/>
  <c r="L879" i="8"/>
  <c r="M879" i="8"/>
  <c r="N879" i="8"/>
  <c r="O879" i="8"/>
  <c r="R879" i="8"/>
  <c r="K880" i="8"/>
  <c r="L880" i="8"/>
  <c r="M880" i="8"/>
  <c r="N880" i="8"/>
  <c r="O880" i="8"/>
  <c r="R880" i="8"/>
  <c r="K881" i="8"/>
  <c r="L881" i="8"/>
  <c r="M881" i="8"/>
  <c r="N881" i="8"/>
  <c r="O881" i="8"/>
  <c r="R881" i="8"/>
  <c r="K882" i="8"/>
  <c r="L882" i="8"/>
  <c r="M882" i="8"/>
  <c r="N882" i="8"/>
  <c r="O882" i="8"/>
  <c r="R882" i="8"/>
  <c r="K883" i="8"/>
  <c r="L883" i="8"/>
  <c r="M883" i="8"/>
  <c r="N883" i="8"/>
  <c r="O883" i="8"/>
  <c r="R883" i="8"/>
  <c r="K884" i="8"/>
  <c r="L884" i="8"/>
  <c r="M884" i="8"/>
  <c r="N884" i="8"/>
  <c r="O884" i="8"/>
  <c r="R884" i="8"/>
  <c r="K885" i="8"/>
  <c r="L885" i="8"/>
  <c r="M885" i="8"/>
  <c r="N885" i="8"/>
  <c r="O885" i="8"/>
  <c r="R885" i="8"/>
  <c r="K886" i="8"/>
  <c r="L886" i="8"/>
  <c r="M886" i="8"/>
  <c r="N886" i="8"/>
  <c r="O886" i="8"/>
  <c r="R886" i="8"/>
  <c r="K887" i="8"/>
  <c r="L887" i="8"/>
  <c r="M887" i="8"/>
  <c r="N887" i="8"/>
  <c r="O887" i="8"/>
  <c r="R887" i="8"/>
  <c r="K888" i="8"/>
  <c r="L888" i="8"/>
  <c r="M888" i="8"/>
  <c r="N888" i="8"/>
  <c r="O888" i="8"/>
  <c r="R888" i="8"/>
  <c r="K889" i="8"/>
  <c r="L889" i="8"/>
  <c r="M889" i="8"/>
  <c r="N889" i="8"/>
  <c r="O889" i="8"/>
  <c r="R889" i="8"/>
  <c r="K890" i="8"/>
  <c r="L890" i="8"/>
  <c r="M890" i="8"/>
  <c r="N890" i="8"/>
  <c r="O890" i="8"/>
  <c r="R890" i="8"/>
  <c r="K891" i="8"/>
  <c r="L891" i="8"/>
  <c r="M891" i="8"/>
  <c r="N891" i="8"/>
  <c r="O891" i="8"/>
  <c r="R891" i="8"/>
  <c r="K892" i="8"/>
  <c r="L892" i="8"/>
  <c r="M892" i="8"/>
  <c r="N892" i="8"/>
  <c r="O892" i="8"/>
  <c r="R892" i="8"/>
  <c r="K893" i="8"/>
  <c r="L893" i="8"/>
  <c r="M893" i="8"/>
  <c r="N893" i="8"/>
  <c r="O893" i="8"/>
  <c r="R893" i="8"/>
  <c r="K894" i="8"/>
  <c r="L894" i="8"/>
  <c r="M894" i="8"/>
  <c r="N894" i="8"/>
  <c r="O894" i="8"/>
  <c r="R894" i="8"/>
  <c r="K895" i="8"/>
  <c r="L895" i="8"/>
  <c r="M895" i="8"/>
  <c r="N895" i="8"/>
  <c r="O895" i="8"/>
  <c r="R895" i="8"/>
  <c r="K896" i="8"/>
  <c r="L896" i="8"/>
  <c r="M896" i="8"/>
  <c r="N896" i="8"/>
  <c r="O896" i="8"/>
  <c r="R896" i="8"/>
  <c r="K897" i="8"/>
  <c r="L897" i="8"/>
  <c r="M897" i="8"/>
  <c r="N897" i="8"/>
  <c r="O897" i="8"/>
  <c r="R897" i="8"/>
  <c r="K898" i="8"/>
  <c r="L898" i="8"/>
  <c r="M898" i="8"/>
  <c r="N898" i="8"/>
  <c r="O898" i="8"/>
  <c r="R898" i="8"/>
  <c r="K899" i="8"/>
  <c r="L899" i="8"/>
  <c r="M899" i="8"/>
  <c r="N899" i="8"/>
  <c r="O899" i="8"/>
  <c r="R899" i="8"/>
  <c r="K900" i="8"/>
  <c r="L900" i="8"/>
  <c r="M900" i="8"/>
  <c r="N900" i="8"/>
  <c r="O900" i="8"/>
  <c r="R900" i="8"/>
  <c r="K901" i="8"/>
  <c r="L901" i="8"/>
  <c r="M901" i="8"/>
  <c r="N901" i="8"/>
  <c r="O901" i="8"/>
  <c r="R901" i="8"/>
  <c r="K902" i="8"/>
  <c r="L902" i="8"/>
  <c r="M902" i="8"/>
  <c r="N902" i="8"/>
  <c r="O902" i="8"/>
  <c r="R902" i="8"/>
  <c r="K903" i="8"/>
  <c r="L903" i="8"/>
  <c r="M903" i="8"/>
  <c r="N903" i="8"/>
  <c r="O903" i="8"/>
  <c r="R903" i="8"/>
  <c r="K904" i="8"/>
  <c r="L904" i="8"/>
  <c r="M904" i="8"/>
  <c r="N904" i="8"/>
  <c r="O904" i="8"/>
  <c r="R904" i="8"/>
  <c r="K905" i="8"/>
  <c r="L905" i="8"/>
  <c r="M905" i="8"/>
  <c r="N905" i="8"/>
  <c r="O905" i="8"/>
  <c r="R905" i="8"/>
  <c r="K906" i="8"/>
  <c r="L906" i="8"/>
  <c r="M906" i="8"/>
  <c r="N906" i="8"/>
  <c r="O906" i="8"/>
  <c r="R906" i="8"/>
  <c r="K907" i="8"/>
  <c r="L907" i="8"/>
  <c r="M907" i="8"/>
  <c r="N907" i="8"/>
  <c r="O907" i="8"/>
  <c r="R907" i="8"/>
  <c r="K908" i="8"/>
  <c r="L908" i="8"/>
  <c r="M908" i="8"/>
  <c r="N908" i="8"/>
  <c r="O908" i="8"/>
  <c r="R908" i="8"/>
  <c r="K909" i="8"/>
  <c r="L909" i="8"/>
  <c r="M909" i="8"/>
  <c r="N909" i="8"/>
  <c r="O909" i="8"/>
  <c r="R909" i="8"/>
  <c r="K910" i="8"/>
  <c r="L910" i="8"/>
  <c r="M910" i="8"/>
  <c r="N910" i="8"/>
  <c r="O910" i="8"/>
  <c r="R910" i="8"/>
  <c r="K911" i="8"/>
  <c r="L911" i="8"/>
  <c r="M911" i="8"/>
  <c r="N911" i="8"/>
  <c r="O911" i="8"/>
  <c r="R911" i="8"/>
  <c r="K912" i="8"/>
  <c r="L912" i="8"/>
  <c r="M912" i="8"/>
  <c r="N912" i="8"/>
  <c r="O912" i="8"/>
  <c r="R912" i="8"/>
  <c r="K913" i="8"/>
  <c r="L913" i="8"/>
  <c r="M913" i="8"/>
  <c r="N913" i="8"/>
  <c r="O913" i="8"/>
  <c r="R913" i="8"/>
  <c r="K914" i="8"/>
  <c r="L914" i="8"/>
  <c r="M914" i="8"/>
  <c r="N914" i="8"/>
  <c r="O914" i="8"/>
  <c r="R914" i="8"/>
  <c r="K915" i="8"/>
  <c r="L915" i="8"/>
  <c r="M915" i="8"/>
  <c r="N915" i="8"/>
  <c r="O915" i="8"/>
  <c r="R915" i="8"/>
  <c r="K916" i="8"/>
  <c r="L916" i="8"/>
  <c r="M916" i="8"/>
  <c r="N916" i="8"/>
  <c r="O916" i="8"/>
  <c r="R916" i="8"/>
  <c r="K917" i="8"/>
  <c r="L917" i="8"/>
  <c r="M917" i="8"/>
  <c r="N917" i="8"/>
  <c r="O917" i="8"/>
  <c r="R917" i="8"/>
  <c r="K918" i="8"/>
  <c r="L918" i="8"/>
  <c r="M918" i="8"/>
  <c r="N918" i="8"/>
  <c r="O918" i="8"/>
  <c r="R918" i="8"/>
  <c r="K919" i="8"/>
  <c r="L919" i="8"/>
  <c r="M919" i="8"/>
  <c r="N919" i="8"/>
  <c r="O919" i="8"/>
  <c r="R919" i="8"/>
  <c r="K920" i="8"/>
  <c r="L920" i="8"/>
  <c r="M920" i="8"/>
  <c r="N920" i="8"/>
  <c r="O920" i="8"/>
  <c r="R920" i="8"/>
  <c r="K921" i="8"/>
  <c r="L921" i="8"/>
  <c r="M921" i="8"/>
  <c r="N921" i="8"/>
  <c r="O921" i="8"/>
  <c r="R921" i="8"/>
  <c r="K922" i="8"/>
  <c r="L922" i="8"/>
  <c r="M922" i="8"/>
  <c r="N922" i="8"/>
  <c r="O922" i="8"/>
  <c r="R922" i="8"/>
  <c r="K923" i="8"/>
  <c r="L923" i="8"/>
  <c r="M923" i="8"/>
  <c r="N923" i="8"/>
  <c r="O923" i="8"/>
  <c r="R923" i="8"/>
  <c r="K924" i="8"/>
  <c r="L924" i="8"/>
  <c r="M924" i="8"/>
  <c r="N924" i="8"/>
  <c r="O924" i="8"/>
  <c r="R924" i="8"/>
  <c r="K925" i="8"/>
  <c r="L925" i="8"/>
  <c r="M925" i="8"/>
  <c r="N925" i="8"/>
  <c r="O925" i="8"/>
  <c r="R925" i="8"/>
  <c r="K926" i="8"/>
  <c r="L926" i="8"/>
  <c r="M926" i="8"/>
  <c r="N926" i="8"/>
  <c r="O926" i="8"/>
  <c r="R926" i="8"/>
  <c r="K927" i="8"/>
  <c r="L927" i="8"/>
  <c r="M927" i="8"/>
  <c r="N927" i="8"/>
  <c r="O927" i="8"/>
  <c r="R927" i="8"/>
  <c r="K928" i="8"/>
  <c r="L928" i="8"/>
  <c r="M928" i="8"/>
  <c r="N928" i="8"/>
  <c r="O928" i="8"/>
  <c r="R928" i="8"/>
  <c r="K929" i="8"/>
  <c r="L929" i="8"/>
  <c r="M929" i="8"/>
  <c r="N929" i="8"/>
  <c r="O929" i="8"/>
  <c r="R929" i="8"/>
  <c r="K930" i="8"/>
  <c r="L930" i="8"/>
  <c r="M930" i="8"/>
  <c r="N930" i="8"/>
  <c r="O930" i="8"/>
  <c r="R930" i="8"/>
  <c r="K931" i="8"/>
  <c r="L931" i="8"/>
  <c r="M931" i="8"/>
  <c r="N931" i="8"/>
  <c r="O931" i="8"/>
  <c r="R931" i="8"/>
  <c r="K932" i="8"/>
  <c r="L932" i="8"/>
  <c r="M932" i="8"/>
  <c r="N932" i="8"/>
  <c r="O932" i="8"/>
  <c r="R932" i="8"/>
  <c r="K933" i="8"/>
  <c r="L933" i="8"/>
  <c r="M933" i="8"/>
  <c r="N933" i="8"/>
  <c r="O933" i="8"/>
  <c r="R933" i="8"/>
  <c r="K934" i="8"/>
  <c r="L934" i="8"/>
  <c r="M934" i="8"/>
  <c r="N934" i="8"/>
  <c r="O934" i="8"/>
  <c r="R934" i="8"/>
  <c r="K935" i="8"/>
  <c r="L935" i="8"/>
  <c r="M935" i="8"/>
  <c r="N935" i="8"/>
  <c r="O935" i="8"/>
  <c r="R935" i="8"/>
  <c r="K936" i="8"/>
  <c r="L936" i="8"/>
  <c r="M936" i="8"/>
  <c r="N936" i="8"/>
  <c r="O936" i="8"/>
  <c r="R936" i="8"/>
  <c r="K937" i="8"/>
  <c r="L937" i="8"/>
  <c r="M937" i="8"/>
  <c r="N937" i="8"/>
  <c r="O937" i="8"/>
  <c r="R937" i="8"/>
  <c r="K938" i="8"/>
  <c r="L938" i="8"/>
  <c r="M938" i="8"/>
  <c r="N938" i="8"/>
  <c r="O938" i="8"/>
  <c r="R938" i="8"/>
  <c r="K939" i="8"/>
  <c r="L939" i="8"/>
  <c r="M939" i="8"/>
  <c r="N939" i="8"/>
  <c r="O939" i="8"/>
  <c r="R939" i="8"/>
  <c r="K940" i="8"/>
  <c r="L940" i="8"/>
  <c r="M940" i="8"/>
  <c r="N940" i="8"/>
  <c r="O940" i="8"/>
  <c r="R940" i="8"/>
  <c r="K941" i="8"/>
  <c r="L941" i="8"/>
  <c r="M941" i="8"/>
  <c r="N941" i="8"/>
  <c r="O941" i="8"/>
  <c r="R941" i="8"/>
  <c r="K942" i="8"/>
  <c r="L942" i="8"/>
  <c r="M942" i="8"/>
  <c r="N942" i="8"/>
  <c r="O942" i="8"/>
  <c r="R942" i="8"/>
  <c r="K943" i="8"/>
  <c r="L943" i="8"/>
  <c r="M943" i="8"/>
  <c r="N943" i="8"/>
  <c r="O943" i="8"/>
  <c r="R943" i="8"/>
  <c r="K944" i="8"/>
  <c r="L944" i="8"/>
  <c r="M944" i="8"/>
  <c r="N944" i="8"/>
  <c r="O944" i="8"/>
  <c r="R944" i="8"/>
  <c r="K945" i="8"/>
  <c r="L945" i="8"/>
  <c r="M945" i="8"/>
  <c r="N945" i="8"/>
  <c r="O945" i="8"/>
  <c r="R945" i="8"/>
  <c r="K946" i="8"/>
  <c r="L946" i="8"/>
  <c r="M946" i="8"/>
  <c r="N946" i="8"/>
  <c r="O946" i="8"/>
  <c r="R946" i="8"/>
  <c r="K947" i="8"/>
  <c r="L947" i="8"/>
  <c r="M947" i="8"/>
  <c r="N947" i="8"/>
  <c r="O947" i="8"/>
  <c r="R947" i="8"/>
  <c r="K948" i="8"/>
  <c r="L948" i="8"/>
  <c r="M948" i="8"/>
  <c r="N948" i="8"/>
  <c r="O948" i="8"/>
  <c r="R948" i="8"/>
  <c r="K949" i="8"/>
  <c r="L949" i="8"/>
  <c r="M949" i="8"/>
  <c r="N949" i="8"/>
  <c r="O949" i="8"/>
  <c r="R949" i="8"/>
  <c r="K950" i="8"/>
  <c r="L950" i="8"/>
  <c r="M950" i="8"/>
  <c r="N950" i="8"/>
  <c r="O950" i="8"/>
  <c r="R950" i="8"/>
  <c r="K951" i="8"/>
  <c r="L951" i="8"/>
  <c r="M951" i="8"/>
  <c r="N951" i="8"/>
  <c r="O951" i="8"/>
  <c r="R951" i="8"/>
  <c r="K952" i="8"/>
  <c r="L952" i="8"/>
  <c r="M952" i="8"/>
  <c r="N952" i="8"/>
  <c r="O952" i="8"/>
  <c r="R952" i="8"/>
  <c r="K953" i="8"/>
  <c r="L953" i="8"/>
  <c r="M953" i="8"/>
  <c r="N953" i="8"/>
  <c r="O953" i="8"/>
  <c r="R953" i="8"/>
  <c r="K954" i="8"/>
  <c r="L954" i="8"/>
  <c r="M954" i="8"/>
  <c r="N954" i="8"/>
  <c r="O954" i="8"/>
  <c r="R954" i="8"/>
  <c r="K955" i="8"/>
  <c r="L955" i="8"/>
  <c r="M955" i="8"/>
  <c r="N955" i="8"/>
  <c r="O955" i="8"/>
  <c r="R955" i="8"/>
  <c r="K956" i="8"/>
  <c r="L956" i="8"/>
  <c r="M956" i="8"/>
  <c r="N956" i="8"/>
  <c r="O956" i="8"/>
  <c r="R956" i="8"/>
  <c r="K957" i="8"/>
  <c r="L957" i="8"/>
  <c r="M957" i="8"/>
  <c r="N957" i="8"/>
  <c r="O957" i="8"/>
  <c r="R957" i="8"/>
  <c r="K958" i="8"/>
  <c r="L958" i="8"/>
  <c r="M958" i="8"/>
  <c r="N958" i="8"/>
  <c r="O958" i="8"/>
  <c r="R958" i="8"/>
  <c r="K959" i="8"/>
  <c r="L959" i="8"/>
  <c r="M959" i="8"/>
  <c r="N959" i="8"/>
  <c r="O959" i="8"/>
  <c r="R959" i="8"/>
  <c r="K960" i="8"/>
  <c r="L960" i="8"/>
  <c r="M960" i="8"/>
  <c r="N960" i="8"/>
  <c r="O960" i="8"/>
  <c r="R960" i="8"/>
  <c r="K961" i="8"/>
  <c r="L961" i="8"/>
  <c r="M961" i="8"/>
  <c r="N961" i="8"/>
  <c r="O961" i="8"/>
  <c r="R961" i="8"/>
  <c r="K962" i="8"/>
  <c r="L962" i="8"/>
  <c r="M962" i="8"/>
  <c r="N962" i="8"/>
  <c r="O962" i="8"/>
  <c r="R962" i="8"/>
  <c r="K963" i="8"/>
  <c r="L963" i="8"/>
  <c r="M963" i="8"/>
  <c r="N963" i="8"/>
  <c r="O963" i="8"/>
  <c r="R963" i="8"/>
  <c r="K964" i="8"/>
  <c r="L964" i="8"/>
  <c r="M964" i="8"/>
  <c r="N964" i="8"/>
  <c r="O964" i="8"/>
  <c r="R964" i="8"/>
  <c r="K965" i="8"/>
  <c r="L965" i="8"/>
  <c r="M965" i="8"/>
  <c r="N965" i="8"/>
  <c r="O965" i="8"/>
  <c r="R965" i="8"/>
  <c r="K966" i="8"/>
  <c r="L966" i="8"/>
  <c r="M966" i="8"/>
  <c r="N966" i="8"/>
  <c r="O966" i="8"/>
  <c r="R966" i="8"/>
  <c r="K967" i="8"/>
  <c r="L967" i="8"/>
  <c r="M967" i="8"/>
  <c r="N967" i="8"/>
  <c r="O967" i="8"/>
  <c r="R967" i="8"/>
  <c r="K968" i="8"/>
  <c r="L968" i="8"/>
  <c r="M968" i="8"/>
  <c r="N968" i="8"/>
  <c r="O968" i="8"/>
  <c r="R968" i="8"/>
  <c r="K969" i="8"/>
  <c r="L969" i="8"/>
  <c r="M969" i="8"/>
  <c r="N969" i="8"/>
  <c r="O969" i="8"/>
  <c r="R969" i="8"/>
  <c r="K970" i="8"/>
  <c r="L970" i="8"/>
  <c r="M970" i="8"/>
  <c r="N970" i="8"/>
  <c r="O970" i="8"/>
  <c r="R970" i="8"/>
  <c r="K971" i="8"/>
  <c r="L971" i="8"/>
  <c r="M971" i="8"/>
  <c r="N971" i="8"/>
  <c r="O971" i="8"/>
  <c r="R971" i="8"/>
  <c r="K972" i="8"/>
  <c r="L972" i="8"/>
  <c r="M972" i="8"/>
  <c r="N972" i="8"/>
  <c r="O972" i="8"/>
  <c r="R972" i="8"/>
  <c r="K973" i="8"/>
  <c r="L973" i="8"/>
  <c r="M973" i="8"/>
  <c r="N973" i="8"/>
  <c r="O973" i="8"/>
  <c r="R973" i="8"/>
  <c r="K974" i="8"/>
  <c r="L974" i="8"/>
  <c r="M974" i="8"/>
  <c r="N974" i="8"/>
  <c r="O974" i="8"/>
  <c r="R974" i="8"/>
  <c r="K975" i="8"/>
  <c r="L975" i="8"/>
  <c r="M975" i="8"/>
  <c r="N975" i="8"/>
  <c r="O975" i="8"/>
  <c r="R975" i="8"/>
  <c r="K976" i="8"/>
  <c r="L976" i="8"/>
  <c r="M976" i="8"/>
  <c r="N976" i="8"/>
  <c r="O976" i="8"/>
  <c r="R976" i="8"/>
  <c r="K977" i="8"/>
  <c r="L977" i="8"/>
  <c r="M977" i="8"/>
  <c r="N977" i="8"/>
  <c r="O977" i="8"/>
  <c r="R977" i="8"/>
  <c r="K978" i="8"/>
  <c r="L978" i="8"/>
  <c r="M978" i="8"/>
  <c r="N978" i="8"/>
  <c r="O978" i="8"/>
  <c r="R978" i="8"/>
  <c r="K979" i="8"/>
  <c r="L979" i="8"/>
  <c r="M979" i="8"/>
  <c r="N979" i="8"/>
  <c r="O979" i="8"/>
  <c r="R979" i="8"/>
  <c r="K980" i="8"/>
  <c r="L980" i="8"/>
  <c r="M980" i="8"/>
  <c r="N980" i="8"/>
  <c r="O980" i="8"/>
  <c r="R980" i="8"/>
  <c r="K981" i="8"/>
  <c r="L981" i="8"/>
  <c r="M981" i="8"/>
  <c r="N981" i="8"/>
  <c r="O981" i="8"/>
  <c r="R981" i="8"/>
  <c r="K982" i="8"/>
  <c r="L982" i="8"/>
  <c r="M982" i="8"/>
  <c r="N982" i="8"/>
  <c r="O982" i="8"/>
  <c r="R982" i="8"/>
  <c r="K983" i="8"/>
  <c r="L983" i="8"/>
  <c r="M983" i="8"/>
  <c r="N983" i="8"/>
  <c r="O983" i="8"/>
  <c r="R983" i="8"/>
  <c r="K984" i="8"/>
  <c r="L984" i="8"/>
  <c r="M984" i="8"/>
  <c r="N984" i="8"/>
  <c r="O984" i="8"/>
  <c r="R984" i="8"/>
  <c r="K985" i="8"/>
  <c r="L985" i="8"/>
  <c r="M985" i="8"/>
  <c r="N985" i="8"/>
  <c r="O985" i="8"/>
  <c r="R985" i="8"/>
  <c r="K986" i="8"/>
  <c r="L986" i="8"/>
  <c r="M986" i="8"/>
  <c r="N986" i="8"/>
  <c r="O986" i="8"/>
  <c r="R986" i="8"/>
  <c r="K987" i="8"/>
  <c r="L987" i="8"/>
  <c r="M987" i="8"/>
  <c r="N987" i="8"/>
  <c r="O987" i="8"/>
  <c r="R987" i="8"/>
  <c r="K988" i="8"/>
  <c r="L988" i="8"/>
  <c r="M988" i="8"/>
  <c r="N988" i="8"/>
  <c r="O988" i="8"/>
  <c r="R988" i="8"/>
  <c r="K989" i="8"/>
  <c r="L989" i="8"/>
  <c r="M989" i="8"/>
  <c r="N989" i="8"/>
  <c r="O989" i="8"/>
  <c r="R989" i="8"/>
  <c r="K990" i="8"/>
  <c r="L990" i="8"/>
  <c r="M990" i="8"/>
  <c r="N990" i="8"/>
  <c r="O990" i="8"/>
  <c r="R990" i="8"/>
  <c r="K991" i="8"/>
  <c r="L991" i="8"/>
  <c r="M991" i="8"/>
  <c r="N991" i="8"/>
  <c r="O991" i="8"/>
  <c r="R991" i="8"/>
  <c r="K992" i="8"/>
  <c r="L992" i="8"/>
  <c r="M992" i="8"/>
  <c r="N992" i="8"/>
  <c r="O992" i="8"/>
  <c r="R992" i="8"/>
  <c r="K993" i="8"/>
  <c r="L993" i="8"/>
  <c r="M993" i="8"/>
  <c r="N993" i="8"/>
  <c r="O993" i="8"/>
  <c r="R993" i="8"/>
  <c r="K994" i="8"/>
  <c r="L994" i="8"/>
  <c r="M994" i="8"/>
  <c r="N994" i="8"/>
  <c r="O994" i="8"/>
  <c r="R994" i="8"/>
  <c r="K995" i="8"/>
  <c r="L995" i="8"/>
  <c r="M995" i="8"/>
  <c r="N995" i="8"/>
  <c r="O995" i="8"/>
  <c r="R995" i="8"/>
  <c r="K996" i="8"/>
  <c r="L996" i="8"/>
  <c r="M996" i="8"/>
  <c r="N996" i="8"/>
  <c r="O996" i="8"/>
  <c r="R996" i="8"/>
  <c r="K997" i="8"/>
  <c r="L997" i="8"/>
  <c r="M997" i="8"/>
  <c r="N997" i="8"/>
  <c r="O997" i="8"/>
  <c r="R997" i="8"/>
  <c r="K998" i="8"/>
  <c r="L998" i="8"/>
  <c r="M998" i="8"/>
  <c r="N998" i="8"/>
  <c r="O998" i="8"/>
  <c r="R998" i="8"/>
  <c r="K999" i="8"/>
  <c r="L999" i="8"/>
  <c r="M999" i="8"/>
  <c r="N999" i="8"/>
  <c r="O999" i="8"/>
  <c r="R999" i="8"/>
  <c r="K1000" i="8"/>
  <c r="L1000" i="8"/>
  <c r="M1000" i="8"/>
  <c r="N1000" i="8"/>
  <c r="O1000" i="8"/>
  <c r="R1000" i="8"/>
  <c r="K1001" i="8"/>
  <c r="L1001" i="8"/>
  <c r="M1001" i="8"/>
  <c r="N1001" i="8"/>
  <c r="O1001" i="8"/>
  <c r="R1001"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H18" i="8"/>
  <c r="R18" i="8" s="1"/>
  <c r="H19" i="8"/>
  <c r="R19" i="8" s="1"/>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I17" i="5"/>
  <c r="I18" i="5"/>
  <c r="I19" i="5"/>
  <c r="M17" i="8" l="1"/>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7" i="8"/>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B18" i="12"/>
  <c r="B19" i="12"/>
  <c r="B20" i="12"/>
  <c r="B21" i="12"/>
  <c r="B22" i="12"/>
  <c r="B23" i="12"/>
  <c r="B24" i="12"/>
  <c r="B26" i="12"/>
  <c r="B27" i="12"/>
  <c r="B28" i="12"/>
  <c r="B29" i="12"/>
  <c r="B30" i="12"/>
  <c r="B31" i="12"/>
  <c r="B32" i="12"/>
  <c r="B34" i="12"/>
  <c r="B35" i="12"/>
  <c r="B36" i="12"/>
  <c r="B37" i="12"/>
  <c r="B38" i="12"/>
  <c r="B39" i="12"/>
  <c r="B40" i="12"/>
  <c r="B42" i="12"/>
  <c r="B43" i="12"/>
  <c r="B44" i="12"/>
  <c r="B45" i="12"/>
  <c r="B46" i="12"/>
  <c r="B47" i="12"/>
  <c r="B48" i="12"/>
  <c r="B50" i="12"/>
  <c r="B51" i="12"/>
  <c r="B52" i="12"/>
  <c r="B53" i="12"/>
  <c r="B54" i="12"/>
  <c r="B55" i="12"/>
  <c r="B56" i="12"/>
  <c r="B58" i="12"/>
  <c r="B59" i="12"/>
  <c r="B60" i="12"/>
  <c r="B61" i="12"/>
  <c r="B62" i="12"/>
  <c r="B63" i="12"/>
  <c r="B64" i="12"/>
  <c r="B66" i="12"/>
  <c r="B67" i="12"/>
  <c r="B68" i="12"/>
  <c r="B69" i="12"/>
  <c r="B70" i="12"/>
  <c r="B71" i="12"/>
  <c r="B72" i="12"/>
  <c r="B74" i="12"/>
  <c r="B75" i="12"/>
  <c r="B76" i="12"/>
  <c r="B77" i="12"/>
  <c r="B78" i="12"/>
  <c r="B79" i="12"/>
  <c r="B80" i="12"/>
  <c r="B82" i="12"/>
  <c r="B83" i="12"/>
  <c r="B84" i="12"/>
  <c r="B85" i="12"/>
  <c r="B86" i="12"/>
  <c r="B87" i="12"/>
  <c r="B88" i="12"/>
  <c r="B90" i="12"/>
  <c r="B91" i="12"/>
  <c r="B92" i="12"/>
  <c r="B93" i="12"/>
  <c r="B94" i="12"/>
  <c r="B95" i="12"/>
  <c r="B96" i="12"/>
  <c r="B98" i="12"/>
  <c r="B99" i="12"/>
  <c r="B100" i="12"/>
  <c r="B101" i="12"/>
  <c r="B102" i="12"/>
  <c r="B103" i="12"/>
  <c r="B104" i="12"/>
  <c r="B106" i="12"/>
  <c r="B107" i="12"/>
  <c r="B108" i="12"/>
  <c r="B109" i="12"/>
  <c r="B110" i="12"/>
  <c r="B111" i="12"/>
  <c r="B112" i="12"/>
  <c r="B114" i="12"/>
  <c r="B115" i="12"/>
  <c r="B116" i="12"/>
  <c r="B117" i="12"/>
  <c r="B118" i="12"/>
  <c r="B119" i="12"/>
  <c r="B120" i="12"/>
  <c r="B122" i="12"/>
  <c r="B123" i="12"/>
  <c r="B124" i="12"/>
  <c r="B125" i="12"/>
  <c r="B126" i="12"/>
  <c r="B127" i="12"/>
  <c r="B128" i="12"/>
  <c r="B130" i="12"/>
  <c r="B131" i="12"/>
  <c r="B132" i="12"/>
  <c r="B133" i="12"/>
  <c r="B134" i="12"/>
  <c r="B135" i="12"/>
  <c r="B136" i="12"/>
  <c r="B138" i="12"/>
  <c r="B139" i="12"/>
  <c r="B140" i="12"/>
  <c r="B141" i="12"/>
  <c r="B142" i="12"/>
  <c r="B143" i="12"/>
  <c r="B144" i="12"/>
  <c r="B146" i="12"/>
  <c r="B147" i="12"/>
  <c r="B148" i="12"/>
  <c r="B149" i="12"/>
  <c r="B150" i="12"/>
  <c r="B151" i="12"/>
  <c r="B152" i="12"/>
  <c r="B154" i="12"/>
  <c r="B155" i="12"/>
  <c r="B156" i="12"/>
  <c r="B157" i="12"/>
  <c r="B158" i="12"/>
  <c r="B159" i="12"/>
  <c r="B160" i="12"/>
  <c r="B162" i="12"/>
  <c r="B163" i="12"/>
  <c r="B164" i="12"/>
  <c r="B165" i="12"/>
  <c r="B166" i="12"/>
  <c r="B167" i="12"/>
  <c r="B168" i="12"/>
  <c r="B170" i="12"/>
  <c r="B171" i="12"/>
  <c r="B172" i="12"/>
  <c r="B173" i="12"/>
  <c r="B174" i="12"/>
  <c r="B175" i="12"/>
  <c r="B176" i="12"/>
  <c r="B178" i="12"/>
  <c r="B179" i="12"/>
  <c r="B180" i="12"/>
  <c r="B181" i="12"/>
  <c r="B182" i="12"/>
  <c r="B183" i="12"/>
  <c r="B184" i="12"/>
  <c r="B186" i="12"/>
  <c r="B187" i="12"/>
  <c r="B188" i="12"/>
  <c r="B189" i="12"/>
  <c r="B190" i="12"/>
  <c r="B191" i="12"/>
  <c r="B192" i="12"/>
  <c r="B194" i="12"/>
  <c r="B195" i="12"/>
  <c r="B196" i="12"/>
  <c r="B197" i="12"/>
  <c r="B198" i="12"/>
  <c r="B199" i="12"/>
  <c r="B200" i="12"/>
  <c r="B202" i="12"/>
  <c r="B203" i="12"/>
  <c r="B204" i="12"/>
  <c r="B205" i="12"/>
  <c r="B206" i="12"/>
  <c r="B207" i="12"/>
  <c r="B208" i="12"/>
  <c r="B210" i="12"/>
  <c r="B211" i="12"/>
  <c r="B212" i="12"/>
  <c r="B213" i="12"/>
  <c r="B214" i="12"/>
  <c r="B215" i="12"/>
  <c r="B216" i="12"/>
  <c r="B218" i="12"/>
  <c r="B219" i="12"/>
  <c r="B220" i="12"/>
  <c r="B221" i="12"/>
  <c r="B222" i="12"/>
  <c r="B223" i="12"/>
  <c r="B224" i="12"/>
  <c r="B226" i="12"/>
  <c r="B227" i="12"/>
  <c r="B228" i="12"/>
  <c r="B229" i="12"/>
  <c r="B230" i="12"/>
  <c r="B231" i="12"/>
  <c r="B232" i="12"/>
  <c r="B234" i="12"/>
  <c r="B235" i="12"/>
  <c r="B236" i="12"/>
  <c r="B237" i="12"/>
  <c r="B238" i="12"/>
  <c r="B239" i="12"/>
  <c r="B240" i="12"/>
  <c r="B242" i="12"/>
  <c r="B243" i="12"/>
  <c r="B244" i="12"/>
  <c r="B245" i="12"/>
  <c r="B246" i="12"/>
  <c r="B247" i="12"/>
  <c r="B248" i="12"/>
  <c r="B250" i="12"/>
  <c r="B251" i="12"/>
  <c r="B252" i="12"/>
  <c r="B253" i="12"/>
  <c r="B254" i="12"/>
  <c r="B255" i="12"/>
  <c r="B256" i="12"/>
  <c r="B258" i="12"/>
  <c r="B259" i="12"/>
  <c r="B260" i="12"/>
  <c r="B261" i="12"/>
  <c r="B262" i="12"/>
  <c r="B263" i="12"/>
  <c r="B264" i="12"/>
  <c r="B266" i="12"/>
  <c r="B267" i="12"/>
  <c r="B268" i="12"/>
  <c r="B269" i="12"/>
  <c r="B270" i="12"/>
  <c r="B271" i="12"/>
  <c r="B272" i="12"/>
  <c r="B274" i="12"/>
  <c r="B275" i="12"/>
  <c r="B276" i="12"/>
  <c r="B277" i="12"/>
  <c r="B278" i="12"/>
  <c r="B279" i="12"/>
  <c r="B280" i="12"/>
  <c r="B282" i="12"/>
  <c r="B283" i="12"/>
  <c r="B284" i="12"/>
  <c r="B285" i="12"/>
  <c r="B286" i="12"/>
  <c r="B287" i="12"/>
  <c r="B288" i="12"/>
  <c r="B290" i="12"/>
  <c r="B291" i="12"/>
  <c r="B292" i="12"/>
  <c r="B293" i="12"/>
  <c r="B294" i="12"/>
  <c r="B295" i="12"/>
  <c r="B296" i="12"/>
  <c r="B298" i="12"/>
  <c r="B299" i="12"/>
  <c r="B300" i="12"/>
  <c r="C18" i="12"/>
  <c r="C19" i="12"/>
  <c r="C20" i="12"/>
  <c r="C21" i="12"/>
  <c r="C22" i="12"/>
  <c r="C23" i="12"/>
  <c r="C24" i="12"/>
  <c r="C26" i="12"/>
  <c r="C27" i="12"/>
  <c r="C28" i="12"/>
  <c r="C29" i="12"/>
  <c r="C30" i="12"/>
  <c r="C31" i="12"/>
  <c r="C32" i="12"/>
  <c r="C34" i="12"/>
  <c r="C35" i="12"/>
  <c r="C36" i="12"/>
  <c r="C37" i="12"/>
  <c r="C38" i="12"/>
  <c r="C39" i="12"/>
  <c r="C40" i="12"/>
  <c r="C42" i="12"/>
  <c r="C43" i="12"/>
  <c r="C44" i="12"/>
  <c r="C45" i="12"/>
  <c r="C46" i="12"/>
  <c r="C47" i="12"/>
  <c r="C48" i="12"/>
  <c r="C50" i="12"/>
  <c r="C51" i="12"/>
  <c r="C52" i="12"/>
  <c r="C53" i="12"/>
  <c r="C54" i="12"/>
  <c r="C55" i="12"/>
  <c r="C56" i="12"/>
  <c r="C58" i="12"/>
  <c r="C59" i="12"/>
  <c r="C60" i="12"/>
  <c r="C61" i="12"/>
  <c r="C62" i="12"/>
  <c r="C63" i="12"/>
  <c r="C64" i="12"/>
  <c r="C66" i="12"/>
  <c r="C67" i="12"/>
  <c r="C68" i="12"/>
  <c r="C69" i="12"/>
  <c r="C70" i="12"/>
  <c r="C71" i="12"/>
  <c r="C72" i="12"/>
  <c r="C74" i="12"/>
  <c r="C75" i="12"/>
  <c r="C76" i="12"/>
  <c r="C77" i="12"/>
  <c r="C78" i="12"/>
  <c r="C79" i="12"/>
  <c r="C80" i="12"/>
  <c r="C82" i="12"/>
  <c r="C83" i="12"/>
  <c r="C84" i="12"/>
  <c r="C85" i="12"/>
  <c r="C86" i="12"/>
  <c r="C87" i="12"/>
  <c r="C88" i="12"/>
  <c r="C90" i="12"/>
  <c r="C91" i="12"/>
  <c r="C92" i="12"/>
  <c r="C93" i="12"/>
  <c r="C94" i="12"/>
  <c r="C95" i="12"/>
  <c r="C96" i="12"/>
  <c r="C98" i="12"/>
  <c r="C99" i="12"/>
  <c r="C100" i="12"/>
  <c r="C101" i="12"/>
  <c r="C102" i="12"/>
  <c r="C103" i="12"/>
  <c r="C104" i="12"/>
  <c r="C106" i="12"/>
  <c r="C107" i="12"/>
  <c r="C108" i="12"/>
  <c r="C109" i="12"/>
  <c r="C110" i="12"/>
  <c r="C111" i="12"/>
  <c r="C112" i="12"/>
  <c r="C114" i="12"/>
  <c r="C115" i="12"/>
  <c r="C116" i="12"/>
  <c r="C117" i="12"/>
  <c r="C118" i="12"/>
  <c r="C119" i="12"/>
  <c r="C120" i="12"/>
  <c r="C122" i="12"/>
  <c r="C123" i="12"/>
  <c r="C124" i="12"/>
  <c r="C125" i="12"/>
  <c r="C126" i="12"/>
  <c r="C127" i="12"/>
  <c r="C128" i="12"/>
  <c r="C130" i="12"/>
  <c r="C131" i="12"/>
  <c r="C132" i="12"/>
  <c r="C133" i="12"/>
  <c r="C134" i="12"/>
  <c r="C135" i="12"/>
  <c r="C136" i="12"/>
  <c r="C138" i="12"/>
  <c r="C139" i="12"/>
  <c r="C140" i="12"/>
  <c r="C141" i="12"/>
  <c r="C142" i="12"/>
  <c r="C143" i="12"/>
  <c r="C144" i="12"/>
  <c r="C146" i="12"/>
  <c r="C147" i="12"/>
  <c r="C148" i="12"/>
  <c r="C149" i="12"/>
  <c r="C150" i="12"/>
  <c r="C151" i="12"/>
  <c r="C152" i="12"/>
  <c r="C154" i="12"/>
  <c r="C155" i="12"/>
  <c r="C156" i="12"/>
  <c r="C157" i="12"/>
  <c r="C158" i="12"/>
  <c r="C159" i="12"/>
  <c r="C160" i="12"/>
  <c r="C162" i="12"/>
  <c r="C163" i="12"/>
  <c r="C164" i="12"/>
  <c r="C165" i="12"/>
  <c r="C166" i="12"/>
  <c r="C167" i="12"/>
  <c r="C168" i="12"/>
  <c r="C170" i="12"/>
  <c r="C171" i="12"/>
  <c r="C172" i="12"/>
  <c r="C173" i="12"/>
  <c r="C174" i="12"/>
  <c r="C175" i="12"/>
  <c r="C176" i="12"/>
  <c r="C178" i="12"/>
  <c r="C179" i="12"/>
  <c r="C180" i="12"/>
  <c r="C181" i="12"/>
  <c r="C182" i="12"/>
  <c r="C183" i="12"/>
  <c r="C184" i="12"/>
  <c r="C186" i="12"/>
  <c r="C187" i="12"/>
  <c r="C188" i="12"/>
  <c r="C189" i="12"/>
  <c r="C190" i="12"/>
  <c r="C191" i="12"/>
  <c r="C192" i="12"/>
  <c r="C194" i="12"/>
  <c r="C195" i="12"/>
  <c r="C196" i="12"/>
  <c r="C197" i="12"/>
  <c r="C198" i="12"/>
  <c r="C199" i="12"/>
  <c r="C200" i="12"/>
  <c r="C202" i="12"/>
  <c r="C203" i="12"/>
  <c r="C204" i="12"/>
  <c r="C205" i="12"/>
  <c r="C206" i="12"/>
  <c r="C207" i="12"/>
  <c r="C208" i="12"/>
  <c r="C210" i="12"/>
  <c r="C211" i="12"/>
  <c r="C212" i="12"/>
  <c r="C213" i="12"/>
  <c r="C214" i="12"/>
  <c r="C215" i="12"/>
  <c r="C216" i="12"/>
  <c r="C218" i="12"/>
  <c r="C219" i="12"/>
  <c r="C220" i="12"/>
  <c r="C221" i="12"/>
  <c r="C222" i="12"/>
  <c r="C223" i="12"/>
  <c r="C224" i="12"/>
  <c r="C226" i="12"/>
  <c r="C227" i="12"/>
  <c r="C228" i="12"/>
  <c r="C229" i="12"/>
  <c r="C230" i="12"/>
  <c r="C231" i="12"/>
  <c r="C232" i="12"/>
  <c r="C234" i="12"/>
  <c r="C235" i="12"/>
  <c r="C236" i="12"/>
  <c r="C237" i="12"/>
  <c r="C238" i="12"/>
  <c r="C239" i="12"/>
  <c r="C240" i="12"/>
  <c r="C242" i="12"/>
  <c r="C243" i="12"/>
  <c r="C244" i="12"/>
  <c r="C245" i="12"/>
  <c r="C246" i="12"/>
  <c r="C247" i="12"/>
  <c r="C248" i="12"/>
  <c r="C250" i="12"/>
  <c r="C251" i="12"/>
  <c r="C252" i="12"/>
  <c r="C253" i="12"/>
  <c r="C254" i="12"/>
  <c r="C255" i="12"/>
  <c r="C256" i="12"/>
  <c r="C258" i="12"/>
  <c r="C259" i="12"/>
  <c r="C260" i="12"/>
  <c r="C261" i="12"/>
  <c r="C262" i="12"/>
  <c r="C263" i="12"/>
  <c r="C264" i="12"/>
  <c r="C266" i="12"/>
  <c r="C267" i="12"/>
  <c r="C268" i="12"/>
  <c r="C269" i="12"/>
  <c r="C270" i="12"/>
  <c r="C271" i="12"/>
  <c r="C272" i="12"/>
  <c r="C274" i="12"/>
  <c r="C275" i="12"/>
  <c r="C276" i="12"/>
  <c r="C277" i="12"/>
  <c r="C278" i="12"/>
  <c r="C279" i="12"/>
  <c r="C280" i="12"/>
  <c r="C282" i="12"/>
  <c r="C283" i="12"/>
  <c r="C284" i="12"/>
  <c r="C285" i="12"/>
  <c r="C286" i="12"/>
  <c r="C287" i="12"/>
  <c r="C288" i="12"/>
  <c r="C290" i="12"/>
  <c r="C291" i="12"/>
  <c r="C292" i="12"/>
  <c r="C293" i="12"/>
  <c r="C294" i="12"/>
  <c r="C295" i="12"/>
  <c r="C296" i="12"/>
  <c r="C298" i="12"/>
  <c r="C299" i="12"/>
  <c r="C300" i="12"/>
  <c r="D21" i="12"/>
  <c r="D22" i="12"/>
  <c r="D23" i="12"/>
  <c r="D24" i="12"/>
  <c r="D26" i="12"/>
  <c r="D27" i="12"/>
  <c r="D28" i="12"/>
  <c r="D29" i="12"/>
  <c r="D30" i="12"/>
  <c r="D31" i="12"/>
  <c r="D32" i="12"/>
  <c r="D34" i="12"/>
  <c r="D35" i="12"/>
  <c r="D36" i="12"/>
  <c r="D37" i="12"/>
  <c r="D38" i="12"/>
  <c r="D39" i="12"/>
  <c r="D40" i="12"/>
  <c r="D42" i="12"/>
  <c r="D43" i="12"/>
  <c r="D44" i="12"/>
  <c r="D45" i="12"/>
  <c r="D46" i="12"/>
  <c r="D47" i="12"/>
  <c r="D48" i="12"/>
  <c r="D50" i="12"/>
  <c r="D51" i="12"/>
  <c r="D52" i="12"/>
  <c r="D53" i="12"/>
  <c r="D54" i="12"/>
  <c r="D55" i="12"/>
  <c r="D56" i="12"/>
  <c r="D58" i="12"/>
  <c r="D59" i="12"/>
  <c r="D60" i="12"/>
  <c r="D61" i="12"/>
  <c r="D62" i="12"/>
  <c r="D63" i="12"/>
  <c r="D64" i="12"/>
  <c r="D66" i="12"/>
  <c r="D67" i="12"/>
  <c r="D68" i="12"/>
  <c r="D69" i="12"/>
  <c r="D70" i="12"/>
  <c r="D71" i="12"/>
  <c r="D72" i="12"/>
  <c r="D74" i="12"/>
  <c r="D75" i="12"/>
  <c r="D76" i="12"/>
  <c r="D77" i="12"/>
  <c r="D78" i="12"/>
  <c r="D79" i="12"/>
  <c r="D80" i="12"/>
  <c r="D82" i="12"/>
  <c r="D83" i="12"/>
  <c r="D84" i="12"/>
  <c r="D85" i="12"/>
  <c r="D86" i="12"/>
  <c r="D87" i="12"/>
  <c r="D88" i="12"/>
  <c r="D90" i="12"/>
  <c r="D91" i="12"/>
  <c r="D92" i="12"/>
  <c r="D93" i="12"/>
  <c r="D94" i="12"/>
  <c r="D95" i="12"/>
  <c r="D96" i="12"/>
  <c r="D98" i="12"/>
  <c r="D99" i="12"/>
  <c r="D100" i="12"/>
  <c r="D101" i="12"/>
  <c r="D102" i="12"/>
  <c r="D103" i="12"/>
  <c r="D104" i="12"/>
  <c r="D106" i="12"/>
  <c r="D107" i="12"/>
  <c r="D108" i="12"/>
  <c r="D109" i="12"/>
  <c r="D110" i="12"/>
  <c r="D111" i="12"/>
  <c r="D112" i="12"/>
  <c r="D114" i="12"/>
  <c r="D115" i="12"/>
  <c r="D116" i="12"/>
  <c r="D117" i="12"/>
  <c r="D118" i="12"/>
  <c r="D119" i="12"/>
  <c r="D120" i="12"/>
  <c r="D122" i="12"/>
  <c r="D123" i="12"/>
  <c r="D124" i="12"/>
  <c r="D125" i="12"/>
  <c r="D126" i="12"/>
  <c r="D127" i="12"/>
  <c r="D128" i="12"/>
  <c r="D130" i="12"/>
  <c r="D131" i="12"/>
  <c r="D132" i="12"/>
  <c r="D133" i="12"/>
  <c r="D134" i="12"/>
  <c r="D135" i="12"/>
  <c r="D136" i="12"/>
  <c r="D138" i="12"/>
  <c r="D139" i="12"/>
  <c r="D140" i="12"/>
  <c r="D141" i="12"/>
  <c r="D142" i="12"/>
  <c r="D143" i="12"/>
  <c r="D144" i="12"/>
  <c r="D146" i="12"/>
  <c r="D147" i="12"/>
  <c r="D148" i="12"/>
  <c r="D149" i="12"/>
  <c r="D150" i="12"/>
  <c r="D151" i="12"/>
  <c r="D152" i="12"/>
  <c r="D154" i="12"/>
  <c r="D155" i="12"/>
  <c r="D156" i="12"/>
  <c r="D157" i="12"/>
  <c r="D158" i="12"/>
  <c r="D159" i="12"/>
  <c r="D160" i="12"/>
  <c r="D162" i="12"/>
  <c r="D163" i="12"/>
  <c r="D164" i="12"/>
  <c r="D165" i="12"/>
  <c r="D166" i="12"/>
  <c r="D167" i="12"/>
  <c r="D168" i="12"/>
  <c r="D170" i="12"/>
  <c r="D171" i="12"/>
  <c r="D172" i="12"/>
  <c r="D173" i="12"/>
  <c r="D174" i="12"/>
  <c r="D175" i="12"/>
  <c r="D176" i="12"/>
  <c r="D178" i="12"/>
  <c r="D179" i="12"/>
  <c r="D180" i="12"/>
  <c r="D181" i="12"/>
  <c r="D182" i="12"/>
  <c r="D183" i="12"/>
  <c r="D184" i="12"/>
  <c r="D186" i="12"/>
  <c r="D187" i="12"/>
  <c r="D188" i="12"/>
  <c r="D189" i="12"/>
  <c r="D190" i="12"/>
  <c r="D191" i="12"/>
  <c r="D192" i="12"/>
  <c r="D194" i="12"/>
  <c r="D195" i="12"/>
  <c r="D196" i="12"/>
  <c r="D197" i="12"/>
  <c r="D198" i="12"/>
  <c r="D199" i="12"/>
  <c r="D200" i="12"/>
  <c r="D202" i="12"/>
  <c r="D203" i="12"/>
  <c r="D204" i="12"/>
  <c r="D205" i="12"/>
  <c r="D206" i="12"/>
  <c r="D207" i="12"/>
  <c r="D208" i="12"/>
  <c r="D210" i="12"/>
  <c r="D211" i="12"/>
  <c r="D212" i="12"/>
  <c r="D213" i="12"/>
  <c r="D214" i="12"/>
  <c r="D215" i="12"/>
  <c r="D216" i="12"/>
  <c r="D218" i="12"/>
  <c r="D219" i="12"/>
  <c r="D220" i="12"/>
  <c r="D221" i="12"/>
  <c r="D222" i="12"/>
  <c r="D223" i="12"/>
  <c r="D224" i="12"/>
  <c r="D226" i="12"/>
  <c r="D227" i="12"/>
  <c r="D228" i="12"/>
  <c r="D229" i="12"/>
  <c r="D230" i="12"/>
  <c r="D231" i="12"/>
  <c r="D232" i="12"/>
  <c r="D234" i="12"/>
  <c r="D235" i="12"/>
  <c r="D236" i="12"/>
  <c r="D237" i="12"/>
  <c r="D238" i="12"/>
  <c r="D239" i="12"/>
  <c r="D240" i="12"/>
  <c r="D242" i="12"/>
  <c r="D243" i="12"/>
  <c r="D244" i="12"/>
  <c r="D245" i="12"/>
  <c r="D246" i="12"/>
  <c r="D247" i="12"/>
  <c r="D248" i="12"/>
  <c r="D250" i="12"/>
  <c r="D251" i="12"/>
  <c r="D252" i="12"/>
  <c r="D253" i="12"/>
  <c r="D254" i="12"/>
  <c r="D255" i="12"/>
  <c r="D256" i="12"/>
  <c r="D258" i="12"/>
  <c r="D259" i="12"/>
  <c r="D260" i="12"/>
  <c r="D261" i="12"/>
  <c r="D262" i="12"/>
  <c r="D263" i="12"/>
  <c r="D264" i="12"/>
  <c r="D266" i="12"/>
  <c r="D267" i="12"/>
  <c r="D268" i="12"/>
  <c r="D269" i="12"/>
  <c r="D270" i="12"/>
  <c r="D271" i="12"/>
  <c r="D272" i="12"/>
  <c r="D274" i="12"/>
  <c r="D275" i="12"/>
  <c r="D276" i="12"/>
  <c r="D277" i="12"/>
  <c r="D278" i="12"/>
  <c r="D279" i="12"/>
  <c r="D280" i="12"/>
  <c r="D282" i="12"/>
  <c r="D283" i="12"/>
  <c r="D284" i="12"/>
  <c r="D285" i="12"/>
  <c r="D286" i="12"/>
  <c r="D287" i="12"/>
  <c r="D288" i="12"/>
  <c r="D290" i="12"/>
  <c r="D291" i="12"/>
  <c r="D292" i="12"/>
  <c r="D293" i="12"/>
  <c r="D294" i="12"/>
  <c r="D295" i="12"/>
  <c r="D296" i="12"/>
  <c r="D298" i="12"/>
  <c r="D299" i="12"/>
  <c r="D300" i="12"/>
  <c r="D20" i="12"/>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17" i="11"/>
  <c r="B5" i="11"/>
  <c r="B6" i="11"/>
  <c r="B7" i="11"/>
  <c r="B8" i="11"/>
  <c r="B9" i="11"/>
  <c r="I295" i="12" l="1"/>
  <c r="G295" i="12"/>
  <c r="H295" i="12"/>
  <c r="F295" i="12"/>
  <c r="E295" i="12"/>
  <c r="G287" i="12"/>
  <c r="H287" i="12"/>
  <c r="I287" i="12"/>
  <c r="E287" i="12"/>
  <c r="F287" i="12"/>
  <c r="I279" i="12"/>
  <c r="G279" i="12"/>
  <c r="F279" i="12"/>
  <c r="E279" i="12"/>
  <c r="H279" i="12"/>
  <c r="G271" i="12"/>
  <c r="H271" i="12"/>
  <c r="E271" i="12"/>
  <c r="F271" i="12"/>
  <c r="I271" i="12"/>
  <c r="I263" i="12"/>
  <c r="G263" i="12"/>
  <c r="H263" i="12"/>
  <c r="F263" i="12"/>
  <c r="E263" i="12"/>
  <c r="G255" i="12"/>
  <c r="H255" i="12"/>
  <c r="I255" i="12"/>
  <c r="E255" i="12"/>
  <c r="F255" i="12"/>
  <c r="I247" i="12"/>
  <c r="G247" i="12"/>
  <c r="H247" i="12"/>
  <c r="F247" i="12"/>
  <c r="E247" i="12"/>
  <c r="G239" i="12"/>
  <c r="H239" i="12"/>
  <c r="E239" i="12"/>
  <c r="F239" i="12"/>
  <c r="I239" i="12"/>
  <c r="I231" i="12"/>
  <c r="G231" i="12"/>
  <c r="H231" i="12"/>
  <c r="F231" i="12"/>
  <c r="E231" i="12"/>
  <c r="G223" i="12"/>
  <c r="H223" i="12"/>
  <c r="F223" i="12"/>
  <c r="I223" i="12"/>
  <c r="E223" i="12"/>
  <c r="I215" i="12"/>
  <c r="G215" i="12"/>
  <c r="F215" i="12"/>
  <c r="H215" i="12"/>
  <c r="E215" i="12"/>
  <c r="G207" i="12"/>
  <c r="H207" i="12"/>
  <c r="F207" i="12"/>
  <c r="I207" i="12"/>
  <c r="E207" i="12"/>
  <c r="I199" i="12"/>
  <c r="G199" i="12"/>
  <c r="F199" i="12"/>
  <c r="H199" i="12"/>
  <c r="E199" i="12"/>
  <c r="G191" i="12"/>
  <c r="H191" i="12"/>
  <c r="F191" i="12"/>
  <c r="I191" i="12"/>
  <c r="E191" i="12"/>
  <c r="I183" i="12"/>
  <c r="G183" i="12"/>
  <c r="F183" i="12"/>
  <c r="H183" i="12"/>
  <c r="E183" i="12"/>
  <c r="G175" i="12"/>
  <c r="H175" i="12"/>
  <c r="F175" i="12"/>
  <c r="E175" i="12"/>
  <c r="I175" i="12"/>
  <c r="I167" i="12"/>
  <c r="G167" i="12"/>
  <c r="F167" i="12"/>
  <c r="H167" i="12"/>
  <c r="E167" i="12"/>
  <c r="G159" i="12"/>
  <c r="H159" i="12"/>
  <c r="F159" i="12"/>
  <c r="I159" i="12"/>
  <c r="E159" i="12"/>
  <c r="I151" i="12"/>
  <c r="G151" i="12"/>
  <c r="F151" i="12"/>
  <c r="E151" i="12"/>
  <c r="H151" i="12"/>
  <c r="G143" i="12"/>
  <c r="H143" i="12"/>
  <c r="F143" i="12"/>
  <c r="E143" i="12"/>
  <c r="I143" i="12"/>
  <c r="I135" i="12"/>
  <c r="G135" i="12"/>
  <c r="F135" i="12"/>
  <c r="E135" i="12"/>
  <c r="H135" i="12"/>
  <c r="H127" i="12"/>
  <c r="G127" i="12"/>
  <c r="F127" i="12"/>
  <c r="I127" i="12"/>
  <c r="E127" i="12"/>
  <c r="I119" i="12"/>
  <c r="F119" i="12"/>
  <c r="E119" i="12"/>
  <c r="H119" i="12"/>
  <c r="G119" i="12"/>
  <c r="G111" i="12"/>
  <c r="H111" i="12"/>
  <c r="F111" i="12"/>
  <c r="E111" i="12"/>
  <c r="I111" i="12"/>
  <c r="I103" i="12"/>
  <c r="G103" i="12"/>
  <c r="F103" i="12"/>
  <c r="E103" i="12"/>
  <c r="H103" i="12"/>
  <c r="H95" i="12"/>
  <c r="G95" i="12"/>
  <c r="F95" i="12"/>
  <c r="I95" i="12"/>
  <c r="E95" i="12"/>
  <c r="I87" i="12"/>
  <c r="G87" i="12"/>
  <c r="F87" i="12"/>
  <c r="E87" i="12"/>
  <c r="H87" i="12"/>
  <c r="H79" i="12"/>
  <c r="F79" i="12"/>
  <c r="I79" i="12"/>
  <c r="G79" i="12"/>
  <c r="E79" i="12"/>
  <c r="I71" i="12"/>
  <c r="G71" i="12"/>
  <c r="F71" i="12"/>
  <c r="E71" i="12"/>
  <c r="H71" i="12"/>
  <c r="H63" i="12"/>
  <c r="G63" i="12"/>
  <c r="F63" i="12"/>
  <c r="I63" i="12"/>
  <c r="E63" i="12"/>
  <c r="I55" i="12"/>
  <c r="G55" i="12"/>
  <c r="F55" i="12"/>
  <c r="E55" i="12"/>
  <c r="H55" i="12"/>
  <c r="H47" i="12"/>
  <c r="F47" i="12"/>
  <c r="G47" i="12"/>
  <c r="E47" i="12"/>
  <c r="I47" i="12"/>
  <c r="I39" i="12"/>
  <c r="G39" i="12"/>
  <c r="F39" i="12"/>
  <c r="E39" i="12"/>
  <c r="H39" i="12"/>
  <c r="H31" i="12"/>
  <c r="G31" i="12"/>
  <c r="F31" i="12"/>
  <c r="I31" i="12"/>
  <c r="E31" i="12"/>
  <c r="I23" i="12"/>
  <c r="G23" i="12"/>
  <c r="F23" i="12"/>
  <c r="E23" i="12"/>
  <c r="H23" i="12"/>
  <c r="I294" i="12"/>
  <c r="G294" i="12"/>
  <c r="H294" i="12"/>
  <c r="F294" i="12"/>
  <c r="E294" i="12"/>
  <c r="I286" i="12"/>
  <c r="G286" i="12"/>
  <c r="H286" i="12"/>
  <c r="F286" i="12"/>
  <c r="E286" i="12"/>
  <c r="I278" i="12"/>
  <c r="G278" i="12"/>
  <c r="F278" i="12"/>
  <c r="H278" i="12"/>
  <c r="E278" i="12"/>
  <c r="I270" i="12"/>
  <c r="G270" i="12"/>
  <c r="H270" i="12"/>
  <c r="F270" i="12"/>
  <c r="E270" i="12"/>
  <c r="I262" i="12"/>
  <c r="G262" i="12"/>
  <c r="H262" i="12"/>
  <c r="F262" i="12"/>
  <c r="E262" i="12"/>
  <c r="I254" i="12"/>
  <c r="G254" i="12"/>
  <c r="H254" i="12"/>
  <c r="F254" i="12"/>
  <c r="E254" i="12"/>
  <c r="I246" i="12"/>
  <c r="G246" i="12"/>
  <c r="F246" i="12"/>
  <c r="H246" i="12"/>
  <c r="E246" i="12"/>
  <c r="I238" i="12"/>
  <c r="G238" i="12"/>
  <c r="H238" i="12"/>
  <c r="F238" i="12"/>
  <c r="E238" i="12"/>
  <c r="I230" i="12"/>
  <c r="G230" i="12"/>
  <c r="H230" i="12"/>
  <c r="F230" i="12"/>
  <c r="E230" i="12"/>
  <c r="I222" i="12"/>
  <c r="G222" i="12"/>
  <c r="H222" i="12"/>
  <c r="E222" i="12"/>
  <c r="F222" i="12"/>
  <c r="I214" i="12"/>
  <c r="G214" i="12"/>
  <c r="F214" i="12"/>
  <c r="H214" i="12"/>
  <c r="E214" i="12"/>
  <c r="I206" i="12"/>
  <c r="G206" i="12"/>
  <c r="H206" i="12"/>
  <c r="F206" i="12"/>
  <c r="E206" i="12"/>
  <c r="I198" i="12"/>
  <c r="G198" i="12"/>
  <c r="H198" i="12"/>
  <c r="F198" i="12"/>
  <c r="E198" i="12"/>
  <c r="I190" i="12"/>
  <c r="G190" i="12"/>
  <c r="H190" i="12"/>
  <c r="E190" i="12"/>
  <c r="F190" i="12"/>
  <c r="I182" i="12"/>
  <c r="G182" i="12"/>
  <c r="E182" i="12"/>
  <c r="F182" i="12"/>
  <c r="H182" i="12"/>
  <c r="I174" i="12"/>
  <c r="G174" i="12"/>
  <c r="H174" i="12"/>
  <c r="E174" i="12"/>
  <c r="F174" i="12"/>
  <c r="I166" i="12"/>
  <c r="G166" i="12"/>
  <c r="E166" i="12"/>
  <c r="H166" i="12"/>
  <c r="F166" i="12"/>
  <c r="I158" i="12"/>
  <c r="G158" i="12"/>
  <c r="H158" i="12"/>
  <c r="E158" i="12"/>
  <c r="F158" i="12"/>
  <c r="I150" i="12"/>
  <c r="G150" i="12"/>
  <c r="E150" i="12"/>
  <c r="F150" i="12"/>
  <c r="H150" i="12"/>
  <c r="I142" i="12"/>
  <c r="G142" i="12"/>
  <c r="H142" i="12"/>
  <c r="E142" i="12"/>
  <c r="F142" i="12"/>
  <c r="I134" i="12"/>
  <c r="G134" i="12"/>
  <c r="E134" i="12"/>
  <c r="H134" i="12"/>
  <c r="F134" i="12"/>
  <c r="I126" i="12"/>
  <c r="H126" i="12"/>
  <c r="G126" i="12"/>
  <c r="E126" i="12"/>
  <c r="F126" i="12"/>
  <c r="I118" i="12"/>
  <c r="E118" i="12"/>
  <c r="H118" i="12"/>
  <c r="F118" i="12"/>
  <c r="G118" i="12"/>
  <c r="I110" i="12"/>
  <c r="H110" i="12"/>
  <c r="E110" i="12"/>
  <c r="G110" i="12"/>
  <c r="F110" i="12"/>
  <c r="I102" i="12"/>
  <c r="G102" i="12"/>
  <c r="E102" i="12"/>
  <c r="H102" i="12"/>
  <c r="F102" i="12"/>
  <c r="I94" i="12"/>
  <c r="H94" i="12"/>
  <c r="E94" i="12"/>
  <c r="G94" i="12"/>
  <c r="F94" i="12"/>
  <c r="I86" i="12"/>
  <c r="G86" i="12"/>
  <c r="E86" i="12"/>
  <c r="F86" i="12"/>
  <c r="H86" i="12"/>
  <c r="I78" i="12"/>
  <c r="H78" i="12"/>
  <c r="E78" i="12"/>
  <c r="G78" i="12"/>
  <c r="F78" i="12"/>
  <c r="I70" i="12"/>
  <c r="G70" i="12"/>
  <c r="E70" i="12"/>
  <c r="H70" i="12"/>
  <c r="F70" i="12"/>
  <c r="I62" i="12"/>
  <c r="H62" i="12"/>
  <c r="E62" i="12"/>
  <c r="G62" i="12"/>
  <c r="F62" i="12"/>
  <c r="I54" i="12"/>
  <c r="G54" i="12"/>
  <c r="E54" i="12"/>
  <c r="F54" i="12"/>
  <c r="H54" i="12"/>
  <c r="I46" i="12"/>
  <c r="H46" i="12"/>
  <c r="E46" i="12"/>
  <c r="G46" i="12"/>
  <c r="F46" i="12"/>
  <c r="I38" i="12"/>
  <c r="G38" i="12"/>
  <c r="E38" i="12"/>
  <c r="H38" i="12"/>
  <c r="F38" i="12"/>
  <c r="I30" i="12"/>
  <c r="H30" i="12"/>
  <c r="E30" i="12"/>
  <c r="G30" i="12"/>
  <c r="F30" i="12"/>
  <c r="I22" i="12"/>
  <c r="G22" i="12"/>
  <c r="E22" i="12"/>
  <c r="F22" i="12"/>
  <c r="H22" i="12"/>
  <c r="I293" i="12"/>
  <c r="H293" i="12"/>
  <c r="E293" i="12"/>
  <c r="G293" i="12"/>
  <c r="F293" i="12"/>
  <c r="I285" i="12"/>
  <c r="H285" i="12"/>
  <c r="G285" i="12"/>
  <c r="E285" i="12"/>
  <c r="F285" i="12"/>
  <c r="I277" i="12"/>
  <c r="H277" i="12"/>
  <c r="G277" i="12"/>
  <c r="E277" i="12"/>
  <c r="F277" i="12"/>
  <c r="I269" i="12"/>
  <c r="H269" i="12"/>
  <c r="G269" i="12"/>
  <c r="E269" i="12"/>
  <c r="F269" i="12"/>
  <c r="I261" i="12"/>
  <c r="H261" i="12"/>
  <c r="G261" i="12"/>
  <c r="F261" i="12"/>
  <c r="E261" i="12"/>
  <c r="I253" i="12"/>
  <c r="H253" i="12"/>
  <c r="G253" i="12"/>
  <c r="F253" i="12"/>
  <c r="E253" i="12"/>
  <c r="I245" i="12"/>
  <c r="H245" i="12"/>
  <c r="G245" i="12"/>
  <c r="F245" i="12"/>
  <c r="E245" i="12"/>
  <c r="I237" i="12"/>
  <c r="H237" i="12"/>
  <c r="G237" i="12"/>
  <c r="E237" i="12"/>
  <c r="F237" i="12"/>
  <c r="I229" i="12"/>
  <c r="H229" i="12"/>
  <c r="F229" i="12"/>
  <c r="G229" i="12"/>
  <c r="E229" i="12"/>
  <c r="I221" i="12"/>
  <c r="H221" i="12"/>
  <c r="G221" i="12"/>
  <c r="E221" i="12"/>
  <c r="F221" i="12"/>
  <c r="I213" i="12"/>
  <c r="H213" i="12"/>
  <c r="F213" i="12"/>
  <c r="G213" i="12"/>
  <c r="E213" i="12"/>
  <c r="I205" i="12"/>
  <c r="H205" i="12"/>
  <c r="G205" i="12"/>
  <c r="E205" i="12"/>
  <c r="F205" i="12"/>
  <c r="I197" i="12"/>
  <c r="H197" i="12"/>
  <c r="E197" i="12"/>
  <c r="G197" i="12"/>
  <c r="F197" i="12"/>
  <c r="I189" i="12"/>
  <c r="H189" i="12"/>
  <c r="G189" i="12"/>
  <c r="F189" i="12"/>
  <c r="E189" i="12"/>
  <c r="I181" i="12"/>
  <c r="H181" i="12"/>
  <c r="F181" i="12"/>
  <c r="G181" i="12"/>
  <c r="E181" i="12"/>
  <c r="I173" i="12"/>
  <c r="H173" i="12"/>
  <c r="E173" i="12"/>
  <c r="G173" i="12"/>
  <c r="F173" i="12"/>
  <c r="I165" i="12"/>
  <c r="H165" i="12"/>
  <c r="E165" i="12"/>
  <c r="G165" i="12"/>
  <c r="F165" i="12"/>
  <c r="I157" i="12"/>
  <c r="H157" i="12"/>
  <c r="E157" i="12"/>
  <c r="G157" i="12"/>
  <c r="F157" i="12"/>
  <c r="I149" i="12"/>
  <c r="H149" i="12"/>
  <c r="E149" i="12"/>
  <c r="F149" i="12"/>
  <c r="G149" i="12"/>
  <c r="I141" i="12"/>
  <c r="H141" i="12"/>
  <c r="E141" i="12"/>
  <c r="G141" i="12"/>
  <c r="F141" i="12"/>
  <c r="I133" i="12"/>
  <c r="H133" i="12"/>
  <c r="E133" i="12"/>
  <c r="F133" i="12"/>
  <c r="G133" i="12"/>
  <c r="I125" i="12"/>
  <c r="H125" i="12"/>
  <c r="G125" i="12"/>
  <c r="E125" i="12"/>
  <c r="F125" i="12"/>
  <c r="I117" i="12"/>
  <c r="H117" i="12"/>
  <c r="E117" i="12"/>
  <c r="G117" i="12"/>
  <c r="F117" i="12"/>
  <c r="I109" i="12"/>
  <c r="H109" i="12"/>
  <c r="E109" i="12"/>
  <c r="G109" i="12"/>
  <c r="F109" i="12"/>
  <c r="I101" i="12"/>
  <c r="H101" i="12"/>
  <c r="G101" i="12"/>
  <c r="E101" i="12"/>
  <c r="F101" i="12"/>
  <c r="I93" i="12"/>
  <c r="H93" i="12"/>
  <c r="E93" i="12"/>
  <c r="G93" i="12"/>
  <c r="F93" i="12"/>
  <c r="I85" i="12"/>
  <c r="H85" i="12"/>
  <c r="G85" i="12"/>
  <c r="E85" i="12"/>
  <c r="F85" i="12"/>
  <c r="I77" i="12"/>
  <c r="H77" i="12"/>
  <c r="E77" i="12"/>
  <c r="G77" i="12"/>
  <c r="F77" i="12"/>
  <c r="I69" i="12"/>
  <c r="H69" i="12"/>
  <c r="G69" i="12"/>
  <c r="E69" i="12"/>
  <c r="F69" i="12"/>
  <c r="I61" i="12"/>
  <c r="H61" i="12"/>
  <c r="E61" i="12"/>
  <c r="G61" i="12"/>
  <c r="F61" i="12"/>
  <c r="I53" i="12"/>
  <c r="H53" i="12"/>
  <c r="G53" i="12"/>
  <c r="E53" i="12"/>
  <c r="F53" i="12"/>
  <c r="I45" i="12"/>
  <c r="H45" i="12"/>
  <c r="E45" i="12"/>
  <c r="G45" i="12"/>
  <c r="F45" i="12"/>
  <c r="I37" i="12"/>
  <c r="H37" i="12"/>
  <c r="G37" i="12"/>
  <c r="E37" i="12"/>
  <c r="F37" i="12"/>
  <c r="I29" i="12"/>
  <c r="H29" i="12"/>
  <c r="E29" i="12"/>
  <c r="F29" i="12"/>
  <c r="G29" i="12"/>
  <c r="I21" i="12"/>
  <c r="H21" i="12"/>
  <c r="G21" i="12"/>
  <c r="E21" i="12"/>
  <c r="F21" i="12"/>
  <c r="I300" i="12"/>
  <c r="H300" i="12"/>
  <c r="G300" i="12"/>
  <c r="E300" i="12"/>
  <c r="F300" i="12"/>
  <c r="I292" i="12"/>
  <c r="H292" i="12"/>
  <c r="G292" i="12"/>
  <c r="E292" i="12"/>
  <c r="F292" i="12"/>
  <c r="I284" i="12"/>
  <c r="H284" i="12"/>
  <c r="E284" i="12"/>
  <c r="G284" i="12"/>
  <c r="F284" i="12"/>
  <c r="I276" i="12"/>
  <c r="H276" i="12"/>
  <c r="G276" i="12"/>
  <c r="F276" i="12"/>
  <c r="E276" i="12"/>
  <c r="I268" i="12"/>
  <c r="H268" i="12"/>
  <c r="F268" i="12"/>
  <c r="G268" i="12"/>
  <c r="E268" i="12"/>
  <c r="I260" i="12"/>
  <c r="H260" i="12"/>
  <c r="G260" i="12"/>
  <c r="E260" i="12"/>
  <c r="F260" i="12"/>
  <c r="I252" i="12"/>
  <c r="H252" i="12"/>
  <c r="E252" i="12"/>
  <c r="G252" i="12"/>
  <c r="F252" i="12"/>
  <c r="I244" i="12"/>
  <c r="H244" i="12"/>
  <c r="G244" i="12"/>
  <c r="F244" i="12"/>
  <c r="E244" i="12"/>
  <c r="I236" i="12"/>
  <c r="H236" i="12"/>
  <c r="G236" i="12"/>
  <c r="F236" i="12"/>
  <c r="E236" i="12"/>
  <c r="I228" i="12"/>
  <c r="H228" i="12"/>
  <c r="G228" i="12"/>
  <c r="F228" i="12"/>
  <c r="E228" i="12"/>
  <c r="I220" i="12"/>
  <c r="H220" i="12"/>
  <c r="F220" i="12"/>
  <c r="E220" i="12"/>
  <c r="G220" i="12"/>
  <c r="I212" i="12"/>
  <c r="H212" i="12"/>
  <c r="G212" i="12"/>
  <c r="E212" i="12"/>
  <c r="F212" i="12"/>
  <c r="I204" i="12"/>
  <c r="H204" i="12"/>
  <c r="G204" i="12"/>
  <c r="E204" i="12"/>
  <c r="F204" i="12"/>
  <c r="I196" i="12"/>
  <c r="H196" i="12"/>
  <c r="G196" i="12"/>
  <c r="F196" i="12"/>
  <c r="E196" i="12"/>
  <c r="I188" i="12"/>
  <c r="H188" i="12"/>
  <c r="E188" i="12"/>
  <c r="F188" i="12"/>
  <c r="G188" i="12"/>
  <c r="I180" i="12"/>
  <c r="H180" i="12"/>
  <c r="E180" i="12"/>
  <c r="G180" i="12"/>
  <c r="F180" i="12"/>
  <c r="I172" i="12"/>
  <c r="H172" i="12"/>
  <c r="E172" i="12"/>
  <c r="G172" i="12"/>
  <c r="F172" i="12"/>
  <c r="I164" i="12"/>
  <c r="H164" i="12"/>
  <c r="E164" i="12"/>
  <c r="G164" i="12"/>
  <c r="F164" i="12"/>
  <c r="I156" i="12"/>
  <c r="H156" i="12"/>
  <c r="E156" i="12"/>
  <c r="G156" i="12"/>
  <c r="F156" i="12"/>
  <c r="I148" i="12"/>
  <c r="H148" i="12"/>
  <c r="E148" i="12"/>
  <c r="G148" i="12"/>
  <c r="F148" i="12"/>
  <c r="I140" i="12"/>
  <c r="H140" i="12"/>
  <c r="E140" i="12"/>
  <c r="G140" i="12"/>
  <c r="F140" i="12"/>
  <c r="I132" i="12"/>
  <c r="H132" i="12"/>
  <c r="E132" i="12"/>
  <c r="G132" i="12"/>
  <c r="F132" i="12"/>
  <c r="I124" i="12"/>
  <c r="H124" i="12"/>
  <c r="G124" i="12"/>
  <c r="E124" i="12"/>
  <c r="F124" i="12"/>
  <c r="I116" i="12"/>
  <c r="H116" i="12"/>
  <c r="G116" i="12"/>
  <c r="E116" i="12"/>
  <c r="F116" i="12"/>
  <c r="I108" i="12"/>
  <c r="H108" i="12"/>
  <c r="G108" i="12"/>
  <c r="E108" i="12"/>
  <c r="F108" i="12"/>
  <c r="I100" i="12"/>
  <c r="H100" i="12"/>
  <c r="G100" i="12"/>
  <c r="E100" i="12"/>
  <c r="F100" i="12"/>
  <c r="I92" i="12"/>
  <c r="H92" i="12"/>
  <c r="G92" i="12"/>
  <c r="E92" i="12"/>
  <c r="F92" i="12"/>
  <c r="I84" i="12"/>
  <c r="H84" i="12"/>
  <c r="G84" i="12"/>
  <c r="E84" i="12"/>
  <c r="F84" i="12"/>
  <c r="I76" i="12"/>
  <c r="H76" i="12"/>
  <c r="G76" i="12"/>
  <c r="E76" i="12"/>
  <c r="F76" i="12"/>
  <c r="I68" i="12"/>
  <c r="H68" i="12"/>
  <c r="G68" i="12"/>
  <c r="E68" i="12"/>
  <c r="F68" i="12"/>
  <c r="I60" i="12"/>
  <c r="H60" i="12"/>
  <c r="G60" i="12"/>
  <c r="E60" i="12"/>
  <c r="F60" i="12"/>
  <c r="I52" i="12"/>
  <c r="H52" i="12"/>
  <c r="G52" i="12"/>
  <c r="E52" i="12"/>
  <c r="F52" i="12"/>
  <c r="I44" i="12"/>
  <c r="H44" i="12"/>
  <c r="G44" i="12"/>
  <c r="E44" i="12"/>
  <c r="F44" i="12"/>
  <c r="I36" i="12"/>
  <c r="H36" i="12"/>
  <c r="G36" i="12"/>
  <c r="E36" i="12"/>
  <c r="F36" i="12"/>
  <c r="I28" i="12"/>
  <c r="H28" i="12"/>
  <c r="G28" i="12"/>
  <c r="E28" i="12"/>
  <c r="F28" i="12"/>
  <c r="I20" i="12"/>
  <c r="H20" i="12"/>
  <c r="G20" i="12"/>
  <c r="E20" i="12"/>
  <c r="F20" i="12"/>
  <c r="I299" i="12"/>
  <c r="H299" i="12"/>
  <c r="E299" i="12"/>
  <c r="G299" i="12"/>
  <c r="F299" i="12"/>
  <c r="I291" i="12"/>
  <c r="H291" i="12"/>
  <c r="G291" i="12"/>
  <c r="E291" i="12"/>
  <c r="F291" i="12"/>
  <c r="I283" i="12"/>
  <c r="H283" i="12"/>
  <c r="E283" i="12"/>
  <c r="F283" i="12"/>
  <c r="G283" i="12"/>
  <c r="I275" i="12"/>
  <c r="H275" i="12"/>
  <c r="G275" i="12"/>
  <c r="E275" i="12"/>
  <c r="F275" i="12"/>
  <c r="I267" i="12"/>
  <c r="H267" i="12"/>
  <c r="E267" i="12"/>
  <c r="F267" i="12"/>
  <c r="G267" i="12"/>
  <c r="I259" i="12"/>
  <c r="H259" i="12"/>
  <c r="G259" i="12"/>
  <c r="E259" i="12"/>
  <c r="F259" i="12"/>
  <c r="I251" i="12"/>
  <c r="H251" i="12"/>
  <c r="E251" i="12"/>
  <c r="F251" i="12"/>
  <c r="G251" i="12"/>
  <c r="I243" i="12"/>
  <c r="H243" i="12"/>
  <c r="G243" i="12"/>
  <c r="E243" i="12"/>
  <c r="F243" i="12"/>
  <c r="I235" i="12"/>
  <c r="H235" i="12"/>
  <c r="E235" i="12"/>
  <c r="F235" i="12"/>
  <c r="G235" i="12"/>
  <c r="I227" i="12"/>
  <c r="H227" i="12"/>
  <c r="G227" i="12"/>
  <c r="E227" i="12"/>
  <c r="F227" i="12"/>
  <c r="I219" i="12"/>
  <c r="H219" i="12"/>
  <c r="E219" i="12"/>
  <c r="F219" i="12"/>
  <c r="G219" i="12"/>
  <c r="I211" i="12"/>
  <c r="H211" i="12"/>
  <c r="G211" i="12"/>
  <c r="E211" i="12"/>
  <c r="F211" i="12"/>
  <c r="I203" i="12"/>
  <c r="H203" i="12"/>
  <c r="E203" i="12"/>
  <c r="F203" i="12"/>
  <c r="G203" i="12"/>
  <c r="I195" i="12"/>
  <c r="H195" i="12"/>
  <c r="G195" i="12"/>
  <c r="E195" i="12"/>
  <c r="F195" i="12"/>
  <c r="I187" i="12"/>
  <c r="H187" i="12"/>
  <c r="E187" i="12"/>
  <c r="F187" i="12"/>
  <c r="G187" i="12"/>
  <c r="I179" i="12"/>
  <c r="H179" i="12"/>
  <c r="G179" i="12"/>
  <c r="F179" i="12"/>
  <c r="E179" i="12"/>
  <c r="I171" i="12"/>
  <c r="H171" i="12"/>
  <c r="E171" i="12"/>
  <c r="G171" i="12"/>
  <c r="F171" i="12"/>
  <c r="I163" i="12"/>
  <c r="H163" i="12"/>
  <c r="G163" i="12"/>
  <c r="E163" i="12"/>
  <c r="F163" i="12"/>
  <c r="I155" i="12"/>
  <c r="H155" i="12"/>
  <c r="F155" i="12"/>
  <c r="G155" i="12"/>
  <c r="E155" i="12"/>
  <c r="I147" i="12"/>
  <c r="H147" i="12"/>
  <c r="E147" i="12"/>
  <c r="G147" i="12"/>
  <c r="F147" i="12"/>
  <c r="I139" i="12"/>
  <c r="H139" i="12"/>
  <c r="E139" i="12"/>
  <c r="G139" i="12"/>
  <c r="F139" i="12"/>
  <c r="I131" i="12"/>
  <c r="H131" i="12"/>
  <c r="G131" i="12"/>
  <c r="E131" i="12"/>
  <c r="F131" i="12"/>
  <c r="I123" i="12"/>
  <c r="H123" i="12"/>
  <c r="G123" i="12"/>
  <c r="E123" i="12"/>
  <c r="F123" i="12"/>
  <c r="I115" i="12"/>
  <c r="H115" i="12"/>
  <c r="G115" i="12"/>
  <c r="E115" i="12"/>
  <c r="F115" i="12"/>
  <c r="I107" i="12"/>
  <c r="H107" i="12"/>
  <c r="G107" i="12"/>
  <c r="E107" i="12"/>
  <c r="F107" i="12"/>
  <c r="I99" i="12"/>
  <c r="H99" i="12"/>
  <c r="G99" i="12"/>
  <c r="E99" i="12"/>
  <c r="F99" i="12"/>
  <c r="I91" i="12"/>
  <c r="H91" i="12"/>
  <c r="G91" i="12"/>
  <c r="E91" i="12"/>
  <c r="F91" i="12"/>
  <c r="I83" i="12"/>
  <c r="H83" i="12"/>
  <c r="G83" i="12"/>
  <c r="E83" i="12"/>
  <c r="F83" i="12"/>
  <c r="I75" i="12"/>
  <c r="H75" i="12"/>
  <c r="G75" i="12"/>
  <c r="E75" i="12"/>
  <c r="F75" i="12"/>
  <c r="I67" i="12"/>
  <c r="H67" i="12"/>
  <c r="G67" i="12"/>
  <c r="E67" i="12"/>
  <c r="F67" i="12"/>
  <c r="I59" i="12"/>
  <c r="H59" i="12"/>
  <c r="G59" i="12"/>
  <c r="E59" i="12"/>
  <c r="F59" i="12"/>
  <c r="I51" i="12"/>
  <c r="H51" i="12"/>
  <c r="G51" i="12"/>
  <c r="E51" i="12"/>
  <c r="F51" i="12"/>
  <c r="I43" i="12"/>
  <c r="H43" i="12"/>
  <c r="G43" i="12"/>
  <c r="E43" i="12"/>
  <c r="F43" i="12"/>
  <c r="I35" i="12"/>
  <c r="H35" i="12"/>
  <c r="G35" i="12"/>
  <c r="E35" i="12"/>
  <c r="F35" i="12"/>
  <c r="I27" i="12"/>
  <c r="H27" i="12"/>
  <c r="G27" i="12"/>
  <c r="E27" i="12"/>
  <c r="F27" i="12"/>
  <c r="H298" i="12"/>
  <c r="E298" i="12"/>
  <c r="F298" i="12"/>
  <c r="I298" i="12"/>
  <c r="G298" i="12"/>
  <c r="H290" i="12"/>
  <c r="I290" i="12"/>
  <c r="G290" i="12"/>
  <c r="E290" i="12"/>
  <c r="F290" i="12"/>
  <c r="H282" i="12"/>
  <c r="I282" i="12"/>
  <c r="E282" i="12"/>
  <c r="F282" i="12"/>
  <c r="G282" i="12"/>
  <c r="H274" i="12"/>
  <c r="I274" i="12"/>
  <c r="G274" i="12"/>
  <c r="E274" i="12"/>
  <c r="F274" i="12"/>
  <c r="H266" i="12"/>
  <c r="E266" i="12"/>
  <c r="G266" i="12"/>
  <c r="F266" i="12"/>
  <c r="I266" i="12"/>
  <c r="H258" i="12"/>
  <c r="I258" i="12"/>
  <c r="G258" i="12"/>
  <c r="E258" i="12"/>
  <c r="F258" i="12"/>
  <c r="H250" i="12"/>
  <c r="I250" i="12"/>
  <c r="E250" i="12"/>
  <c r="F250" i="12"/>
  <c r="G250" i="12"/>
  <c r="H242" i="12"/>
  <c r="I242" i="12"/>
  <c r="G242" i="12"/>
  <c r="E242" i="12"/>
  <c r="F242" i="12"/>
  <c r="H234" i="12"/>
  <c r="E234" i="12"/>
  <c r="F234" i="12"/>
  <c r="I234" i="12"/>
  <c r="G234" i="12"/>
  <c r="H226" i="12"/>
  <c r="I226" i="12"/>
  <c r="G226" i="12"/>
  <c r="E226" i="12"/>
  <c r="F226" i="12"/>
  <c r="H218" i="12"/>
  <c r="I218" i="12"/>
  <c r="E218" i="12"/>
  <c r="F218" i="12"/>
  <c r="G218" i="12"/>
  <c r="H210" i="12"/>
  <c r="I210" i="12"/>
  <c r="G210" i="12"/>
  <c r="E210" i="12"/>
  <c r="F210" i="12"/>
  <c r="H202" i="12"/>
  <c r="E202" i="12"/>
  <c r="F202" i="12"/>
  <c r="G202" i="12"/>
  <c r="I202" i="12"/>
  <c r="H194" i="12"/>
  <c r="I194" i="12"/>
  <c r="G194" i="12"/>
  <c r="E194" i="12"/>
  <c r="F194" i="12"/>
  <c r="H186" i="12"/>
  <c r="I186" i="12"/>
  <c r="E186" i="12"/>
  <c r="F186" i="12"/>
  <c r="G186" i="12"/>
  <c r="H178" i="12"/>
  <c r="I178" i="12"/>
  <c r="G178" i="12"/>
  <c r="F178" i="12"/>
  <c r="E178" i="12"/>
  <c r="H170" i="12"/>
  <c r="F170" i="12"/>
  <c r="E170" i="12"/>
  <c r="G170" i="12"/>
  <c r="I170" i="12"/>
  <c r="H162" i="12"/>
  <c r="I162" i="12"/>
  <c r="G162" i="12"/>
  <c r="E162" i="12"/>
  <c r="F162" i="12"/>
  <c r="H154" i="12"/>
  <c r="I154" i="12"/>
  <c r="F154" i="12"/>
  <c r="G154" i="12"/>
  <c r="E154" i="12"/>
  <c r="H146" i="12"/>
  <c r="I146" i="12"/>
  <c r="E146" i="12"/>
  <c r="G146" i="12"/>
  <c r="F146" i="12"/>
  <c r="H138" i="12"/>
  <c r="F138" i="12"/>
  <c r="G138" i="12"/>
  <c r="E138" i="12"/>
  <c r="I138" i="12"/>
  <c r="H130" i="12"/>
  <c r="I130" i="12"/>
  <c r="E130" i="12"/>
  <c r="G130" i="12"/>
  <c r="F130" i="12"/>
  <c r="H122" i="12"/>
  <c r="G122" i="12"/>
  <c r="I122" i="12"/>
  <c r="F122" i="12"/>
  <c r="E122" i="12"/>
  <c r="H114" i="12"/>
  <c r="G114" i="12"/>
  <c r="I114" i="12"/>
  <c r="E114" i="12"/>
  <c r="F114" i="12"/>
  <c r="H106" i="12"/>
  <c r="G106" i="12"/>
  <c r="F106" i="12"/>
  <c r="E106" i="12"/>
  <c r="I106" i="12"/>
  <c r="H98" i="12"/>
  <c r="G98" i="12"/>
  <c r="I98" i="12"/>
  <c r="E98" i="12"/>
  <c r="F98" i="12"/>
  <c r="H90" i="12"/>
  <c r="G90" i="12"/>
  <c r="I90" i="12"/>
  <c r="F90" i="12"/>
  <c r="E90" i="12"/>
  <c r="H82" i="12"/>
  <c r="G82" i="12"/>
  <c r="I82" i="12"/>
  <c r="E82" i="12"/>
  <c r="F82" i="12"/>
  <c r="H74" i="12"/>
  <c r="G74" i="12"/>
  <c r="F74" i="12"/>
  <c r="I74" i="12"/>
  <c r="E74" i="12"/>
  <c r="H66" i="12"/>
  <c r="G66" i="12"/>
  <c r="I66" i="12"/>
  <c r="E66" i="12"/>
  <c r="F66" i="12"/>
  <c r="H58" i="12"/>
  <c r="G58" i="12"/>
  <c r="I58" i="12"/>
  <c r="F58" i="12"/>
  <c r="E58" i="12"/>
  <c r="H50" i="12"/>
  <c r="G50" i="12"/>
  <c r="I50" i="12"/>
  <c r="E50" i="12"/>
  <c r="F50" i="12"/>
  <c r="H42" i="12"/>
  <c r="G42" i="12"/>
  <c r="F42" i="12"/>
  <c r="I42" i="12"/>
  <c r="E42" i="12"/>
  <c r="H34" i="12"/>
  <c r="G34" i="12"/>
  <c r="I34" i="12"/>
  <c r="E34" i="12"/>
  <c r="F34" i="12"/>
  <c r="H26" i="12"/>
  <c r="G26" i="12"/>
  <c r="I26" i="12"/>
  <c r="F26" i="12"/>
  <c r="E26" i="12"/>
  <c r="B297" i="12"/>
  <c r="H297" i="12"/>
  <c r="I297" i="12"/>
  <c r="G297" i="12"/>
  <c r="E297" i="12"/>
  <c r="F297" i="12"/>
  <c r="B289" i="12"/>
  <c r="G289" i="12"/>
  <c r="H289" i="12"/>
  <c r="E289" i="12"/>
  <c r="I289" i="12"/>
  <c r="F289" i="12"/>
  <c r="B281" i="12"/>
  <c r="H281" i="12"/>
  <c r="I281" i="12"/>
  <c r="G281" i="12"/>
  <c r="E281" i="12"/>
  <c r="F281" i="12"/>
  <c r="B273" i="12"/>
  <c r="G273" i="12"/>
  <c r="I273" i="12"/>
  <c r="E273" i="12"/>
  <c r="H273" i="12"/>
  <c r="F273" i="12"/>
  <c r="B265" i="12"/>
  <c r="H265" i="12"/>
  <c r="I265" i="12"/>
  <c r="G265" i="12"/>
  <c r="E265" i="12"/>
  <c r="F265" i="12"/>
  <c r="B257" i="12"/>
  <c r="G257" i="12"/>
  <c r="H257" i="12"/>
  <c r="E257" i="12"/>
  <c r="F257" i="12"/>
  <c r="I257" i="12"/>
  <c r="B249" i="12"/>
  <c r="H249" i="12"/>
  <c r="I249" i="12"/>
  <c r="G249" i="12"/>
  <c r="E249" i="12"/>
  <c r="F249" i="12"/>
  <c r="B241" i="12"/>
  <c r="G241" i="12"/>
  <c r="I241" i="12"/>
  <c r="E241" i="12"/>
  <c r="H241" i="12"/>
  <c r="F241" i="12"/>
  <c r="B233" i="12"/>
  <c r="H233" i="12"/>
  <c r="I233" i="12"/>
  <c r="G233" i="12"/>
  <c r="E233" i="12"/>
  <c r="F233" i="12"/>
  <c r="B225" i="12"/>
  <c r="G225" i="12"/>
  <c r="H225" i="12"/>
  <c r="E225" i="12"/>
  <c r="F225" i="12"/>
  <c r="I225" i="12"/>
  <c r="B217" i="12"/>
  <c r="H217" i="12"/>
  <c r="I217" i="12"/>
  <c r="G217" i="12"/>
  <c r="E217" i="12"/>
  <c r="F217" i="12"/>
  <c r="B209" i="12"/>
  <c r="G209" i="12"/>
  <c r="I209" i="12"/>
  <c r="E209" i="12"/>
  <c r="F209" i="12"/>
  <c r="H209" i="12"/>
  <c r="B201" i="12"/>
  <c r="H201" i="12"/>
  <c r="I201" i="12"/>
  <c r="G201" i="12"/>
  <c r="E201" i="12"/>
  <c r="F201" i="12"/>
  <c r="B193" i="12"/>
  <c r="G193" i="12"/>
  <c r="H193" i="12"/>
  <c r="E193" i="12"/>
  <c r="F193" i="12"/>
  <c r="I193" i="12"/>
  <c r="B185" i="12"/>
  <c r="H185" i="12"/>
  <c r="I185" i="12"/>
  <c r="G185" i="12"/>
  <c r="E185" i="12"/>
  <c r="F185" i="12"/>
  <c r="B177" i="12"/>
  <c r="G177" i="12"/>
  <c r="I177" i="12"/>
  <c r="F177" i="12"/>
  <c r="E177" i="12"/>
  <c r="H177" i="12"/>
  <c r="B169" i="12"/>
  <c r="H169" i="12"/>
  <c r="I169" i="12"/>
  <c r="G169" i="12"/>
  <c r="F169" i="12"/>
  <c r="E169" i="12"/>
  <c r="B161" i="12"/>
  <c r="G161" i="12"/>
  <c r="H161" i="12"/>
  <c r="E161" i="12"/>
  <c r="F161" i="12"/>
  <c r="I161" i="12"/>
  <c r="B153" i="12"/>
  <c r="H153" i="12"/>
  <c r="I153" i="12"/>
  <c r="G153" i="12"/>
  <c r="F153" i="12"/>
  <c r="E153" i="12"/>
  <c r="B145" i="12"/>
  <c r="G145" i="12"/>
  <c r="I145" i="12"/>
  <c r="F145" i="12"/>
  <c r="E145" i="12"/>
  <c r="H145" i="12"/>
  <c r="B137" i="12"/>
  <c r="H137" i="12"/>
  <c r="I137" i="12"/>
  <c r="G137" i="12"/>
  <c r="F137" i="12"/>
  <c r="E137" i="12"/>
  <c r="B129" i="12"/>
  <c r="H129" i="12"/>
  <c r="G129" i="12"/>
  <c r="F129" i="12"/>
  <c r="I129" i="12"/>
  <c r="E129" i="12"/>
  <c r="B121" i="12"/>
  <c r="H121" i="12"/>
  <c r="I121" i="12"/>
  <c r="G121" i="12"/>
  <c r="F121" i="12"/>
  <c r="E121" i="12"/>
  <c r="B113" i="12"/>
  <c r="G113" i="12"/>
  <c r="I113" i="12"/>
  <c r="F113" i="12"/>
  <c r="E113" i="12"/>
  <c r="H113" i="12"/>
  <c r="B105" i="12"/>
  <c r="H105" i="12"/>
  <c r="I105" i="12"/>
  <c r="G105" i="12"/>
  <c r="F105" i="12"/>
  <c r="E105" i="12"/>
  <c r="B97" i="12"/>
  <c r="G97" i="12"/>
  <c r="H97" i="12"/>
  <c r="F97" i="12"/>
  <c r="I97" i="12"/>
  <c r="E97" i="12"/>
  <c r="B89" i="12"/>
  <c r="G89" i="12"/>
  <c r="H89" i="12"/>
  <c r="I89" i="12"/>
  <c r="F89" i="12"/>
  <c r="E89" i="12"/>
  <c r="B81" i="12"/>
  <c r="G81" i="12"/>
  <c r="I81" i="12"/>
  <c r="F81" i="12"/>
  <c r="E81" i="12"/>
  <c r="H81" i="12"/>
  <c r="B73" i="12"/>
  <c r="G73" i="12"/>
  <c r="H73" i="12"/>
  <c r="I73" i="12"/>
  <c r="F73" i="12"/>
  <c r="E73" i="12"/>
  <c r="B65" i="12"/>
  <c r="G65" i="12"/>
  <c r="H65" i="12"/>
  <c r="F65" i="12"/>
  <c r="I65" i="12"/>
  <c r="E65" i="12"/>
  <c r="B57" i="12"/>
  <c r="G57" i="12"/>
  <c r="H57" i="12"/>
  <c r="I57" i="12"/>
  <c r="F57" i="12"/>
  <c r="E57" i="12"/>
  <c r="B49" i="12"/>
  <c r="G49" i="12"/>
  <c r="I49" i="12"/>
  <c r="F49" i="12"/>
  <c r="E49" i="12"/>
  <c r="H49" i="12"/>
  <c r="B41" i="12"/>
  <c r="G41" i="12"/>
  <c r="H41" i="12"/>
  <c r="I41" i="12"/>
  <c r="F41" i="12"/>
  <c r="E41" i="12"/>
  <c r="B33" i="12"/>
  <c r="G33" i="12"/>
  <c r="H33" i="12"/>
  <c r="F33" i="12"/>
  <c r="I33" i="12"/>
  <c r="E33" i="12"/>
  <c r="B25" i="12"/>
  <c r="G25" i="12"/>
  <c r="H25" i="12"/>
  <c r="I25" i="12"/>
  <c r="F25" i="12"/>
  <c r="E25" i="12"/>
  <c r="I296" i="12"/>
  <c r="G296" i="12"/>
  <c r="E296" i="12"/>
  <c r="F296" i="12"/>
  <c r="H296" i="12"/>
  <c r="G288" i="12"/>
  <c r="H288" i="12"/>
  <c r="E288" i="12"/>
  <c r="I288" i="12"/>
  <c r="F288" i="12"/>
  <c r="I280" i="12"/>
  <c r="G280" i="12"/>
  <c r="H280" i="12"/>
  <c r="E280" i="12"/>
  <c r="F280" i="12"/>
  <c r="G272" i="12"/>
  <c r="H272" i="12"/>
  <c r="E272" i="12"/>
  <c r="I272" i="12"/>
  <c r="F272" i="12"/>
  <c r="I264" i="12"/>
  <c r="G264" i="12"/>
  <c r="E264" i="12"/>
  <c r="H264" i="12"/>
  <c r="F264" i="12"/>
  <c r="G256" i="12"/>
  <c r="H256" i="12"/>
  <c r="E256" i="12"/>
  <c r="I256" i="12"/>
  <c r="F256" i="12"/>
  <c r="I248" i="12"/>
  <c r="G248" i="12"/>
  <c r="H248" i="12"/>
  <c r="E248" i="12"/>
  <c r="F248" i="12"/>
  <c r="G240" i="12"/>
  <c r="H240" i="12"/>
  <c r="E240" i="12"/>
  <c r="I240" i="12"/>
  <c r="F240" i="12"/>
  <c r="I232" i="12"/>
  <c r="G232" i="12"/>
  <c r="E232" i="12"/>
  <c r="H232" i="12"/>
  <c r="F232" i="12"/>
  <c r="G224" i="12"/>
  <c r="H224" i="12"/>
  <c r="E224" i="12"/>
  <c r="I224" i="12"/>
  <c r="F224" i="12"/>
  <c r="I216" i="12"/>
  <c r="G216" i="12"/>
  <c r="H216" i="12"/>
  <c r="E216" i="12"/>
  <c r="F216" i="12"/>
  <c r="G208" i="12"/>
  <c r="H208" i="12"/>
  <c r="E208" i="12"/>
  <c r="F208" i="12"/>
  <c r="I208" i="12"/>
  <c r="I200" i="12"/>
  <c r="G200" i="12"/>
  <c r="E200" i="12"/>
  <c r="F200" i="12"/>
  <c r="H200" i="12"/>
  <c r="G192" i="12"/>
  <c r="H192" i="12"/>
  <c r="E192" i="12"/>
  <c r="F192" i="12"/>
  <c r="I192" i="12"/>
  <c r="I184" i="12"/>
  <c r="G184" i="12"/>
  <c r="H184" i="12"/>
  <c r="E184" i="12"/>
  <c r="F184" i="12"/>
  <c r="G176" i="12"/>
  <c r="H176" i="12"/>
  <c r="F176" i="12"/>
  <c r="E176" i="12"/>
  <c r="I176" i="12"/>
  <c r="I168" i="12"/>
  <c r="G168" i="12"/>
  <c r="F168" i="12"/>
  <c r="E168" i="12"/>
  <c r="H168" i="12"/>
  <c r="G160" i="12"/>
  <c r="H160" i="12"/>
  <c r="E160" i="12"/>
  <c r="F160" i="12"/>
  <c r="I160" i="12"/>
  <c r="I152" i="12"/>
  <c r="G152" i="12"/>
  <c r="H152" i="12"/>
  <c r="F152" i="12"/>
  <c r="E152" i="12"/>
  <c r="G144" i="12"/>
  <c r="H144" i="12"/>
  <c r="F144" i="12"/>
  <c r="E144" i="12"/>
  <c r="I144" i="12"/>
  <c r="I136" i="12"/>
  <c r="G136" i="12"/>
  <c r="F136" i="12"/>
  <c r="E136" i="12"/>
  <c r="H136" i="12"/>
  <c r="H128" i="12"/>
  <c r="G128" i="12"/>
  <c r="F128" i="12"/>
  <c r="I128" i="12"/>
  <c r="E128" i="12"/>
  <c r="I120" i="12"/>
  <c r="H120" i="12"/>
  <c r="F120" i="12"/>
  <c r="E120" i="12"/>
  <c r="G120" i="12"/>
  <c r="G112" i="12"/>
  <c r="H112" i="12"/>
  <c r="F112" i="12"/>
  <c r="E112" i="12"/>
  <c r="I112" i="12"/>
  <c r="I104" i="12"/>
  <c r="G104" i="12"/>
  <c r="F104" i="12"/>
  <c r="E104" i="12"/>
  <c r="H104" i="12"/>
  <c r="G96" i="12"/>
  <c r="H96" i="12"/>
  <c r="F96" i="12"/>
  <c r="I96" i="12"/>
  <c r="E96" i="12"/>
  <c r="I88" i="12"/>
  <c r="H88" i="12"/>
  <c r="F88" i="12"/>
  <c r="E88" i="12"/>
  <c r="G88" i="12"/>
  <c r="G80" i="12"/>
  <c r="H80" i="12"/>
  <c r="F80" i="12"/>
  <c r="E80" i="12"/>
  <c r="I80" i="12"/>
  <c r="I72" i="12"/>
  <c r="G72" i="12"/>
  <c r="F72" i="12"/>
  <c r="E72" i="12"/>
  <c r="H72" i="12"/>
  <c r="G64" i="12"/>
  <c r="H64" i="12"/>
  <c r="F64" i="12"/>
  <c r="I64" i="12"/>
  <c r="E64" i="12"/>
  <c r="I56" i="12"/>
  <c r="H56" i="12"/>
  <c r="F56" i="12"/>
  <c r="E56" i="12"/>
  <c r="G56" i="12"/>
  <c r="G48" i="12"/>
  <c r="H48" i="12"/>
  <c r="F48" i="12"/>
  <c r="I48" i="12"/>
  <c r="E48" i="12"/>
  <c r="I40" i="12"/>
  <c r="G40" i="12"/>
  <c r="F40" i="12"/>
  <c r="E40" i="12"/>
  <c r="H40" i="12"/>
  <c r="G32" i="12"/>
  <c r="H32" i="12"/>
  <c r="F32" i="12"/>
  <c r="I32" i="12"/>
  <c r="E32" i="12"/>
  <c r="I24" i="12"/>
  <c r="H24" i="12"/>
  <c r="F24" i="12"/>
  <c r="E24" i="12"/>
  <c r="G24" i="12"/>
  <c r="D297" i="12"/>
  <c r="D289" i="12"/>
  <c r="D281" i="12"/>
  <c r="D273" i="12"/>
  <c r="D265" i="12"/>
  <c r="D257" i="12"/>
  <c r="D249" i="12"/>
  <c r="D241" i="12"/>
  <c r="D233" i="12"/>
  <c r="D225" i="12"/>
  <c r="D217" i="12"/>
  <c r="D209" i="12"/>
  <c r="D201" i="12"/>
  <c r="D193" i="12"/>
  <c r="D185" i="12"/>
  <c r="D177" i="12"/>
  <c r="D169" i="12"/>
  <c r="D161" i="12"/>
  <c r="D153" i="12"/>
  <c r="D145" i="12"/>
  <c r="D137" i="12"/>
  <c r="D129" i="12"/>
  <c r="D121" i="12"/>
  <c r="D113" i="12"/>
  <c r="D105" i="12"/>
  <c r="D97" i="12"/>
  <c r="D89" i="12"/>
  <c r="D81" i="12"/>
  <c r="D73" i="12"/>
  <c r="D65" i="12"/>
  <c r="D57" i="12"/>
  <c r="D49" i="12"/>
  <c r="D41" i="12"/>
  <c r="D33" i="12"/>
  <c r="D25" i="12"/>
  <c r="C297" i="12"/>
  <c r="C289" i="12"/>
  <c r="C281" i="12"/>
  <c r="C273" i="12"/>
  <c r="C265" i="12"/>
  <c r="C257" i="12"/>
  <c r="C249" i="12"/>
  <c r="C241" i="12"/>
  <c r="C233" i="12"/>
  <c r="C225" i="12"/>
  <c r="C217" i="12"/>
  <c r="C209" i="12"/>
  <c r="C201" i="12"/>
  <c r="C193" i="12"/>
  <c r="C185" i="12"/>
  <c r="C177" i="12"/>
  <c r="C169" i="12"/>
  <c r="C161" i="12"/>
  <c r="C153" i="12"/>
  <c r="C145" i="12"/>
  <c r="C137" i="12"/>
  <c r="C129" i="12"/>
  <c r="C121" i="12"/>
  <c r="C113" i="12"/>
  <c r="C105" i="12"/>
  <c r="C97" i="12"/>
  <c r="C89" i="12"/>
  <c r="C81" i="12"/>
  <c r="C73" i="12"/>
  <c r="C65" i="12"/>
  <c r="C57" i="12"/>
  <c r="C49" i="12"/>
  <c r="C41" i="12"/>
  <c r="C33" i="12"/>
  <c r="C25" i="12"/>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17" i="7"/>
  <c r="F18" i="7"/>
  <c r="B12" i="5" l="1"/>
  <c r="E53" i="6" l="1"/>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20" i="6"/>
  <c r="E21" i="6"/>
  <c r="E22" i="6"/>
  <c r="E23" i="6"/>
  <c r="E24" i="6"/>
  <c r="E25" i="6"/>
  <c r="E26" i="6"/>
  <c r="E27" i="6"/>
  <c r="E28" i="6"/>
  <c r="E29" i="6"/>
  <c r="E30" i="6"/>
  <c r="E31" i="6"/>
  <c r="E32" i="6"/>
  <c r="E33" i="6"/>
  <c r="E34" i="6"/>
  <c r="E35" i="6"/>
  <c r="E36" i="6"/>
  <c r="E37" i="6"/>
  <c r="E38" i="6"/>
  <c r="E39" i="6"/>
  <c r="E40" i="6"/>
  <c r="E42" i="6"/>
  <c r="E43" i="6"/>
  <c r="E44" i="6"/>
  <c r="E45" i="6"/>
  <c r="E46" i="6"/>
  <c r="E47" i="6"/>
  <c r="E48" i="6"/>
  <c r="E49" i="6"/>
  <c r="E50" i="6"/>
  <c r="E51" i="6"/>
  <c r="E52" i="6"/>
  <c r="E41" i="6"/>
  <c r="K1" i="3"/>
  <c r="K22" i="3" l="1"/>
  <c r="K23" i="3"/>
  <c r="K24" i="3"/>
  <c r="K25" i="3"/>
  <c r="K26" i="3"/>
  <c r="K27" i="3"/>
  <c r="K28" i="3"/>
  <c r="K30" i="3"/>
  <c r="K31" i="3"/>
  <c r="K32" i="3"/>
  <c r="K33" i="3"/>
  <c r="K34" i="3"/>
  <c r="K35" i="3"/>
  <c r="K36" i="3"/>
  <c r="K38" i="3"/>
  <c r="K39" i="3"/>
  <c r="K40" i="3"/>
  <c r="K41" i="3"/>
  <c r="K42" i="3"/>
  <c r="K43" i="3"/>
  <c r="K44" i="3"/>
  <c r="K46" i="3"/>
  <c r="K47" i="3"/>
  <c r="K48" i="3"/>
  <c r="K49" i="3"/>
  <c r="K50" i="3"/>
  <c r="K51" i="3"/>
  <c r="K52" i="3"/>
  <c r="K54" i="3"/>
  <c r="K55" i="3"/>
  <c r="K56" i="3"/>
  <c r="K57" i="3"/>
  <c r="K58" i="3"/>
  <c r="K59" i="3"/>
  <c r="K60" i="3"/>
  <c r="K62" i="3"/>
  <c r="K63" i="3"/>
  <c r="K64" i="3"/>
  <c r="K65" i="3"/>
  <c r="K66" i="3"/>
  <c r="K67" i="3"/>
  <c r="K68" i="3"/>
  <c r="K70" i="3"/>
  <c r="K71" i="3"/>
  <c r="K72" i="3"/>
  <c r="K73" i="3"/>
  <c r="K74" i="3"/>
  <c r="K75" i="3"/>
  <c r="K76" i="3"/>
  <c r="K78" i="3"/>
  <c r="K79" i="3"/>
  <c r="K80" i="3"/>
  <c r="K81" i="3"/>
  <c r="K82" i="3"/>
  <c r="K83" i="3"/>
  <c r="K84" i="3"/>
  <c r="K86" i="3"/>
  <c r="K87" i="3"/>
  <c r="K88" i="3"/>
  <c r="K89" i="3"/>
  <c r="K90" i="3"/>
  <c r="K91" i="3"/>
  <c r="K92" i="3"/>
  <c r="K94" i="3"/>
  <c r="K95" i="3"/>
  <c r="K96" i="3"/>
  <c r="K97" i="3"/>
  <c r="K98" i="3"/>
  <c r="K99" i="3"/>
  <c r="K100" i="3"/>
  <c r="K102" i="3"/>
  <c r="K103" i="3"/>
  <c r="K104" i="3"/>
  <c r="K105" i="3"/>
  <c r="K107" i="3"/>
  <c r="K108" i="3"/>
  <c r="K110" i="3"/>
  <c r="K111" i="3"/>
  <c r="K112" i="3"/>
  <c r="K114" i="3"/>
  <c r="K115" i="3"/>
  <c r="K116" i="3"/>
  <c r="K118" i="3"/>
  <c r="K119" i="3"/>
  <c r="K121" i="3"/>
  <c r="K122" i="3"/>
  <c r="K123" i="3"/>
  <c r="K124" i="3"/>
  <c r="K127" i="3"/>
  <c r="K128" i="3"/>
  <c r="K129" i="3"/>
  <c r="K130" i="3"/>
  <c r="K131" i="3"/>
  <c r="K132" i="3"/>
  <c r="K134" i="3"/>
  <c r="K135" i="3"/>
  <c r="K136" i="3"/>
  <c r="K137" i="3"/>
  <c r="K138" i="3"/>
  <c r="K139" i="3"/>
  <c r="K140" i="3"/>
  <c r="K142" i="3"/>
  <c r="K143" i="3"/>
  <c r="K144" i="3"/>
  <c r="K145" i="3"/>
  <c r="K146" i="3"/>
  <c r="K147" i="3"/>
  <c r="K148" i="3"/>
  <c r="K150" i="3"/>
  <c r="K151" i="3"/>
  <c r="K152" i="3"/>
  <c r="K153" i="3"/>
  <c r="K154" i="3"/>
  <c r="K155" i="3"/>
  <c r="K156" i="3"/>
  <c r="K158" i="3"/>
  <c r="K159" i="3"/>
  <c r="K160" i="3"/>
  <c r="K161" i="3"/>
  <c r="K162" i="3"/>
  <c r="K163" i="3"/>
  <c r="K164" i="3"/>
  <c r="K166" i="3"/>
  <c r="K167" i="3"/>
  <c r="K168" i="3"/>
  <c r="K169" i="3"/>
  <c r="K170" i="3"/>
  <c r="K171" i="3"/>
  <c r="K172" i="3"/>
  <c r="K174" i="3"/>
  <c r="K175" i="3"/>
  <c r="K176" i="3"/>
  <c r="K177" i="3"/>
  <c r="K178" i="3"/>
  <c r="K179" i="3"/>
  <c r="K180" i="3"/>
  <c r="K182" i="3"/>
  <c r="K183" i="3"/>
  <c r="K184" i="3"/>
  <c r="K185" i="3"/>
  <c r="K186" i="3"/>
  <c r="K187" i="3"/>
  <c r="K188" i="3"/>
  <c r="K190" i="3"/>
  <c r="K191" i="3"/>
  <c r="K192" i="3"/>
  <c r="K193" i="3"/>
  <c r="K194" i="3"/>
  <c r="K195" i="3"/>
  <c r="K196" i="3"/>
  <c r="K198" i="3"/>
  <c r="K199" i="3"/>
  <c r="K200" i="3"/>
  <c r="K201" i="3"/>
  <c r="K202" i="3"/>
  <c r="K203" i="3"/>
  <c r="K204" i="3"/>
  <c r="K206" i="3"/>
  <c r="K207" i="3"/>
  <c r="K208" i="3"/>
  <c r="K209" i="3"/>
  <c r="K210" i="3"/>
  <c r="K211" i="3"/>
  <c r="K212" i="3"/>
  <c r="K214" i="3"/>
  <c r="K215" i="3"/>
  <c r="K216" i="3"/>
  <c r="K217" i="3"/>
  <c r="K218" i="3"/>
  <c r="K219" i="3"/>
  <c r="K220" i="3"/>
  <c r="K222" i="3"/>
  <c r="K223" i="3"/>
  <c r="K224" i="3"/>
  <c r="K225" i="3"/>
  <c r="K226" i="3"/>
  <c r="K227" i="3"/>
  <c r="K228" i="3"/>
  <c r="K230" i="3"/>
  <c r="K231" i="3"/>
  <c r="K232" i="3"/>
  <c r="K233" i="3"/>
  <c r="K234" i="3"/>
  <c r="K235" i="3"/>
  <c r="K236" i="3"/>
  <c r="K238" i="3"/>
  <c r="K239" i="3"/>
  <c r="K240" i="3"/>
  <c r="K241" i="3"/>
  <c r="K242" i="3"/>
  <c r="K243" i="3"/>
  <c r="K244" i="3"/>
  <c r="K246" i="3"/>
  <c r="K247" i="3"/>
  <c r="K248" i="3"/>
  <c r="K249" i="3"/>
  <c r="K250" i="3"/>
  <c r="K251" i="3"/>
  <c r="K252" i="3"/>
  <c r="K254" i="3"/>
  <c r="K255" i="3"/>
  <c r="K256" i="3"/>
  <c r="K257" i="3"/>
  <c r="K258" i="3"/>
  <c r="K259" i="3"/>
  <c r="K260" i="3"/>
  <c r="K262" i="3"/>
  <c r="K263" i="3"/>
  <c r="K264" i="3"/>
  <c r="K265" i="3"/>
  <c r="K266" i="3"/>
  <c r="K267" i="3"/>
  <c r="K268" i="3"/>
  <c r="K270" i="3"/>
  <c r="K271" i="3"/>
  <c r="K272" i="3"/>
  <c r="K273" i="3"/>
  <c r="K274" i="3"/>
  <c r="K275" i="3"/>
  <c r="K276" i="3"/>
  <c r="K279" i="3"/>
  <c r="K281" i="3"/>
  <c r="K283" i="3"/>
  <c r="K284" i="3"/>
  <c r="K113" i="3"/>
  <c r="K120" i="3"/>
  <c r="K106" i="3"/>
  <c r="K126" i="3"/>
  <c r="K278" i="3"/>
  <c r="K13" i="3"/>
  <c r="K14" i="3"/>
  <c r="K15" i="3"/>
  <c r="K16" i="3"/>
  <c r="K17" i="3"/>
  <c r="K18" i="3"/>
  <c r="K19" i="3"/>
  <c r="K20" i="3"/>
  <c r="K277" i="3" l="1"/>
  <c r="K261" i="3"/>
  <c r="K245" i="3"/>
  <c r="K229" i="3"/>
  <c r="K213" i="3"/>
  <c r="K197" i="3"/>
  <c r="K181" i="3"/>
  <c r="K165" i="3"/>
  <c r="K149" i="3"/>
  <c r="K133" i="3"/>
  <c r="K117" i="3"/>
  <c r="K101" i="3"/>
  <c r="K85" i="3"/>
  <c r="K69" i="3"/>
  <c r="K53" i="3"/>
  <c r="K37" i="3"/>
  <c r="K21" i="3"/>
  <c r="K269" i="3"/>
  <c r="K253" i="3"/>
  <c r="K237" i="3"/>
  <c r="K221" i="3"/>
  <c r="K205" i="3"/>
  <c r="K189" i="3"/>
  <c r="K173" i="3"/>
  <c r="K157" i="3"/>
  <c r="K141" i="3"/>
  <c r="K125" i="3"/>
  <c r="K109" i="3"/>
  <c r="K93" i="3"/>
  <c r="K77" i="3"/>
  <c r="K61" i="3"/>
  <c r="K45" i="3"/>
  <c r="K29" i="3"/>
  <c r="I31" i="5" l="1"/>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20" i="5"/>
  <c r="I21" i="5"/>
  <c r="I22" i="5"/>
  <c r="I23" i="5"/>
  <c r="I24" i="5"/>
  <c r="I25" i="5"/>
  <c r="I26" i="5"/>
  <c r="I27" i="5"/>
  <c r="I28" i="5"/>
  <c r="I29" i="5"/>
  <c r="I30" i="5"/>
  <c r="E300" i="7" l="1"/>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K280" i="3" l="1"/>
  <c r="H17" i="8"/>
  <c r="K282" i="3" l="1"/>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C19" i="8" l="1"/>
  <c r="D19" i="8" s="1"/>
  <c r="G19" i="8"/>
  <c r="K19" i="8"/>
  <c r="G18" i="8"/>
  <c r="C18" i="8"/>
  <c r="D18" i="8" s="1"/>
  <c r="K18" i="8"/>
  <c r="R17" i="8"/>
  <c r="A1001" i="8"/>
  <c r="L19" i="8" l="1"/>
  <c r="L18" i="8"/>
  <c r="J292" i="12"/>
  <c r="J280" i="12"/>
  <c r="J268" i="12"/>
  <c r="J264" i="12"/>
  <c r="J252" i="12"/>
  <c r="J240" i="12"/>
  <c r="J224" i="12"/>
  <c r="J212" i="12"/>
  <c r="J200" i="12"/>
  <c r="J188" i="12"/>
  <c r="J176" i="12"/>
  <c r="J164" i="12"/>
  <c r="J152" i="12"/>
  <c r="J140" i="12"/>
  <c r="J128" i="12"/>
  <c r="J116" i="12"/>
  <c r="J104" i="12"/>
  <c r="J92" i="12"/>
  <c r="J80" i="12"/>
  <c r="J76" i="12"/>
  <c r="J68" i="12"/>
  <c r="J60" i="12"/>
  <c r="J56" i="12"/>
  <c r="J52" i="12"/>
  <c r="J48" i="12"/>
  <c r="J44" i="12"/>
  <c r="J40" i="12"/>
  <c r="J36" i="12"/>
  <c r="J32" i="12"/>
  <c r="J299" i="12"/>
  <c r="J295" i="12"/>
  <c r="J291" i="12"/>
  <c r="J287" i="12"/>
  <c r="J283" i="12"/>
  <c r="J279" i="12"/>
  <c r="J275" i="12"/>
  <c r="J271" i="12"/>
  <c r="J267" i="12"/>
  <c r="J263" i="12"/>
  <c r="J259" i="12"/>
  <c r="J255" i="12"/>
  <c r="J251" i="12"/>
  <c r="J247" i="12"/>
  <c r="J243" i="12"/>
  <c r="J239" i="12"/>
  <c r="J235" i="12"/>
  <c r="J231" i="12"/>
  <c r="J227" i="12"/>
  <c r="J223" i="12"/>
  <c r="J219" i="12"/>
  <c r="J215" i="12"/>
  <c r="J211" i="12"/>
  <c r="J207" i="12"/>
  <c r="J203" i="12"/>
  <c r="J199" i="12"/>
  <c r="J195" i="12"/>
  <c r="J191" i="12"/>
  <c r="J187" i="12"/>
  <c r="J183" i="12"/>
  <c r="J179" i="12"/>
  <c r="J175" i="12"/>
  <c r="J171" i="12"/>
  <c r="J167" i="12"/>
  <c r="J163" i="12"/>
  <c r="J159" i="12"/>
  <c r="J155" i="12"/>
  <c r="J151" i="12"/>
  <c r="J147" i="12"/>
  <c r="J143" i="12"/>
  <c r="J139" i="12"/>
  <c r="J135" i="12"/>
  <c r="J131" i="12"/>
  <c r="J127" i="12"/>
  <c r="J123" i="12"/>
  <c r="J119" i="12"/>
  <c r="J115" i="12"/>
  <c r="J111" i="12"/>
  <c r="J107" i="12"/>
  <c r="J103" i="12"/>
  <c r="J99" i="12"/>
  <c r="J95" i="12"/>
  <c r="J91" i="12"/>
  <c r="J87" i="12"/>
  <c r="J83" i="12"/>
  <c r="J79" i="12"/>
  <c r="J75" i="12"/>
  <c r="J71" i="12"/>
  <c r="J67" i="12"/>
  <c r="J63" i="12"/>
  <c r="J59" i="12"/>
  <c r="J55" i="12"/>
  <c r="J51" i="12"/>
  <c r="J47" i="12"/>
  <c r="J43" i="12"/>
  <c r="J39" i="12"/>
  <c r="J35" i="12"/>
  <c r="J31" i="12"/>
  <c r="J296" i="12"/>
  <c r="J284" i="12"/>
  <c r="J272" i="12"/>
  <c r="J256" i="12"/>
  <c r="J244" i="12"/>
  <c r="J232" i="12"/>
  <c r="J216" i="12"/>
  <c r="J208" i="12"/>
  <c r="J196" i="12"/>
  <c r="J184" i="12"/>
  <c r="J172" i="12"/>
  <c r="J156" i="12"/>
  <c r="J148" i="12"/>
  <c r="J136" i="12"/>
  <c r="J124" i="12"/>
  <c r="J112" i="12"/>
  <c r="J100" i="12"/>
  <c r="J88" i="12"/>
  <c r="J64" i="12"/>
  <c r="J298" i="12"/>
  <c r="J290" i="12"/>
  <c r="J282" i="12"/>
  <c r="J274" i="12"/>
  <c r="J266" i="12"/>
  <c r="J258" i="12"/>
  <c r="J250" i="12"/>
  <c r="J242" i="12"/>
  <c r="J234" i="12"/>
  <c r="J226" i="12"/>
  <c r="J222" i="12"/>
  <c r="J218" i="12"/>
  <c r="J214" i="12"/>
  <c r="J210" i="12"/>
  <c r="J206" i="12"/>
  <c r="J202" i="12"/>
  <c r="J198" i="12"/>
  <c r="J194" i="12"/>
  <c r="J190" i="12"/>
  <c r="J186" i="12"/>
  <c r="J182" i="12"/>
  <c r="J178" i="12"/>
  <c r="J174" i="12"/>
  <c r="J170" i="12"/>
  <c r="J166" i="12"/>
  <c r="J162" i="12"/>
  <c r="J158" i="12"/>
  <c r="J154" i="12"/>
  <c r="J150" i="12"/>
  <c r="J146" i="12"/>
  <c r="J142" i="12"/>
  <c r="J138" i="12"/>
  <c r="J134" i="12"/>
  <c r="J130" i="12"/>
  <c r="J126" i="12"/>
  <c r="J122" i="12"/>
  <c r="J118" i="12"/>
  <c r="J114" i="12"/>
  <c r="J110" i="12"/>
  <c r="J106" i="12"/>
  <c r="J102" i="12"/>
  <c r="J98" i="12"/>
  <c r="J94" i="12"/>
  <c r="J90" i="12"/>
  <c r="J86" i="12"/>
  <c r="J82" i="12"/>
  <c r="J78" i="12"/>
  <c r="J74" i="12"/>
  <c r="J70" i="12"/>
  <c r="J66" i="12"/>
  <c r="J62" i="12"/>
  <c r="J58" i="12"/>
  <c r="J54" i="12"/>
  <c r="J50" i="12"/>
  <c r="J46" i="12"/>
  <c r="J42" i="12"/>
  <c r="J38" i="12"/>
  <c r="J34" i="12"/>
  <c r="J30" i="12"/>
  <c r="J300" i="12"/>
  <c r="J288" i="12"/>
  <c r="J276" i="12"/>
  <c r="J260" i="12"/>
  <c r="J248" i="12"/>
  <c r="J236" i="12"/>
  <c r="J228" i="12"/>
  <c r="J220" i="12"/>
  <c r="J204" i="12"/>
  <c r="J192" i="12"/>
  <c r="J180" i="12"/>
  <c r="J168" i="12"/>
  <c r="J160" i="12"/>
  <c r="J144" i="12"/>
  <c r="J132" i="12"/>
  <c r="J120" i="12"/>
  <c r="J108" i="12"/>
  <c r="J96" i="12"/>
  <c r="J84" i="12"/>
  <c r="J72" i="12"/>
  <c r="J294" i="12"/>
  <c r="J286" i="12"/>
  <c r="J278" i="12"/>
  <c r="J270" i="12"/>
  <c r="J262" i="12"/>
  <c r="J254" i="12"/>
  <c r="J246" i="12"/>
  <c r="J238" i="12"/>
  <c r="J230" i="12"/>
  <c r="J297" i="12"/>
  <c r="J293" i="12"/>
  <c r="J289" i="12"/>
  <c r="J285" i="12"/>
  <c r="J281" i="12"/>
  <c r="J277" i="12"/>
  <c r="J273" i="12"/>
  <c r="J269" i="12"/>
  <c r="J265" i="12"/>
  <c r="J261" i="12"/>
  <c r="J257" i="12"/>
  <c r="J253" i="12"/>
  <c r="J249" i="12"/>
  <c r="J245" i="12"/>
  <c r="J241" i="12"/>
  <c r="J237" i="12"/>
  <c r="J233" i="12"/>
  <c r="J229" i="12"/>
  <c r="J225" i="12"/>
  <c r="J221" i="12"/>
  <c r="J217" i="12"/>
  <c r="J213" i="12"/>
  <c r="J209" i="12"/>
  <c r="J205" i="12"/>
  <c r="J201" i="12"/>
  <c r="J197" i="12"/>
  <c r="J193" i="12"/>
  <c r="J189" i="12"/>
  <c r="J185" i="12"/>
  <c r="J181" i="12"/>
  <c r="J177" i="12"/>
  <c r="J173" i="12"/>
  <c r="J169" i="12"/>
  <c r="J165" i="12"/>
  <c r="J161" i="12"/>
  <c r="J157" i="12"/>
  <c r="J153" i="12"/>
  <c r="J149" i="12"/>
  <c r="J145" i="12"/>
  <c r="J141" i="12"/>
  <c r="J137" i="12"/>
  <c r="J133" i="12"/>
  <c r="J129" i="12"/>
  <c r="J125" i="12"/>
  <c r="J121" i="12"/>
  <c r="J117" i="12"/>
  <c r="J113" i="12"/>
  <c r="J109" i="12"/>
  <c r="J105" i="12"/>
  <c r="J101" i="12"/>
  <c r="J97" i="12"/>
  <c r="J93" i="12"/>
  <c r="J89" i="12"/>
  <c r="J85" i="12"/>
  <c r="J81" i="12"/>
  <c r="J77" i="12"/>
  <c r="J73" i="12"/>
  <c r="J69" i="12"/>
  <c r="J65" i="12"/>
  <c r="J61" i="12"/>
  <c r="J57" i="12"/>
  <c r="J53" i="12"/>
  <c r="J49" i="12"/>
  <c r="J45" i="12"/>
  <c r="J41" i="12"/>
  <c r="J37" i="12"/>
  <c r="J33" i="12"/>
  <c r="J29" i="12"/>
  <c r="J28" i="12"/>
  <c r="J27" i="12"/>
  <c r="J26" i="12"/>
  <c r="J25" i="12"/>
  <c r="J24" i="12"/>
  <c r="J23" i="12"/>
  <c r="J22" i="12"/>
  <c r="J21" i="12"/>
  <c r="J18" i="12"/>
  <c r="J19" i="12"/>
  <c r="J20" i="12"/>
  <c r="A17" i="12" l="1"/>
  <c r="C17" i="12" l="1"/>
  <c r="J17" i="12"/>
  <c r="H11" i="12" s="1"/>
  <c r="B17" i="12"/>
  <c r="H9" i="12" l="1"/>
  <c r="H8" i="12"/>
  <c r="H6" i="12"/>
  <c r="G8" i="12"/>
  <c r="G6" i="12"/>
  <c r="G9" i="12"/>
  <c r="B11" i="8"/>
  <c r="B11" i="12"/>
  <c r="B11" i="11"/>
  <c r="B11" i="7"/>
  <c r="B11" i="6"/>
  <c r="B12" i="8"/>
  <c r="D18" i="12" l="1"/>
  <c r="D19" i="12"/>
  <c r="D17" i="12"/>
  <c r="B12" i="12"/>
  <c r="B12" i="7"/>
  <c r="E17" i="7" s="1"/>
  <c r="B12" i="11"/>
  <c r="B9" i="12"/>
  <c r="B8" i="12"/>
  <c r="B7" i="12"/>
  <c r="B6" i="12"/>
  <c r="B5" i="12"/>
  <c r="B4" i="12"/>
  <c r="E38" i="7" l="1"/>
  <c r="E39" i="7"/>
  <c r="E37" i="7"/>
  <c r="E35" i="7"/>
  <c r="E31" i="7"/>
  <c r="E27" i="7"/>
  <c r="E23" i="7"/>
  <c r="E19" i="7"/>
  <c r="N19" i="8" s="1"/>
  <c r="E30" i="7"/>
  <c r="E26" i="7"/>
  <c r="E22" i="7"/>
  <c r="E18" i="7"/>
  <c r="N18" i="8" s="1"/>
  <c r="E25" i="7"/>
  <c r="E21" i="7"/>
  <c r="E34" i="7"/>
  <c r="E33" i="7"/>
  <c r="E36" i="7"/>
  <c r="E32" i="7"/>
  <c r="E28" i="7"/>
  <c r="E24" i="7"/>
  <c r="E20" i="7"/>
  <c r="E29" i="7"/>
  <c r="B4" i="7"/>
  <c r="B5" i="7"/>
  <c r="B6" i="7"/>
  <c r="B7" i="7"/>
  <c r="B8" i="7"/>
  <c r="B9" i="7"/>
  <c r="B4" i="11"/>
  <c r="B5" i="8"/>
  <c r="B6" i="8"/>
  <c r="B7" i="8"/>
  <c r="B8" i="8"/>
  <c r="B9" i="8"/>
  <c r="B4" i="8"/>
  <c r="B12" i="6"/>
  <c r="B5" i="6"/>
  <c r="B6" i="6"/>
  <c r="B7" i="6"/>
  <c r="B8" i="6"/>
  <c r="B9" i="6"/>
  <c r="B4" i="6"/>
  <c r="A17" i="8"/>
  <c r="E19" i="12" l="1"/>
  <c r="E18" i="12"/>
  <c r="E17" i="6"/>
  <c r="E18" i="6"/>
  <c r="E19" i="6"/>
  <c r="K17" i="8"/>
  <c r="G17" i="8"/>
  <c r="E17" i="12"/>
  <c r="N17" i="8"/>
  <c r="C17" i="8"/>
  <c r="K285" i="3"/>
  <c r="K8" i="3"/>
  <c r="K4" i="3"/>
  <c r="K12" i="3"/>
  <c r="K11" i="3"/>
  <c r="K10" i="3"/>
  <c r="K7" i="3"/>
  <c r="K6" i="3"/>
  <c r="K286" i="3"/>
  <c r="K9" i="3"/>
  <c r="K5" i="3"/>
  <c r="I17" i="8" l="1"/>
  <c r="F17" i="12"/>
  <c r="J19" i="8"/>
  <c r="I19" i="8"/>
  <c r="E19" i="8"/>
  <c r="J18" i="8"/>
  <c r="I18" i="8"/>
  <c r="F18" i="12" s="1"/>
  <c r="E18" i="8"/>
  <c r="J17" i="8"/>
  <c r="G7" i="12"/>
  <c r="D17" i="8"/>
  <c r="E17" i="8"/>
  <c r="L17" i="8"/>
  <c r="P17" i="8" l="1"/>
  <c r="Q17" i="8" s="1"/>
  <c r="S17" i="8" s="1"/>
  <c r="P18" i="8"/>
  <c r="Q18" i="8" s="1"/>
  <c r="S18" i="8" s="1"/>
  <c r="F19" i="12"/>
  <c r="P19" i="8"/>
  <c r="Q19" i="8" s="1"/>
  <c r="F18" i="8"/>
  <c r="O18" i="8"/>
  <c r="F19" i="8"/>
  <c r="O19" i="8"/>
  <c r="S19" i="8"/>
  <c r="F17" i="8"/>
  <c r="O17" i="8"/>
  <c r="H18" i="12" l="1"/>
  <c r="H19" i="12"/>
  <c r="H17" i="12"/>
  <c r="I18" i="12"/>
  <c r="I19" i="12"/>
  <c r="G19" i="12"/>
  <c r="G18" i="12"/>
  <c r="G17" i="12" l="1"/>
  <c r="I17" i="12"/>
  <c r="H7" i="12" s="1"/>
</calcChain>
</file>

<file path=xl/sharedStrings.xml><?xml version="1.0" encoding="utf-8"?>
<sst xmlns="http://schemas.openxmlformats.org/spreadsheetml/2006/main" count="215" uniqueCount="101">
  <si>
    <t>Absender</t>
  </si>
  <si>
    <t>Firmen-/Name</t>
  </si>
  <si>
    <t>PLZ</t>
  </si>
  <si>
    <t>Ort</t>
  </si>
  <si>
    <t>Angaben zum Stromspeicher</t>
  </si>
  <si>
    <t>Straße, Hausnr.</t>
  </si>
  <si>
    <t>Datum der Meldung</t>
  </si>
  <si>
    <t>Anlagenschlüssel / 
Eindeutiger Identifikator</t>
  </si>
  <si>
    <t>Anfangsfüllstand</t>
  </si>
  <si>
    <t>Endfüllstand</t>
  </si>
  <si>
    <t>Installierte Speicherkapazität</t>
  </si>
  <si>
    <t>[kWh]</t>
  </si>
  <si>
    <t>Ja</t>
  </si>
  <si>
    <t>Nein</t>
  </si>
  <si>
    <t>[Euro]</t>
  </si>
  <si>
    <t>[Auswahlfeld]</t>
  </si>
  <si>
    <t>Füllstände je Saldierungsperiode</t>
  </si>
  <si>
    <t>Nutzungsform des Stromspeichers</t>
  </si>
  <si>
    <t>Straße, Hausnr. / Flurstück</t>
  </si>
  <si>
    <t>Ort / Gemarkung</t>
  </si>
  <si>
    <t>Regelverantwortlicher Übertragungsnetzbetreiber</t>
  </si>
  <si>
    <t>50Hertz Transmission GmbH</t>
  </si>
  <si>
    <t>Amprion GmbH</t>
  </si>
  <si>
    <t>TenneT TSO GmbH</t>
  </si>
  <si>
    <t>TransnetBW GmbH</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</si>
  <si>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</si>
  <si>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</si>
  <si>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</si>
  <si>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</si>
  <si>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</si>
  <si>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</si>
  <si>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</si>
  <si>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</si>
  <si>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</si>
  <si>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</si>
  <si>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</si>
  <si>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</si>
  <si>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</si>
  <si>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</si>
  <si>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</si>
  <si>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</si>
  <si>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Beladung des Speichers</t>
  </si>
  <si>
    <t>Speicher</t>
  </si>
  <si>
    <t>Umlagepflichtiger Sachverhalt</t>
  </si>
  <si>
    <t>Einspeicherung
(anteilig)</t>
  </si>
  <si>
    <t>[Ja/Nein]</t>
  </si>
  <si>
    <t>(Geschäftspartner-)Kennung</t>
  </si>
  <si>
    <t>Verwendung des ausgespeicherten Stroms</t>
  </si>
  <si>
    <t>Entladung des Speichers</t>
  </si>
  <si>
    <t>Beladung</t>
  </si>
  <si>
    <t>Entladung</t>
  </si>
  <si>
    <t>Saldierung</t>
  </si>
  <si>
    <t xml:space="preserve"> Meldung für Jahr</t>
  </si>
  <si>
    <t>Angabe der Strommenge und des Umlagesatzes je Herkunft des Stroms</t>
  </si>
  <si>
    <t>erste Prüfung auf Eingabefehler</t>
  </si>
  <si>
    <t>gesamte sonstige Energieentnahme umgerechnet in äquivalente Strommenge</t>
  </si>
  <si>
    <t>Speicherdaten</t>
  </si>
  <si>
    <t>zu saldierender Eurobetrag für Beladung</t>
  </si>
  <si>
    <t>[Jahr]</t>
  </si>
  <si>
    <t>Sonstige Energie-entnahmen</t>
  </si>
  <si>
    <t>Angabe der Strommenge und des Umlagesatzes je Sachverhalt</t>
  </si>
  <si>
    <t>Ausspeicherung zzgl. Speicherverlust (gesamt)</t>
  </si>
  <si>
    <t xml:space="preserve">Saldierungs-betrag für </t>
  </si>
  <si>
    <t>Anrechenbare Ausspeicherung inkl. Speicherverlust (anteilig)</t>
  </si>
  <si>
    <t>Speicherverlust gesamt</t>
  </si>
  <si>
    <t>Entladung des Speichers (Umlagebeträge)</t>
  </si>
  <si>
    <t>Entladung des Speichers (umlageplfichtige Mengen)</t>
  </si>
  <si>
    <t>Beladung des Speichers (umlagepflichtige Mengen)</t>
  </si>
  <si>
    <t>Strommenge für die Einspeicherung</t>
  </si>
  <si>
    <t xml:space="preserve">Speicherverlust </t>
  </si>
  <si>
    <t>Dezentraler Verbrauch</t>
  </si>
  <si>
    <t>KWKG-Umlage</t>
  </si>
  <si>
    <t xml:space="preserve"> KWKG-Umlage [ct/kWh]</t>
  </si>
  <si>
    <t>Sondersachverhalt 
(individuelle Umlage)</t>
  </si>
  <si>
    <t>Sondersachverhalt
(individuelle Umlage)</t>
  </si>
  <si>
    <t>KWKG-Umlage 
(ohne Saldierung)</t>
  </si>
  <si>
    <t>Netzeinspeisung</t>
  </si>
  <si>
    <t>Sondersachverhalt</t>
  </si>
  <si>
    <t>Jahresmenge</t>
  </si>
  <si>
    <t xml:space="preserve">Faktor für maximal zulässige Überschreitung 
der Speicherkapazität durch den Füllstand </t>
  </si>
  <si>
    <t>[kWh] - optional</t>
  </si>
  <si>
    <t>Enthält diese Datei fehlerhafte Eingaben?</t>
  </si>
  <si>
    <t>Prüfung auf Eingabefehler</t>
  </si>
  <si>
    <t>Strommenge im Kalenderjahr</t>
  </si>
  <si>
    <t>Beladung ohne Netznutzung</t>
  </si>
  <si>
    <t>Meldung ggü. folgendem (Anschluss-)Netzbetreiber</t>
  </si>
  <si>
    <t xml:space="preserve">Beladung 
</t>
  </si>
  <si>
    <t xml:space="preserve">Beladung
</t>
  </si>
  <si>
    <t>Beladung aus dem Netz eines anderen Netzbetreibers</t>
  </si>
  <si>
    <t>Tool zur Berechnung der reduzierten KWKG-Umlage nach § 27b KWKG 2020 i.V.m. § 61l EEG 2021</t>
  </si>
  <si>
    <t>Hinweis: Bitte nehmen Sie Ihre Eintragungen stets ab der Zeile 17 vor und fügen ggf. Ihre weiteren Eintragungen unmittelbar hierunter mit alphabetisch absteigender Sortierung des Speicher-Identifizierungsschlüssels an (Verwendung der Filterfunktion in Spalte A).</t>
  </si>
  <si>
    <t>Zusammenfassung der zu meldenden Werte je ÜNB</t>
  </si>
  <si>
    <t>Regelverantwortlicher</t>
  </si>
  <si>
    <t>Einspeicherung</t>
  </si>
  <si>
    <t>Saldierungsbetrag</t>
  </si>
  <si>
    <t>Übertragungsnetzbetreiber</t>
  </si>
  <si>
    <t>Speicherverlust anteilig</t>
  </si>
  <si>
    <t>Beladung des Speichers (Umlagebeträge ohne Verringerung nach § 61l Abs. 1 EEG)</t>
  </si>
  <si>
    <r>
      <t>Erfüllung § 61l Abs. 1a</t>
    </r>
    <r>
      <rPr>
        <sz val="10"/>
        <rFont val="Arial"/>
        <family val="2"/>
      </rPr>
      <t xml:space="preserve"> EEG 2021</t>
    </r>
  </si>
  <si>
    <t xml:space="preserve">Sondersachverhalt </t>
  </si>
  <si>
    <t>Stand: 2022-03-10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</si>
</sst>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_ ;\-#,##0.00\ "/>
    <numFmt numFmtId="166" formatCode="0.000"/>
  </numFmts>
  <fonts count="33"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b/>
      <sz val="14"/>
      <color theme="1"/>
      <name val="Arial"/>
      <family val="2"/>
      <scheme val="minor"/>
    </font>
    <font>
      <strike/>
      <sz val="10"/>
      <color rgb="FFFF0000"/>
      <name val="Arial"/>
      <family val="2"/>
    </font>
    <font>
      <sz val="11"/>
      <color theme="0"/>
      <name val="Arial"/>
      <family val="2"/>
      <scheme val="minor"/>
    </font>
    <font>
      <sz val="10"/>
      <color rgb="FFFF0000"/>
      <name val="Arial"/>
      <family val="2"/>
      <scheme val="minor"/>
    </font>
    <font>
      <b/>
      <sz val="9"/>
      <color rgb="FFFF0000"/>
      <name val="Arial"/>
      <family val="2"/>
      <scheme val="minor"/>
    </font>
    <font>
      <b/>
      <strike/>
      <sz val="9"/>
      <color rgb="FFFF0000"/>
      <name val="Arial"/>
      <family val="2"/>
      <scheme val="minor"/>
    </font>
    <font>
      <sz val="11"/>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210">
    <xf numFmtId="0" fontId="0" fillId="0" borderId="0" xfId="0"/>
    <xf numFmtId="0" fontId="0" fillId="0" borderId="0" xfId="0"/>
    <xf numFmtId="2" fontId="0" fillId="0" borderId="0" xfId="0" applyNumberFormat="1"/>
    <xf numFmtId="0" fontId="0" fillId="0" borderId="0" xfId="0"/>
    <xf numFmtId="9" fontId="0" fillId="27" borderId="0" xfId="49" applyFont="1" applyFill="1"/>
    <xf numFmtId="0" fontId="0" fillId="27" borderId="0" xfId="0" applyFill="1" applyAlignment="1">
      <alignment wrapText="1"/>
    </xf>
    <xf numFmtId="0" fontId="0" fillId="0" borderId="0" xfId="0"/>
    <xf numFmtId="3" fontId="20" fillId="25" borderId="35" xfId="0" applyNumberFormat="1" applyFont="1" applyFill="1" applyBorder="1" applyAlignment="1" applyProtection="1">
      <alignment horizontal="right"/>
      <protection locked="0"/>
    </xf>
    <xf numFmtId="3" fontId="20" fillId="25" borderId="51" xfId="0" applyNumberFormat="1" applyFont="1" applyFill="1" applyBorder="1" applyAlignment="1" applyProtection="1">
      <alignment horizontal="right"/>
      <protection locked="0"/>
    </xf>
    <xf numFmtId="164" fontId="20" fillId="25" borderId="51" xfId="50" applyNumberFormat="1" applyFont="1" applyFill="1" applyBorder="1" applyAlignment="1" applyProtection="1">
      <alignment horizontal="right"/>
      <protection locked="0"/>
    </xf>
    <xf numFmtId="3" fontId="20" fillId="25" borderId="25" xfId="0" applyNumberFormat="1" applyFont="1" applyFill="1" applyBorder="1" applyAlignment="1" applyProtection="1">
      <alignment horizontal="right"/>
      <protection locked="0"/>
    </xf>
    <xf numFmtId="164" fontId="20" fillId="25" borderId="40" xfId="50" applyNumberFormat="1" applyFont="1" applyFill="1" applyBorder="1" applyAlignment="1" applyProtection="1">
      <alignment horizontal="right"/>
      <protection locked="0"/>
    </xf>
    <xf numFmtId="0" fontId="20" fillId="25" borderId="18" xfId="0" applyNumberFormat="1" applyFont="1" applyFill="1" applyBorder="1" applyAlignment="1" applyProtection="1">
      <alignment horizontal="right"/>
      <protection locked="0"/>
    </xf>
    <xf numFmtId="0" fontId="20" fillId="25" borderId="19" xfId="0" applyNumberFormat="1" applyFont="1" applyFill="1" applyBorder="1" applyAlignment="1" applyProtection="1">
      <alignment horizontal="right"/>
      <protection locked="0"/>
    </xf>
    <xf numFmtId="165" fontId="20" fillId="0" borderId="10" xfId="50" applyNumberFormat="1" applyFont="1" applyFill="1" applyBorder="1" applyAlignment="1" applyProtection="1">
      <alignment horizontal="right"/>
      <protection locked="0"/>
    </xf>
    <xf numFmtId="165" fontId="20" fillId="0" borderId="21" xfId="50" applyNumberFormat="1" applyFont="1" applyFill="1" applyBorder="1" applyAlignment="1" applyProtection="1">
      <alignment horizontal="right"/>
      <protection locked="0"/>
    </xf>
    <xf numFmtId="165" fontId="20" fillId="0" borderId="52" xfId="50" applyNumberFormat="1" applyFont="1" applyFill="1" applyBorder="1" applyAlignment="1" applyProtection="1">
      <alignment horizontal="right"/>
      <protection locked="0"/>
    </xf>
    <xf numFmtId="4" fontId="20" fillId="0" borderId="43" xfId="0" applyNumberFormat="1" applyFont="1" applyFill="1" applyBorder="1" applyAlignment="1" applyProtection="1">
      <alignment horizontal="left"/>
    </xf>
    <xf numFmtId="4" fontId="20" fillId="0" borderId="46" xfId="0" applyNumberFormat="1" applyFont="1" applyFill="1" applyBorder="1" applyAlignment="1" applyProtection="1">
      <alignment horizontal="left"/>
    </xf>
    <xf numFmtId="0" fontId="20" fillId="25" borderId="46" xfId="0" applyNumberFormat="1" applyFont="1" applyFill="1" applyBorder="1" applyAlignment="1" applyProtection="1">
      <alignment horizontal="left"/>
      <protection locked="0"/>
    </xf>
    <xf numFmtId="4" fontId="20" fillId="0" borderId="48" xfId="0" applyNumberFormat="1" applyFont="1" applyFill="1" applyBorder="1" applyAlignment="1" applyProtection="1">
      <alignment horizontal="right"/>
    </xf>
    <xf numFmtId="164" fontId="20" fillId="25" borderId="32" xfId="50" applyNumberFormat="1" applyFont="1" applyFill="1" applyBorder="1" applyAlignment="1" applyProtection="1">
      <alignment horizontal="right"/>
      <protection locked="0"/>
    </xf>
    <xf numFmtId="0" fontId="0" fillId="0" borderId="0" xfId="0" applyBorder="1"/>
    <xf numFmtId="2" fontId="21" fillId="25" borderId="18" xfId="0" applyNumberFormat="1" applyFont="1" applyFill="1" applyBorder="1" applyProtection="1">
      <protection locked="0"/>
    </xf>
    <xf numFmtId="2" fontId="21" fillId="25" borderId="19" xfId="0" applyNumberFormat="1" applyFont="1" applyFill="1" applyBorder="1" applyProtection="1">
      <protection locked="0"/>
    </xf>
    <xf numFmtId="2" fontId="2" fillId="24" borderId="23" xfId="1" applyNumberFormat="1" applyFont="1" applyFill="1" applyBorder="1" applyAlignment="1" applyProtection="1">
      <alignment horizontal="left" wrapText="1"/>
    </xf>
    <xf numFmtId="2" fontId="2" fillId="24" borderId="14" xfId="1" applyNumberFormat="1" applyFont="1" applyFill="1" applyBorder="1" applyAlignment="1" applyProtection="1">
      <alignment horizontal="left" wrapText="1"/>
    </xf>
    <xf numFmtId="0" fontId="20" fillId="25" borderId="41" xfId="0" applyNumberFormat="1" applyFont="1" applyFill="1" applyBorder="1" applyAlignment="1" applyProtection="1">
      <alignment horizontal="left"/>
      <protection locked="0"/>
    </xf>
    <xf numFmtId="0" fontId="20" fillId="25" borderId="20" xfId="0" applyNumberFormat="1" applyFont="1" applyFill="1" applyBorder="1" applyAlignment="1" applyProtection="1">
      <alignment horizontal="left"/>
      <protection locked="0"/>
    </xf>
    <xf numFmtId="2" fontId="2" fillId="24" borderId="26" xfId="1" applyNumberFormat="1" applyFont="1" applyFill="1" applyBorder="1" applyAlignment="1" applyProtection="1">
      <alignment horizontal="center" wrapText="1"/>
    </xf>
    <xf numFmtId="2" fontId="2" fillId="24" borderId="65" xfId="1" applyNumberFormat="1" applyFont="1" applyFill="1" applyBorder="1" applyAlignment="1" applyProtection="1">
      <alignment horizontal="center" wrapText="1"/>
    </xf>
    <xf numFmtId="2" fontId="2" fillId="24" borderId="45" xfId="1" applyNumberFormat="1" applyFont="1" applyFill="1" applyBorder="1" applyAlignment="1" applyProtection="1">
      <alignment horizontal="center" wrapText="1"/>
    </xf>
    <xf numFmtId="2" fontId="2" fillId="24" borderId="46" xfId="1" applyNumberFormat="1" applyFont="1" applyFill="1" applyBorder="1" applyAlignment="1" applyProtection="1">
      <alignment horizontal="center" wrapText="1"/>
    </xf>
    <xf numFmtId="2" fontId="2" fillId="24" borderId="14" xfId="1" applyNumberFormat="1" applyFont="1" applyFill="1" applyBorder="1" applyAlignment="1" applyProtection="1">
      <alignment horizontal="center" wrapText="1"/>
    </xf>
    <xf numFmtId="2" fontId="2" fillId="24" borderId="17" xfId="1" applyNumberFormat="1" applyFont="1" applyFill="1" applyBorder="1" applyAlignment="1" applyProtection="1">
      <alignment horizontal="center" wrapText="1"/>
    </xf>
    <xf numFmtId="2" fontId="2" fillId="24" borderId="10" xfId="1" applyNumberFormat="1" applyFont="1" applyFill="1" applyBorder="1" applyAlignment="1" applyProtection="1">
      <alignment horizontal="center" wrapText="1"/>
    </xf>
    <xf numFmtId="2" fontId="2" fillId="24" borderId="21" xfId="1" applyNumberFormat="1" applyFont="1" applyFill="1" applyBorder="1" applyAlignment="1" applyProtection="1">
      <alignment horizontal="center" wrapText="1"/>
    </xf>
    <xf numFmtId="0" fontId="20" fillId="25" borderId="28" xfId="0" applyNumberFormat="1" applyFont="1" applyFill="1" applyBorder="1" applyAlignment="1" applyProtection="1">
      <alignment horizontal="left"/>
      <protection locked="0"/>
    </xf>
    <xf numFmtId="0" fontId="20" fillId="25" borderId="21" xfId="0" applyNumberFormat="1" applyFont="1" applyFill="1" applyBorder="1" applyAlignment="1" applyProtection="1">
      <alignment horizontal="left"/>
      <protection locked="0"/>
    </xf>
    <xf numFmtId="2" fontId="2" fillId="24" borderId="19" xfId="1" applyNumberFormat="1" applyFont="1" applyFill="1" applyBorder="1" applyAlignment="1" applyProtection="1">
      <alignment horizontal="center" wrapText="1"/>
    </xf>
    <xf numFmtId="2" fontId="2" fillId="24" borderId="41" xfId="1" applyNumberFormat="1" applyFont="1" applyFill="1" applyBorder="1" applyAlignment="1" applyProtection="1">
      <alignment horizontal="center" wrapText="1"/>
    </xf>
    <xf numFmtId="2" fontId="2" fillId="24" borderId="50" xfId="1" applyNumberFormat="1" applyFont="1" applyFill="1" applyBorder="1" applyAlignment="1" applyProtection="1">
      <alignment horizontal="center" wrapText="1"/>
    </xf>
    <xf numFmtId="0" fontId="20" fillId="25" borderId="25" xfId="0" applyNumberFormat="1" applyFont="1" applyFill="1" applyBorder="1" applyAlignment="1" applyProtection="1">
      <alignment horizontal="left"/>
      <protection locked="0"/>
    </xf>
    <xf numFmtId="0" fontId="20" fillId="25" borderId="33" xfId="0" applyNumberFormat="1" applyFont="1" applyFill="1" applyBorder="1" applyAlignment="1" applyProtection="1">
      <alignment horizontal="left"/>
      <protection locked="0"/>
    </xf>
    <xf numFmtId="2" fontId="2" fillId="24" borderId="29" xfId="1" applyNumberFormat="1" applyFont="1" applyFill="1" applyBorder="1" applyAlignment="1" applyProtection="1">
      <alignment horizontal="center" wrapText="1"/>
    </xf>
    <xf numFmtId="0" fontId="20" fillId="25" borderId="34" xfId="0" applyNumberFormat="1" applyFont="1" applyFill="1" applyBorder="1" applyAlignment="1" applyProtection="1">
      <alignment horizontal="left"/>
      <protection locked="0"/>
    </xf>
    <xf numFmtId="2" fontId="2" fillId="24" borderId="20" xfId="1" applyNumberFormat="1" applyFont="1" applyFill="1" applyBorder="1" applyAlignment="1" applyProtection="1">
      <alignment horizontal="center" wrapText="1"/>
    </xf>
    <xf numFmtId="2" fontId="2" fillId="0" borderId="12" xfId="1" applyNumberFormat="1" applyFont="1" applyFill="1" applyBorder="1" applyAlignment="1" applyProtection="1">
      <alignment horizontal="left" wrapText="1"/>
    </xf>
    <xf numFmtId="2" fontId="2" fillId="24" borderId="18" xfId="1" applyNumberFormat="1" applyFont="1" applyFill="1" applyBorder="1" applyAlignment="1" applyProtection="1">
      <alignment horizontal="left" wrapText="1"/>
    </xf>
    <xf numFmtId="2" fontId="2" fillId="24" borderId="16" xfId="1" applyNumberFormat="1" applyFont="1" applyFill="1" applyBorder="1" applyAlignment="1" applyProtection="1">
      <alignment horizontal="center" vertical="center" wrapText="1"/>
    </xf>
    <xf numFmtId="2" fontId="2" fillId="24" borderId="10" xfId="1" applyNumberFormat="1" applyFont="1" applyFill="1" applyBorder="1" applyAlignment="1" applyProtection="1">
      <alignment horizontal="center" vertical="center" wrapText="1"/>
    </xf>
    <xf numFmtId="2" fontId="2" fillId="24" borderId="15" xfId="1" applyNumberFormat="1" applyFont="1" applyFill="1" applyBorder="1" applyAlignment="1" applyProtection="1">
      <alignment horizontal="center" vertical="center" wrapText="1"/>
    </xf>
    <xf numFmtId="2" fontId="2" fillId="24" borderId="16" xfId="1" applyNumberFormat="1" applyFont="1" applyFill="1" applyBorder="1" applyAlignment="1" applyProtection="1">
      <alignment horizontal="center" wrapText="1"/>
    </xf>
    <xf numFmtId="2" fontId="2" fillId="24" borderId="15" xfId="1" applyNumberFormat="1" applyFont="1" applyFill="1" applyBorder="1" applyAlignment="1" applyProtection="1">
      <alignment horizontal="center" wrapText="1"/>
    </xf>
    <xf numFmtId="0" fontId="20" fillId="25" borderId="52" xfId="0" applyNumberFormat="1" applyFont="1" applyFill="1" applyBorder="1" applyAlignment="1" applyProtection="1">
      <alignment horizontal="left"/>
      <protection locked="0"/>
    </xf>
    <xf numFmtId="2" fontId="2" fillId="24" borderId="25" xfId="1" applyNumberFormat="1" applyFont="1" applyFill="1" applyBorder="1" applyAlignment="1" applyProtection="1">
      <alignment horizontal="center" vertical="center" wrapText="1"/>
    </xf>
    <xf numFmtId="2" fontId="2" fillId="24" borderId="33" xfId="1" applyNumberFormat="1" applyFont="1" applyFill="1" applyBorder="1" applyAlignment="1" applyProtection="1">
      <alignment horizontal="center" wrapText="1"/>
    </xf>
    <xf numFmtId="2" fontId="22" fillId="0" borderId="53" xfId="1" applyNumberFormat="1" applyFont="1" applyFill="1" applyBorder="1" applyAlignment="1" applyProtection="1">
      <alignment horizontal="left" wrapText="1"/>
    </xf>
    <xf numFmtId="2" fontId="22" fillId="24" borderId="22" xfId="1" applyNumberFormat="1" applyFont="1" applyFill="1" applyBorder="1" applyAlignment="1" applyProtection="1">
      <alignment horizontal="left" wrapText="1"/>
    </xf>
    <xf numFmtId="2" fontId="22" fillId="24" borderId="41" xfId="1" applyNumberFormat="1" applyFont="1" applyFill="1" applyBorder="1" applyAlignment="1" applyProtection="1">
      <alignment horizontal="left" wrapText="1"/>
    </xf>
    <xf numFmtId="2" fontId="2" fillId="24" borderId="18" xfId="1" applyNumberFormat="1" applyFont="1" applyFill="1" applyBorder="1" applyAlignment="1" applyProtection="1">
      <alignment horizontal="center" wrapText="1"/>
    </xf>
    <xf numFmtId="2" fontId="2" fillId="24" borderId="52" xfId="1" applyNumberFormat="1" applyFont="1" applyFill="1" applyBorder="1" applyAlignment="1" applyProtection="1">
      <alignment horizontal="center" wrapText="1"/>
    </xf>
    <xf numFmtId="2" fontId="2" fillId="24" borderId="55" xfId="1" applyNumberFormat="1" applyFont="1" applyFill="1" applyBorder="1" applyAlignment="1" applyProtection="1">
      <alignment horizontal="center" wrapText="1"/>
    </xf>
    <xf numFmtId="2" fontId="2" fillId="24" borderId="42" xfId="1" applyNumberFormat="1" applyFont="1" applyFill="1" applyBorder="1" applyAlignment="1" applyProtection="1">
      <alignment horizontal="center" wrapText="1"/>
    </xf>
    <xf numFmtId="2" fontId="2" fillId="24" borderId="27" xfId="1" applyNumberFormat="1" applyFont="1" applyFill="1" applyBorder="1" applyAlignment="1" applyProtection="1">
      <alignment horizontal="center" wrapText="1"/>
    </xf>
    <xf numFmtId="2" fontId="2" fillId="24" borderId="44" xfId="1" applyNumberFormat="1" applyFont="1" applyFill="1" applyBorder="1" applyAlignment="1" applyProtection="1">
      <alignment horizontal="center" wrapText="1"/>
    </xf>
    <xf numFmtId="2" fontId="2" fillId="24" borderId="34" xfId="1" applyNumberFormat="1" applyFont="1" applyFill="1" applyBorder="1" applyAlignment="1" applyProtection="1">
      <alignment horizontal="center" wrapText="1"/>
    </xf>
    <xf numFmtId="2" fontId="2" fillId="24" borderId="47" xfId="1" applyNumberFormat="1" applyFont="1" applyFill="1" applyBorder="1" applyAlignment="1" applyProtection="1">
      <alignment horizontal="center" wrapText="1"/>
    </xf>
    <xf numFmtId="2" fontId="2" fillId="24" borderId="39" xfId="1" applyNumberFormat="1" applyFont="1" applyFill="1" applyBorder="1" applyAlignment="1" applyProtection="1">
      <alignment horizontal="center" wrapText="1"/>
    </xf>
    <xf numFmtId="2" fontId="2" fillId="24" borderId="31" xfId="1" applyNumberFormat="1" applyFont="1" applyFill="1" applyBorder="1" applyAlignment="1" applyProtection="1">
      <alignment horizontal="center" vertical="center" wrapText="1"/>
    </xf>
    <xf numFmtId="2" fontId="2" fillId="24" borderId="62" xfId="1" applyNumberFormat="1" applyFont="1" applyFill="1" applyBorder="1" applyAlignment="1" applyProtection="1">
      <alignment horizontal="center" vertical="center" wrapText="1"/>
    </xf>
    <xf numFmtId="2" fontId="2" fillId="24" borderId="59" xfId="1" applyNumberFormat="1" applyFont="1" applyFill="1" applyBorder="1" applyAlignment="1" applyProtection="1">
      <alignment horizontal="center" vertical="center" wrapText="1"/>
    </xf>
    <xf numFmtId="2" fontId="2" fillId="24" borderId="24" xfId="1" applyNumberFormat="1" applyFont="1" applyFill="1" applyBorder="1" applyAlignment="1" applyProtection="1">
      <alignment horizontal="center" wrapText="1"/>
    </xf>
    <xf numFmtId="2" fontId="2" fillId="24" borderId="37" xfId="1" applyNumberFormat="1" applyFont="1" applyFill="1" applyBorder="1" applyAlignment="1" applyProtection="1">
      <alignment horizontal="center" wrapText="1"/>
    </xf>
    <xf numFmtId="2" fontId="22" fillId="24" borderId="64" xfId="1" applyNumberFormat="1" applyFont="1" applyFill="1" applyBorder="1" applyAlignment="1" applyProtection="1">
      <alignment horizontal="center" wrapText="1"/>
    </xf>
    <xf numFmtId="0" fontId="24" fillId="25" borderId="18" xfId="0" applyNumberFormat="1" applyFont="1" applyFill="1" applyBorder="1" applyAlignment="1" applyProtection="1">
      <alignment horizontal="right"/>
      <protection locked="0"/>
    </xf>
    <xf numFmtId="0" fontId="20" fillId="25" borderId="36" xfId="0" applyNumberFormat="1" applyFont="1" applyFill="1" applyBorder="1" applyAlignment="1" applyProtection="1">
      <alignment horizontal="left"/>
      <protection locked="0"/>
    </xf>
    <xf numFmtId="0" fontId="20" fillId="25" borderId="51" xfId="0" applyNumberFormat="1" applyFont="1" applyFill="1" applyBorder="1" applyAlignment="1" applyProtection="1">
      <alignment horizontal="left"/>
      <protection locked="0"/>
    </xf>
    <xf numFmtId="0" fontId="20" fillId="25" borderId="48" xfId="0" applyNumberFormat="1" applyFont="1" applyFill="1" applyBorder="1" applyAlignment="1" applyProtection="1">
      <alignment horizontal="left"/>
      <protection locked="0"/>
    </xf>
    <xf numFmtId="0" fontId="20" fillId="25" borderId="24" xfId="0" applyNumberFormat="1" applyFont="1" applyFill="1" applyBorder="1" applyAlignment="1" applyProtection="1">
      <alignment horizontal="left"/>
      <protection locked="0"/>
    </xf>
    <xf numFmtId="0" fontId="20" fillId="25" borderId="43" xfId="0" applyNumberFormat="1" applyFont="1" applyFill="1" applyBorder="1" applyAlignment="1" applyProtection="1">
      <alignment horizontal="left"/>
      <protection locked="0"/>
    </xf>
    <xf numFmtId="0" fontId="20" fillId="25" borderId="35" xfId="0" applyNumberFormat="1" applyFont="1" applyFill="1" applyBorder="1" applyAlignment="1" applyProtection="1">
      <alignment horizontal="left"/>
      <protection locked="0"/>
    </xf>
    <xf numFmtId="0" fontId="20" fillId="25" borderId="10" xfId="0" applyNumberFormat="1" applyFont="1" applyFill="1" applyBorder="1" applyAlignment="1" applyProtection="1">
      <alignment horizontal="left"/>
      <protection locked="0"/>
    </xf>
    <xf numFmtId="0" fontId="20" fillId="25" borderId="23" xfId="0" applyNumberFormat="1" applyFont="1" applyFill="1" applyBorder="1" applyAlignment="1" applyProtection="1">
      <alignment horizontal="left"/>
      <protection locked="0"/>
    </xf>
    <xf numFmtId="0" fontId="20" fillId="25" borderId="19" xfId="0" applyNumberFormat="1" applyFont="1" applyFill="1" applyBorder="1" applyAlignment="1" applyProtection="1">
      <alignment horizontal="left"/>
      <protection locked="0"/>
    </xf>
    <xf numFmtId="2" fontId="2" fillId="24" borderId="30" xfId="1" applyNumberFormat="1" applyFont="1" applyFill="1" applyBorder="1" applyAlignment="1" applyProtection="1">
      <alignment horizontal="center" wrapText="1"/>
    </xf>
    <xf numFmtId="2" fontId="22" fillId="24" borderId="11" xfId="1" applyNumberFormat="1" applyFont="1" applyFill="1" applyBorder="1" applyAlignment="1" applyProtection="1">
      <alignment horizontal="center" wrapText="1"/>
    </xf>
    <xf numFmtId="2" fontId="22" fillId="24" borderId="49" xfId="1" applyNumberFormat="1" applyFont="1" applyFill="1" applyBorder="1" applyAlignment="1" applyProtection="1">
      <alignment horizontal="center" wrapText="1"/>
    </xf>
    <xf numFmtId="2" fontId="2" fillId="24" borderId="54" xfId="1" applyNumberFormat="1" applyFont="1" applyFill="1" applyBorder="1" applyAlignment="1" applyProtection="1">
      <alignment horizontal="center" wrapText="1"/>
    </xf>
    <xf numFmtId="2" fontId="2" fillId="24" borderId="28" xfId="1" applyNumberFormat="1" applyFont="1" applyFill="1" applyBorder="1" applyAlignment="1" applyProtection="1">
      <alignment horizontal="center" wrapText="1"/>
    </xf>
    <xf numFmtId="2" fontId="2" fillId="24" borderId="25" xfId="1" applyNumberFormat="1" applyFont="1" applyFill="1" applyBorder="1" applyAlignment="1" applyProtection="1">
      <alignment horizontal="center" wrapText="1"/>
    </xf>
    <xf numFmtId="2" fontId="22" fillId="24" borderId="22" xfId="1" applyNumberFormat="1" applyFont="1" applyFill="1" applyBorder="1" applyAlignment="1" applyProtection="1">
      <alignment horizontal="center" wrapText="1"/>
    </xf>
    <xf numFmtId="0" fontId="26" fillId="0" borderId="0" xfId="0" applyFont="1" applyProtection="1"/>
    <xf numFmtId="0" fontId="0" fillId="0" borderId="0" xfId="0" applyProtection="1"/>
    <xf numFmtId="0" fontId="23" fillId="0" borderId="0" xfId="0" applyFont="1" applyProtection="1"/>
    <xf numFmtId="14" fontId="21" fillId="0" borderId="12" xfId="0" applyNumberFormat="1" applyFont="1" applyFill="1" applyBorder="1" applyProtection="1"/>
    <xf numFmtId="4" fontId="20" fillId="0" borderId="37" xfId="0" applyNumberFormat="1" applyFont="1" applyFill="1" applyBorder="1" applyAlignment="1" applyProtection="1">
      <alignment horizontal="left"/>
    </xf>
    <xf numFmtId="0" fontId="0" fillId="0" borderId="0" xfId="0" quotePrefix="1" applyProtection="1"/>
    <xf numFmtId="2" fontId="21" fillId="26" borderId="18" xfId="0" applyNumberFormat="1" applyFont="1" applyFill="1" applyBorder="1" applyProtection="1"/>
    <xf numFmtId="2" fontId="21" fillId="26" borderId="19" xfId="0" applyNumberFormat="1" applyFont="1" applyFill="1" applyBorder="1" applyProtection="1"/>
    <xf numFmtId="0" fontId="24" fillId="26" borderId="18" xfId="0" applyNumberFormat="1" applyFont="1" applyFill="1" applyBorder="1" applyAlignment="1" applyProtection="1">
      <alignment horizontal="right"/>
    </xf>
    <xf numFmtId="4" fontId="20" fillId="0" borderId="27" xfId="0" applyNumberFormat="1" applyFont="1" applyFill="1" applyBorder="1" applyAlignment="1" applyProtection="1">
      <alignment horizontal="left"/>
    </xf>
    <xf numFmtId="2" fontId="0" fillId="0" borderId="0" xfId="0" applyNumberFormat="1" applyProtection="1"/>
    <xf numFmtId="0" fontId="24" fillId="0" borderId="0" xfId="0" applyNumberFormat="1" applyFont="1" applyFill="1" applyBorder="1" applyAlignment="1" applyProtection="1">
      <alignment horizontal="right"/>
    </xf>
    <xf numFmtId="0" fontId="0" fillId="0" borderId="0" xfId="0" applyFill="1" applyProtection="1"/>
    <xf numFmtId="0" fontId="20" fillId="26" borderId="60" xfId="0" applyNumberFormat="1" applyFont="1" applyFill="1" applyBorder="1" applyAlignment="1" applyProtection="1">
      <alignment horizontal="left"/>
    </xf>
    <xf numFmtId="4" fontId="20" fillId="26" borderId="37" xfId="0" applyNumberFormat="1" applyFont="1" applyFill="1" applyBorder="1" applyAlignment="1" applyProtection="1">
      <alignment horizontal="right"/>
    </xf>
    <xf numFmtId="4" fontId="24" fillId="26" borderId="35" xfId="0" applyNumberFormat="1" applyFont="1" applyFill="1" applyBorder="1" applyAlignment="1" applyProtection="1">
      <alignment horizontal="right"/>
    </xf>
    <xf numFmtId="4" fontId="24" fillId="26" borderId="62" xfId="0" applyNumberFormat="1" applyFont="1" applyFill="1" applyBorder="1" applyAlignment="1" applyProtection="1">
      <alignment horizontal="right"/>
    </xf>
    <xf numFmtId="0" fontId="20" fillId="26" borderId="19" xfId="0" applyNumberFormat="1" applyFont="1" applyFill="1" applyBorder="1" applyAlignment="1" applyProtection="1">
      <alignment horizontal="left"/>
    </xf>
    <xf numFmtId="3" fontId="20" fillId="25" borderId="21" xfId="0" applyNumberFormat="1" applyFont="1" applyFill="1" applyBorder="1" applyAlignment="1" applyProtection="1">
      <alignment horizontal="right"/>
      <protection locked="0"/>
    </xf>
    <xf numFmtId="4" fontId="20" fillId="26" borderId="58" xfId="49" applyNumberFormat="1" applyFont="1" applyFill="1" applyBorder="1" applyAlignment="1" applyProtection="1">
      <alignment horizontal="right"/>
    </xf>
    <xf numFmtId="4" fontId="20" fillId="26" borderId="15" xfId="49" applyNumberFormat="1" applyFont="1" applyFill="1" applyBorder="1" applyAlignment="1" applyProtection="1">
      <alignment horizontal="right"/>
    </xf>
    <xf numFmtId="4" fontId="20" fillId="26" borderId="27" xfId="49" applyNumberFormat="1" applyFont="1" applyFill="1" applyBorder="1" applyAlignment="1" applyProtection="1">
      <alignment horizontal="right"/>
    </xf>
    <xf numFmtId="0" fontId="20" fillId="25" borderId="20" xfId="0" applyNumberFormat="1" applyFont="1" applyFill="1" applyBorder="1" applyAlignment="1" applyProtection="1">
      <alignment horizontal="right"/>
      <protection locked="0"/>
    </xf>
    <xf numFmtId="0" fontId="20" fillId="26" borderId="20" xfId="0" applyNumberFormat="1" applyFont="1" applyFill="1" applyBorder="1" applyAlignment="1" applyProtection="1">
      <alignment horizontal="left"/>
    </xf>
    <xf numFmtId="0" fontId="20" fillId="26" borderId="36" xfId="0" applyNumberFormat="1" applyFont="1" applyFill="1" applyBorder="1" applyAlignment="1" applyProtection="1">
      <alignment horizontal="left"/>
    </xf>
    <xf numFmtId="0" fontId="20" fillId="26" borderId="48" xfId="0" applyNumberFormat="1" applyFont="1" applyFill="1" applyBorder="1" applyAlignment="1" applyProtection="1">
      <alignment horizontal="left"/>
    </xf>
    <xf numFmtId="3" fontId="20" fillId="26" borderId="35" xfId="0" applyNumberFormat="1" applyFont="1" applyFill="1" applyBorder="1" applyProtection="1"/>
    <xf numFmtId="0" fontId="20" fillId="26" borderId="37" xfId="0" applyFont="1" applyFill="1" applyBorder="1" applyProtection="1"/>
    <xf numFmtId="4" fontId="20" fillId="26" borderId="37" xfId="0" applyNumberFormat="1" applyFont="1" applyFill="1" applyBorder="1" applyProtection="1"/>
    <xf numFmtId="4" fontId="24" fillId="26" borderId="37" xfId="0" applyNumberFormat="1" applyFont="1" applyFill="1" applyBorder="1" applyProtection="1"/>
    <xf numFmtId="0" fontId="20" fillId="26" borderId="18" xfId="0" applyNumberFormat="1" applyFont="1" applyFill="1" applyBorder="1" applyAlignment="1" applyProtection="1">
      <alignment horizontal="left"/>
    </xf>
    <xf numFmtId="4" fontId="20" fillId="0" borderId="37" xfId="0" applyNumberFormat="1" applyFont="1" applyFill="1" applyBorder="1" applyAlignment="1" applyProtection="1">
      <alignment horizontal="right"/>
    </xf>
    <xf numFmtId="3" fontId="20" fillId="0" borderId="51" xfId="0" applyNumberFormat="1" applyFont="1" applyFill="1" applyBorder="1" applyAlignment="1" applyProtection="1">
      <alignment horizontal="right"/>
    </xf>
    <xf numFmtId="4" fontId="20" fillId="0" borderId="40" xfId="0" applyNumberFormat="1" applyFont="1" applyFill="1" applyBorder="1" applyAlignment="1" applyProtection="1">
      <alignment horizontal="right"/>
    </xf>
    <xf numFmtId="2" fontId="27" fillId="24" borderId="17" xfId="1" applyNumberFormat="1" applyFont="1" applyFill="1" applyBorder="1" applyAlignment="1" applyProtection="1">
      <alignment horizontal="center" wrapText="1"/>
    </xf>
    <xf numFmtId="2" fontId="21" fillId="25" borderId="64" xfId="0" applyNumberFormat="1" applyFont="1" applyFill="1" applyBorder="1" applyProtection="1">
      <protection locked="0"/>
    </xf>
    <xf numFmtId="0" fontId="28" fillId="0" borderId="0" xfId="0" applyFont="1" applyProtection="1"/>
    <xf numFmtId="3" fontId="20" fillId="25" borderId="67" xfId="0" applyNumberFormat="1" applyFont="1" applyFill="1" applyBorder="1" applyAlignment="1" applyProtection="1">
      <alignment horizontal="right"/>
      <protection locked="0"/>
    </xf>
    <xf numFmtId="3" fontId="20" fillId="25" borderId="10" xfId="0" applyNumberFormat="1" applyFont="1" applyFill="1" applyBorder="1" applyAlignment="1" applyProtection="1">
      <alignment horizontal="right"/>
      <protection locked="0"/>
    </xf>
    <xf numFmtId="3" fontId="20" fillId="25" borderId="36" xfId="0" applyNumberFormat="1" applyFont="1" applyFill="1" applyBorder="1" applyAlignment="1" applyProtection="1">
      <alignment horizontal="right"/>
      <protection locked="0"/>
    </xf>
    <xf numFmtId="166" fontId="0" fillId="0" borderId="0" xfId="0" applyNumberFormat="1"/>
    <xf numFmtId="166" fontId="24" fillId="26" borderId="20" xfId="0" applyNumberFormat="1" applyFont="1" applyFill="1" applyBorder="1" applyAlignment="1" applyProtection="1">
      <alignment horizontal="right"/>
    </xf>
    <xf numFmtId="2" fontId="22" fillId="24" borderId="11" xfId="1" applyNumberFormat="1" applyFont="1" applyFill="1" applyBorder="1" applyAlignment="1" applyProtection="1">
      <alignment horizontal="center" wrapText="1"/>
    </xf>
    <xf numFmtId="0" fontId="29" fillId="0" borderId="0" xfId="0" applyFont="1" applyProtection="1"/>
    <xf numFmtId="2" fontId="22" fillId="24" borderId="61" xfId="1" applyNumberFormat="1" applyFont="1" applyFill="1" applyBorder="1" applyAlignment="1" applyProtection="1">
      <alignment horizontal="center" wrapText="1"/>
    </xf>
    <xf numFmtId="2" fontId="22" fillId="24" borderId="11" xfId="1" applyNumberFormat="1" applyFont="1" applyFill="1" applyBorder="1" applyAlignment="1" applyProtection="1">
      <alignment wrapText="1"/>
    </xf>
    <xf numFmtId="2" fontId="22" fillId="24" borderId="13" xfId="1" applyNumberFormat="1" applyFont="1" applyFill="1" applyBorder="1" applyAlignment="1" applyProtection="1">
      <alignment wrapText="1"/>
    </xf>
    <xf numFmtId="1" fontId="21" fillId="25" borderId="19" xfId="0" applyNumberFormat="1" applyFont="1" applyFill="1" applyBorder="1" applyAlignment="1" applyProtection="1">
      <alignment horizontal="left"/>
      <protection locked="0"/>
    </xf>
    <xf numFmtId="1" fontId="21" fillId="26" borderId="19" xfId="0" applyNumberFormat="1" applyFont="1" applyFill="1" applyBorder="1" applyAlignment="1" applyProtection="1">
      <alignment horizontal="left"/>
    </xf>
    <xf numFmtId="14" fontId="21" fillId="26" borderId="20" xfId="0" applyNumberFormat="1" applyFont="1" applyFill="1" applyBorder="1" applyAlignment="1" applyProtection="1">
      <alignment horizontal="left"/>
    </xf>
    <xf numFmtId="2" fontId="2" fillId="24" borderId="67" xfId="1" applyNumberFormat="1" applyFont="1" applyFill="1" applyBorder="1" applyAlignment="1" applyProtection="1">
      <alignment horizontal="center" wrapText="1"/>
    </xf>
    <xf numFmtId="2" fontId="2" fillId="24" borderId="69" xfId="1" applyNumberFormat="1" applyFont="1" applyFill="1" applyBorder="1" applyAlignment="1" applyProtection="1">
      <alignment horizontal="center" wrapText="1"/>
    </xf>
    <xf numFmtId="3" fontId="20" fillId="25" borderId="62" xfId="0" applyNumberFormat="1" applyFont="1" applyFill="1" applyBorder="1" applyAlignment="1" applyProtection="1">
      <alignment horizontal="right"/>
      <protection locked="0"/>
    </xf>
    <xf numFmtId="3" fontId="20" fillId="25" borderId="26" xfId="0" applyNumberFormat="1" applyFont="1" applyFill="1" applyBorder="1" applyAlignment="1" applyProtection="1">
      <alignment horizontal="right"/>
      <protection locked="0"/>
    </xf>
    <xf numFmtId="3" fontId="20" fillId="25" borderId="63" xfId="0" applyNumberFormat="1" applyFont="1" applyFill="1" applyBorder="1" applyAlignment="1" applyProtection="1">
      <alignment horizontal="right"/>
      <protection locked="0"/>
    </xf>
    <xf numFmtId="2" fontId="21" fillId="26" borderId="19" xfId="0" applyNumberFormat="1" applyFont="1" applyFill="1" applyBorder="1" applyAlignment="1" applyProtection="1">
      <alignment horizontal="left"/>
    </xf>
    <xf numFmtId="0" fontId="0" fillId="28" borderId="60" xfId="0" applyFont="1" applyFill="1" applyBorder="1" applyAlignment="1" applyProtection="1"/>
    <xf numFmtId="0" fontId="25" fillId="28" borderId="61" xfId="0" applyFont="1" applyFill="1" applyBorder="1" applyAlignment="1" applyProtection="1"/>
    <xf numFmtId="0" fontId="0" fillId="28" borderId="56" xfId="0" applyFill="1" applyBorder="1" applyAlignment="1" applyProtection="1">
      <alignment horizontal="center"/>
    </xf>
    <xf numFmtId="0" fontId="0" fillId="28" borderId="14" xfId="0" applyFont="1" applyFill="1" applyBorder="1" applyProtection="1"/>
    <xf numFmtId="0" fontId="25" fillId="28" borderId="32" xfId="0" applyFont="1" applyFill="1" applyBorder="1" applyProtection="1"/>
    <xf numFmtId="0" fontId="0" fillId="28" borderId="41" xfId="0" applyFill="1" applyBorder="1" applyAlignment="1" applyProtection="1">
      <alignment horizontal="center"/>
    </xf>
    <xf numFmtId="0" fontId="0" fillId="28" borderId="20" xfId="0" applyFill="1" applyBorder="1" applyAlignment="1" applyProtection="1">
      <alignment horizontal="center"/>
    </xf>
    <xf numFmtId="3" fontId="0" fillId="0" borderId="22" xfId="0" applyNumberFormat="1" applyBorder="1" applyProtection="1"/>
    <xf numFmtId="4" fontId="0" fillId="0" borderId="18" xfId="0" applyNumberFormat="1" applyBorder="1" applyProtection="1"/>
    <xf numFmtId="3" fontId="0" fillId="0" borderId="23" xfId="0" applyNumberFormat="1" applyBorder="1" applyProtection="1"/>
    <xf numFmtId="3" fontId="0" fillId="0" borderId="41" xfId="0" applyNumberFormat="1" applyBorder="1" applyProtection="1"/>
    <xf numFmtId="2" fontId="2" fillId="24" borderId="32" xfId="1" applyNumberFormat="1" applyFont="1" applyFill="1" applyBorder="1" applyAlignment="1" applyProtection="1">
      <alignment horizontal="center" wrapText="1"/>
    </xf>
    <xf numFmtId="2" fontId="2" fillId="24" borderId="47" xfId="1" applyNumberFormat="1" applyFont="1" applyFill="1" applyBorder="1" applyAlignment="1" applyProtection="1">
      <alignment horizontal="center" vertical="center" wrapText="1"/>
    </xf>
    <xf numFmtId="2" fontId="2" fillId="24" borderId="71" xfId="1" applyNumberFormat="1" applyFont="1" applyFill="1" applyBorder="1" applyAlignment="1" applyProtection="1">
      <alignment horizontal="center" vertical="center" wrapText="1"/>
    </xf>
    <xf numFmtId="2" fontId="2" fillId="24" borderId="68" xfId="1" applyNumberFormat="1" applyFont="1" applyFill="1" applyBorder="1" applyAlignment="1" applyProtection="1">
      <alignment horizontal="center" vertical="center" wrapText="1"/>
    </xf>
    <xf numFmtId="3" fontId="20" fillId="0" borderId="16" xfId="0" applyNumberFormat="1" applyFont="1" applyFill="1" applyBorder="1" applyAlignment="1" applyProtection="1">
      <alignment horizontal="left"/>
    </xf>
    <xf numFmtId="3" fontId="20" fillId="0" borderId="10" xfId="0" applyNumberFormat="1" applyFont="1" applyFill="1" applyBorder="1" applyAlignment="1" applyProtection="1">
      <alignment horizontal="left"/>
    </xf>
    <xf numFmtId="4" fontId="20" fillId="0" borderId="10" xfId="0" applyNumberFormat="1" applyFont="1" applyFill="1" applyBorder="1" applyAlignment="1" applyProtection="1">
      <alignment horizontal="left"/>
    </xf>
    <xf numFmtId="4" fontId="20" fillId="0" borderId="15" xfId="0" applyNumberFormat="1" applyFont="1" applyFill="1" applyBorder="1" applyAlignment="1" applyProtection="1">
      <alignment horizontal="left"/>
    </xf>
    <xf numFmtId="3" fontId="20" fillId="0" borderId="51" xfId="0" applyNumberFormat="1" applyFont="1" applyFill="1" applyBorder="1" applyAlignment="1" applyProtection="1">
      <alignment horizontal="left"/>
    </xf>
    <xf numFmtId="4" fontId="20" fillId="0" borderId="35" xfId="0" applyNumberFormat="1" applyFont="1" applyFill="1" applyBorder="1" applyAlignment="1" applyProtection="1">
      <alignment horizontal="left"/>
    </xf>
    <xf numFmtId="4" fontId="20" fillId="0" borderId="51" xfId="0" applyNumberFormat="1" applyFont="1" applyFill="1" applyBorder="1" applyAlignment="1" applyProtection="1">
      <alignment horizontal="left"/>
    </xf>
    <xf numFmtId="2" fontId="22" fillId="24" borderId="60" xfId="1" applyNumberFormat="1" applyFont="1" applyFill="1" applyBorder="1" applyAlignment="1" applyProtection="1">
      <alignment horizontal="center" wrapText="1"/>
    </xf>
    <xf numFmtId="0" fontId="32" fillId="0" borderId="0" xfId="0" applyFont="1" applyFill="1"/>
    <xf numFmtId="2" fontId="2" fillId="24" borderId="70" xfId="1" applyNumberFormat="1" applyFont="1" applyFill="1" applyBorder="1" applyAlignment="1" applyProtection="1">
      <alignment horizontal="center" wrapText="1"/>
    </xf>
    <xf numFmtId="0" fontId="20" fillId="25" borderId="14" xfId="0" applyNumberFormat="1" applyFont="1" applyFill="1" applyBorder="1" applyAlignment="1" applyProtection="1">
      <alignment horizontal="left"/>
      <protection locked="0"/>
    </xf>
    <xf numFmtId="4" fontId="20" fillId="0" borderId="30" xfId="0" applyNumberFormat="1" applyFont="1" applyFill="1" applyBorder="1" applyAlignment="1" applyProtection="1">
      <alignment horizontal="right"/>
    </xf>
    <xf numFmtId="0" fontId="0" fillId="0" borderId="0" xfId="0" applyFill="1" applyBorder="1"/>
    <xf numFmtId="14" fontId="21" fillId="25" borderId="20" xfId="0" applyNumberFormat="1" applyFont="1" applyFill="1" applyBorder="1" applyAlignment="1" applyProtection="1">
      <alignment horizontal="left"/>
      <protection locked="0"/>
    </xf>
    <xf numFmtId="2" fontId="31" fillId="0" borderId="0" xfId="0" applyNumberFormat="1" applyFont="1" applyBorder="1" applyAlignment="1" applyProtection="1"/>
    <xf numFmtId="4" fontId="0" fillId="0" borderId="19" xfId="0" applyNumberFormat="1" applyBorder="1" applyProtection="1"/>
    <xf numFmtId="4" fontId="0" fillId="0" borderId="20" xfId="0" applyNumberFormat="1" applyBorder="1" applyProtection="1"/>
    <xf numFmtId="2" fontId="22" fillId="24" borderId="11" xfId="1" applyNumberFormat="1" applyFont="1" applyFill="1" applyBorder="1" applyAlignment="1" applyProtection="1">
      <alignment horizontal="center" wrapText="1"/>
    </xf>
    <xf numFmtId="2" fontId="22" fillId="24" borderId="13" xfId="1" applyNumberFormat="1" applyFont="1" applyFill="1" applyBorder="1" applyAlignment="1" applyProtection="1">
      <alignment horizontal="center" wrapText="1"/>
    </xf>
    <xf numFmtId="2" fontId="22" fillId="24" borderId="66" xfId="1" applyNumberFormat="1" applyFont="1" applyFill="1" applyBorder="1" applyAlignment="1" applyProtection="1">
      <alignment horizontal="center" wrapText="1"/>
    </xf>
    <xf numFmtId="2" fontId="22" fillId="24" borderId="12" xfId="1" applyNumberFormat="1" applyFont="1" applyFill="1" applyBorder="1" applyAlignment="1" applyProtection="1">
      <alignment horizontal="center" wrapText="1"/>
    </xf>
    <xf numFmtId="2" fontId="22" fillId="24" borderId="56" xfId="1" applyNumberFormat="1" applyFont="1" applyFill="1" applyBorder="1" applyAlignment="1" applyProtection="1">
      <alignment horizontal="center" vertical="center" wrapText="1"/>
    </xf>
    <xf numFmtId="2" fontId="22" fillId="24" borderId="57" xfId="1" applyNumberFormat="1" applyFont="1" applyFill="1" applyBorder="1" applyAlignment="1" applyProtection="1">
      <alignment horizontal="center" vertical="center" wrapText="1"/>
    </xf>
    <xf numFmtId="2" fontId="22" fillId="24" borderId="46" xfId="1" applyNumberFormat="1" applyFont="1" applyFill="1" applyBorder="1" applyAlignment="1" applyProtection="1">
      <alignment horizontal="center" vertical="center" wrapText="1"/>
    </xf>
    <xf numFmtId="2" fontId="22" fillId="24" borderId="11" xfId="1" applyNumberFormat="1" applyFont="1" applyFill="1" applyBorder="1" applyAlignment="1" applyProtection="1">
      <alignment horizontal="left" wrapText="1"/>
    </xf>
    <xf numFmtId="2" fontId="22" fillId="24" borderId="13" xfId="1" applyNumberFormat="1" applyFont="1" applyFill="1" applyBorder="1" applyAlignment="1" applyProtection="1">
      <alignment horizontal="left" wrapText="1"/>
    </xf>
    <xf numFmtId="0" fontId="30" fillId="0" borderId="53" xfId="0" applyFont="1" applyBorder="1" applyAlignment="1" applyProtection="1">
      <alignment horizontal="center" vertical="center" wrapText="1"/>
    </xf>
    <xf numFmtId="0" fontId="30" fillId="0" borderId="0" xfId="0" applyFont="1" applyAlignment="1" applyProtection="1">
      <alignment horizontal="center" vertical="center" wrapText="1"/>
    </xf>
    <xf numFmtId="2" fontId="22" fillId="24" borderId="60" xfId="1" applyNumberFormat="1" applyFont="1" applyFill="1" applyBorder="1" applyAlignment="1" applyProtection="1">
      <alignment horizontal="center" wrapText="1"/>
    </xf>
    <xf numFmtId="2" fontId="22" fillId="24" borderId="49" xfId="1" applyNumberFormat="1" applyFont="1" applyFill="1" applyBorder="1" applyAlignment="1" applyProtection="1">
      <alignment horizontal="center" wrapText="1"/>
    </xf>
    <xf numFmtId="2" fontId="22" fillId="24" borderId="61" xfId="1" applyNumberFormat="1" applyFont="1" applyFill="1" applyBorder="1" applyAlignment="1" applyProtection="1">
      <alignment horizontal="center" wrapText="1"/>
    </xf>
    <xf numFmtId="2" fontId="22" fillId="24" borderId="22" xfId="1" applyNumberFormat="1" applyFont="1" applyFill="1" applyBorder="1" applyAlignment="1" applyProtection="1">
      <alignment horizontal="center" wrapText="1"/>
    </xf>
    <xf numFmtId="2" fontId="22" fillId="24" borderId="38" xfId="1" applyNumberFormat="1" applyFont="1" applyFill="1" applyBorder="1" applyAlignment="1" applyProtection="1">
      <alignment horizontal="center" wrapText="1"/>
    </xf>
    <xf numFmtId="2" fontId="22" fillId="24" borderId="42" xfId="1" applyNumberFormat="1" applyFont="1" applyFill="1" applyBorder="1" applyAlignment="1" applyProtection="1">
      <alignment horizontal="center" wrapText="1"/>
    </xf>
    <xf numFmtId="2" fontId="22" fillId="24" borderId="11" xfId="1" applyNumberFormat="1" applyFont="1" applyFill="1" applyBorder="1" applyAlignment="1" applyProtection="1">
      <alignment horizontal="center"/>
    </xf>
    <xf numFmtId="2" fontId="22" fillId="24" borderId="12" xfId="1" applyNumberFormat="1" applyFont="1" applyFill="1" applyBorder="1" applyAlignment="1" applyProtection="1">
      <alignment horizontal="center"/>
    </xf>
    <xf numFmtId="2" fontId="22" fillId="24" borderId="11" xfId="1" applyNumberFormat="1" applyFont="1" applyFill="1" applyBorder="1" applyAlignment="1" applyProtection="1">
      <alignment horizontal="left"/>
    </xf>
    <xf numFmtId="2" fontId="22" fillId="24" borderId="13" xfId="1" applyNumberFormat="1" applyFont="1" applyFill="1" applyBorder="1" applyAlignment="1" applyProtection="1">
      <alignment horizontal="left"/>
    </xf>
    <xf numFmtId="0" fontId="0" fillId="28" borderId="22" xfId="0" applyFill="1" applyBorder="1" applyAlignment="1" applyProtection="1">
      <alignment horizontal="left"/>
    </xf>
    <xf numFmtId="0" fontId="0" fillId="28" borderId="42" xfId="0" applyFill="1" applyBorder="1" applyAlignment="1" applyProtection="1">
      <alignment horizontal="left"/>
    </xf>
    <xf numFmtId="0" fontId="0" fillId="28" borderId="23" xfId="0" applyFill="1" applyBorder="1" applyAlignment="1" applyProtection="1">
      <alignment horizontal="left"/>
    </xf>
    <xf numFmtId="0" fontId="0" fillId="28" borderId="70" xfId="0" applyFill="1" applyBorder="1" applyAlignment="1" applyProtection="1">
      <alignment horizontal="left"/>
    </xf>
    <xf numFmtId="0" fontId="0" fillId="28" borderId="41" xfId="0" applyFill="1" applyBorder="1" applyAlignment="1" applyProtection="1">
      <alignment horizontal="left"/>
    </xf>
    <xf numFmtId="0" fontId="0" fillId="28" borderId="63" xfId="0" applyFill="1" applyBorder="1" applyAlignment="1" applyProtection="1">
      <alignment horizontal="left"/>
    </xf>
    <xf numFmtId="2" fontId="22" fillId="24" borderId="22" xfId="1" applyNumberFormat="1" applyFont="1" applyFill="1" applyBorder="1" applyAlignment="1" applyProtection="1">
      <alignment horizontal="center" vertical="center" wrapText="1"/>
    </xf>
    <xf numFmtId="2" fontId="22" fillId="24" borderId="42" xfId="1" applyNumberFormat="1" applyFont="1" applyFill="1" applyBorder="1" applyAlignment="1" applyProtection="1">
      <alignment horizontal="center" vertical="center" wrapText="1"/>
    </xf>
    <xf numFmtId="2" fontId="22" fillId="24" borderId="38" xfId="1" applyNumberFormat="1" applyFont="1" applyFill="1" applyBorder="1" applyAlignment="1" applyProtection="1">
      <alignment horizontal="center" vertical="center" wrapText="1"/>
    </xf>
  </cellXfs>
  <cellStyles count="51">
    <cellStyle name="20 % - Akzent1 2" xfId="2"/>
    <cellStyle name="20 % - Akzent2 2" xfId="3"/>
    <cellStyle name="20 % - Akzent3 2" xfId="4"/>
    <cellStyle name="20 % - Akzent4 2" xfId="5"/>
    <cellStyle name="20 % - Akzent5 2" xfId="6"/>
    <cellStyle name="20 % - Akzent6 2" xfId="7"/>
    <cellStyle name="40 % - Akzent1 2" xfId="8"/>
    <cellStyle name="40 % - Akzent2 2" xfId="9"/>
    <cellStyle name="40 % - Akzent3 2" xfId="10"/>
    <cellStyle name="40 % - Akzent4 2" xfId="11"/>
    <cellStyle name="40 % - Akzent5 2" xfId="12"/>
    <cellStyle name="40 % - Akzent6 2" xfId="13"/>
    <cellStyle name="60 % - Akzent1 2" xfId="14"/>
    <cellStyle name="60 % - Akzent2 2" xfId="15"/>
    <cellStyle name="60 % - Akzent3 2" xfId="16"/>
    <cellStyle name="60 % - Akzent4 2" xfId="17"/>
    <cellStyle name="60 % - Akzent5 2" xfId="18"/>
    <cellStyle name="60 % - Akzent6 2" xfId="19"/>
    <cellStyle name="Akzent1 2" xfId="20"/>
    <cellStyle name="Akzent2 2" xfId="21"/>
    <cellStyle name="Akzent3 2" xfId="22"/>
    <cellStyle name="Akzent4 2" xfId="23"/>
    <cellStyle name="Akzent5 2" xfId="24"/>
    <cellStyle name="Akzent6 2" xfId="25"/>
    <cellStyle name="Ausgabe 2" xfId="26"/>
    <cellStyle name="Berechnung 2" xfId="27"/>
    <cellStyle name="Eingabe 2" xfId="28"/>
    <cellStyle name="Ergebnis 2" xfId="29"/>
    <cellStyle name="Erklärender Text 2" xfId="30"/>
    <cellStyle name="Gut 2" xfId="31"/>
    <cellStyle name="Komma" xfId="50" builtinId="3"/>
    <cellStyle name="Neutral 2" xfId="32"/>
    <cellStyle name="Notiz 2" xfId="33"/>
    <cellStyle name="Prozent" xfId="49" builtinId="5"/>
    <cellStyle name="Prozent 2" xfId="35"/>
    <cellStyle name="Prozent 3" xfId="34"/>
    <cellStyle name="Schlecht 2" xfId="36"/>
    <cellStyle name="Standard" xfId="0" builtinId="0"/>
    <cellStyle name="Standard 2" xfId="37"/>
    <cellStyle name="Standard 2 2" xfId="38"/>
    <cellStyle name="Standard 2 3" xfId="39"/>
    <cellStyle name="Standard 3" xfId="40"/>
    <cellStyle name="Standard 4" xfId="1"/>
    <cellStyle name="Überschrift 1 2" xfId="42"/>
    <cellStyle name="Überschrift 2 2" xfId="43"/>
    <cellStyle name="Überschrift 3 2" xfId="44"/>
    <cellStyle name="Überschrift 4 2" xfId="45"/>
    <cellStyle name="Überschrift 5" xfId="41"/>
    <cellStyle name="Verknüpfte Zelle 2" xfId="46"/>
    <cellStyle name="Warnender Text 2" xfId="47"/>
    <cellStyle name="Zelle überprüfen 2" xfId="48"/>
  </cellStyles>
  <dxfs count="9">
    <dxf>
      <font>
        <color auto="1"/>
      </font>
      <fill>
        <patternFill>
          <bgColor rgb="FFFFC7CE"/>
        </patternFill>
      </fill>
    </dxf>
    <dxf>
      <fill>
        <patternFill>
          <bgColor rgb="FFFFC000"/>
        </patternFill>
      </fill>
    </dxf>
    <dxf>
      <fill>
        <patternFill>
          <bgColor rgb="FFFFC000"/>
        </patternFill>
      </fill>
    </dxf>
    <dxf>
      <fill>
        <patternFill>
          <bgColor theme="9" tint="0.79998168889431442"/>
        </patternFill>
      </fill>
    </dxf>
    <dxf>
      <font>
        <color rgb="FF9C0006"/>
      </font>
      <fill>
        <patternFill>
          <bgColor rgb="FFFFC7CE"/>
        </patternFill>
      </fill>
    </dxf>
    <dxf>
      <fill>
        <patternFill>
          <bgColor rgb="FFFFC000"/>
        </patternFill>
      </fill>
    </dxf>
    <dxf>
      <fill>
        <patternFill>
          <bgColor theme="9" tint="0.79998168889431442"/>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FFFF99"/>
      <color rgb="FFFFFFCC"/>
      <color rgb="FFFFFF8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733425</xdr:colOff>
      <xdr:row>7</xdr:row>
      <xdr:rowOff>85724</xdr:rowOff>
    </xdr:from>
    <xdr:to>
      <xdr:col>14</xdr:col>
      <xdr:colOff>800100</xdr:colOff>
      <xdr:row>145</xdr:row>
      <xdr:rowOff>76200</xdr:rowOff>
    </xdr:to>
    <xdr:sp macro="" textlink="">
      <xdr:nvSpPr>
        <xdr:cNvPr id="2" name="Textfeld 1"/>
        <xdr:cNvSpPr txBox="1"/>
      </xdr:nvSpPr>
      <xdr:spPr bwMode="auto">
        <a:xfrm>
          <a:off x="733425" y="1419224"/>
          <a:ext cx="11801475" cy="26279476"/>
        </a:xfrm>
        <a:prstGeom prst="rect">
          <a:avLst/>
        </a:prstGeom>
        <a:solidFill>
          <a:sysClr val="window" lastClr="FFFFFF"/>
        </a:solidFill>
        <a:ln w="9525" algn="ctr">
          <a:noFill/>
          <a:miter lim="800000"/>
          <a:headEnd/>
          <a:tailEnd/>
        </a:ln>
        <a:effectLst/>
      </xdr:spPr>
      <xdr:txBody>
        <a:bodyPr vertOverflow="clip" horzOverflow="clip" wrap="square" lIns="108000" tIns="108000" r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Hinweise zum Berechnungstool zur Ermittlung des Saldierungsbetrages der KWKG-Umlage nach  § 27b KWKG 2020 i.V.m. § 61l EEG 2021</a:t>
          </a:r>
          <a:br>
            <a:rPr kumimoji="0" lang="de-DE" sz="1100" b="1" i="0" u="none" strike="noStrike" kern="0" cap="none" spc="0" normalizeH="0" baseline="0" noProof="0">
              <a:ln>
                <a:noFill/>
              </a:ln>
              <a:solidFill>
                <a:sysClr val="windowText" lastClr="000000"/>
              </a:solidFill>
              <a:effectLst/>
              <a:uLnTx/>
              <a:uFillTx/>
              <a:latin typeface="+mn-lt"/>
              <a:ea typeface="+mn-ea"/>
              <a:cs typeface="+mn-cs"/>
            </a:rPr>
          </a:b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r>
          <a:br>
            <a:rPr kumimoji="0" lang="de-DE" sz="1100" b="0" i="0" u="none" strike="noStrike" kern="0" cap="none" spc="0" normalizeH="0" baseline="0" noProof="0">
              <a:ln>
                <a:noFill/>
              </a:ln>
              <a:solidFill>
                <a:sysClr val="windowText" lastClr="000000"/>
              </a:solidFill>
              <a:effectLst/>
              <a:uLnTx/>
              <a:uFillTx/>
              <a:latin typeface="+mn-lt"/>
              <a:ea typeface="+mn-ea"/>
              <a:cs typeface="+mn-cs"/>
            </a:rPr>
          </a:br>
          <a:r>
            <a:rPr kumimoji="0" lang="de-DE" sz="1100" b="0" i="0" u="none" strike="noStrike" kern="0" cap="none" spc="0" normalizeH="0" baseline="0" noProof="0">
              <a:ln>
                <a:noFill/>
              </a:ln>
              <a:solidFill>
                <a:sysClr val="windowText" lastClr="000000"/>
              </a:solidFill>
              <a:effectLst/>
              <a:uLnTx/>
              <a:uFillTx/>
              <a:latin typeface="+mn-lt"/>
              <a:ea typeface="+mn-ea"/>
              <a:cs typeface="+mn-cs"/>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dient sowohl zur Datenerfassung eines einzelnen Speichers als auch der Erfassung der Daten von mehreren Speichern. In der Regel beliefert beispielsweise ein EltVU mehrere Speicher. Im Rahmen der Jahresmeldung erfolgt in den Meldeportalen der ÜNB die Angabe eines (negativen) Saldierungsbetrags als aggregierter Wert über mehrere Speicher. Der im Portal angegebene Saldierungsbetrag muss konsistent zu dem im Excel-Tool ausgewiesenen Saldierungsbetrag (in Summe über alle Speicher) für den regelverantwortlichen Übertragungsnetzbetreiber sein. Daher sind bei der Übermittlung des Berechnungstools im Rahmen der Jahresabrechnung/Testierung alle Daten zu allen von dem Meldenden belieferten Speichern anzugeben.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Sollte das Berechnungstool zur Erfassung mehrerer Speicher genutzt werden, ist folgendes zu beachten: Bitte nehmen Sie die Eintragung der Speicher kontinuierlich, d.h. ohne Freizeilen vor, da ansonsten bestimmte Berechnungsschritte nicht ausgeführt werden können.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Stammdaten</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Absender: Absender ist derjenige, der einen Stromspeicher betreibt und mit dieser Meldung eine Verringerung für die im Speicher verbrauchten Strommengen zu zahlende KWKG-Umlage in Anspruch nehmen möchte. Die (Geschäftspartner-)Kennung ist ein ÜNB-spezifischer Identifier des Umlagepflichtigen und dient der Zuordnung dieser Meldung zu den Angaben im Online-Portal des ÜNB.</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für Jahr: Angabe des Leistungsjahres.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KWKG-Umlage: Angabe der KWKG-Umlage des Leistungsjahres in Cent pro Kilowattstunde.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ggü. folgendem (Anschluss-)Netzbetreiber: Angabe der Netzbetreibers, für welchen die Reduzierung der KWKG-Umlage nachgewiesen werden soll.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Eindeutige, nicht zu verändernde Bezeichnung des Stromspeichers, die durch alle Meldenden zu verwenden ist. Diese sollte in Anlehnung an den EEG-Anlagenschlüssel gebildet werden, mit einem ‚S‘ beginnen und 33-stellig sein (z.B. S1050201000SCHLUESSELDUMMY0000001). Innerhalb der Meldevorlage dient die einheitliche Bezeichnung des Stromspeichers der Verbindung der Angaben auf den einzelnen Tabellenblättern.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Straße, Hausnr. / Flurstück: Straße und Hausnummer oder alternativ Flurstück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PLZ: Postleitzahl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Ort / Gemarkung: Ort oder alternativ Gemarkung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Installierte Speicherkapazität: Maximal entnehmbarer Speicherinhalt (Output) in Kilowattstunden gemäß Herstellerangabe.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Regelverantwortlicher Übertragungsnetzbetreiber: Auswahlfeld des Übertragungsnetzbetreibers, in dessen Regelzone sich der Stromspeicher befindet.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Erfüllung § 61l Abs. 1a EEG 2021: </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‚Ja‘, wenn die Anforderungen nach § 61l Abs. 1 ff. EEG 2021 erfüllt werden. Diese umfassen insbesondere die gesonderte Erfassung sämtlicher Strommengen sowie sämtlicher sonstiger Energieentnahmen durch geeichte Messeinrichtungen und die Erfassung der Speicherfüllstände je Saldierungsperiode. </a:t>
          </a:r>
          <a:r>
            <a:rPr lang="de-DE" sz="1100">
              <a:solidFill>
                <a:sysClr val="windowText" lastClr="000000"/>
              </a:solidFill>
              <a:effectLst/>
              <a:latin typeface="+mn-lt"/>
              <a:ea typeface="+mn-ea"/>
              <a:cs typeface="+mn-cs"/>
            </a:rPr>
            <a:t>Gemäß § 25 Nr. 7 MessEV ist die Verrechnung von mess- und eichrechtskonform ermittelten Werten möglich.</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‚Nein‘, sofern diese Anforderungen nicht erfüllt werden. Dies schließt einen Anspruch auf Verringerung der KWKG-Umlage aus.</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Beladung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Angaben zum Absender der Meldung, zum Meldejahr und zur KWKG-Umlage werden aus dem Tabellenblatt ‚Stammdaten‘ übernommen und zur Information angezeigt.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Auswahl des eindeutigen Identifikators gem. dem Tabellenblatt ‚Stammdaten‘, auf den sich die Meldung bezieht.</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Beladung: Auswahlfeld zur Unterscheidung, ob die Beladung des Stromspeichers über das Netz des Netzbetreibers, an den die Excel adressiert wird, erfolgt oder zusätzlich über das Netz eines anderen Netzbetreibers bzw. dezentral ohne Netznutzung.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Wichtig: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Zur korrekten Ermittlung des Saldierungsbetrages werden sämtliche Lieferungen an den Stromspeicher benötigt, auch wenn die KWKG-Umlage hierfür durch einen anderen Akteur zu zahlen ist.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Strommenge und des Umlagesatzes je Herkunft des Stroms: Je Liefertatbestand sind die Strommenge und der Umlagesatz anzugeben.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Liegt für Sondersachverhalte eine verringerte KWKG-Umlage (bspw. aufgrund der Besonderen Ausgleichsregelung nach § 27 KWKG 2020 i.V.m § 64(a) EEG 2021) vor, so ist die für die in Spalte C eingetragene, an den Speicher gelieferte Strommenge in Spalte D der Umlagebetrag anzugeben.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Entladung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Wie im Tabellenblatt ‚Beladung des Speichers‘ ist in diesem Tabellenblatt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je Speicher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Angabe erforderlich. Bzgl. der Entladung des Speichers ist zwischen Netzeinspeisung, dezentralem Verbrauch und Sondersachverhalt zu unterscheiden. </a:t>
          </a:r>
          <a:endParaRPr kumimoji="0" lang="de-DE" sz="11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Sondersachverhalte ist in Spalte D der Umlagebetrag einzutragen.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Füllstände</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Analog zu den vorherigen Tabellenblättern sind auch in diesem die Angaben einem Speicher zuzuordnen.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 die Strommenge, die dem Speicher wieder entnommen werden kann, regelmäßig nicht ohne weiteres feststellbar ist, ist nach dem Gesetzeswortlaut des § 61l Abs. 1b EEG 2021 eine Messung durch geeichte Messeinrichtungen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nicht</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zwingend erforderlich. Die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BDEW-Anwendungshilfe </a:t>
          </a:r>
          <a:r>
            <a:rPr lang="de-DE" sz="1100" b="1">
              <a:solidFill>
                <a:sysClr val="windowText" lastClr="000000"/>
              </a:solidFill>
              <a:effectLst/>
              <a:latin typeface="+mn-lt"/>
              <a:ea typeface="+mn-ea"/>
              <a:cs typeface="+mn-cs"/>
            </a:rPr>
            <a:t>'EEG-Umlage bei Stromspeichern (§ 61k EEG 2017)' vom 11. Juli 2017</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geht davon aus, dass eine Darlegung anhand plausibler und nachvollziehbarer Annahmen und Daten  genügen dürfe.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(aggregiert)</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 diesem Tabellenblatt wird für den jeweils Meldenden das Ergebnis der Saldierung je Anlage und regelverantwortlichem Übertragungsnetzbetreiber in aggregierter Form wiedergegeben.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Sämtliche Beladungen und für diese vom Meldenden gezahlte KWKG-Umlage werden zusammengefasst und den Entladungen gegenübergestellt.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Abschließend wird in der Spalte I der (negative) Euro-Betrag ausgegeben, um den sich die KWKG-Umlage gegenüber dem Meldenden für die Beladung des Stromspeichers verringert.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Zusätzlich befindet sich im Kopf der Seite eine Zusammenfassung dieser Strommengen und Saldierungsbeträge je regelverantwortlichem Übertragungsnetzbetreiber.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(detailliert)</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Das Tabellenblatt ‚Ergebnis (detailliert)‘ fasst sämtliche Angaben in einer Tabelle zusammen und berechnet daraus den Saldierungsbetrag je Beladungsvorgang des 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Hierbei weicht die Summe der Saldierungsbeträge im Vergleich zu den aggregierten Ergebnissen ab, sobald der Speicher durch mehrere Akteure befüllt wird.</a:t>
          </a:r>
        </a:p>
        <a:p>
          <a:pPr lvl="1"/>
          <a:endParaRPr lang="de-DE" sz="1100">
            <a:effectLst/>
            <a:latin typeface="+mn-lt"/>
            <a:ea typeface="+mn-ea"/>
            <a:cs typeface="+mn-cs"/>
          </a:endParaRPr>
        </a:p>
        <a:p>
          <a:pPr algn="l">
            <a:lnSpc>
              <a:spcPts val="1900"/>
            </a:lnSpc>
            <a:spcBef>
              <a:spcPct val="0"/>
            </a:spcBef>
          </a:pPr>
          <a:endParaRPr lang="de-DE" sz="1400" dirty="0"/>
        </a:p>
      </xdr:txBody>
    </xdr:sp>
    <xdr:clientData/>
  </xdr:twoCellAnchor>
  <xdr:twoCellAnchor>
    <xdr:from>
      <xdr:col>1</xdr:col>
      <xdr:colOff>68580</xdr:colOff>
      <xdr:row>0</xdr:row>
      <xdr:rowOff>152400</xdr:rowOff>
    </xdr:from>
    <xdr:to>
      <xdr:col>7</xdr:col>
      <xdr:colOff>802005</xdr:colOff>
      <xdr:row>4</xdr:row>
      <xdr:rowOff>121920</xdr:rowOff>
    </xdr:to>
    <xdr:grpSp>
      <xdr:nvGrpSpPr>
        <xdr:cNvPr id="9" name="Gruppieren 8"/>
        <xdr:cNvGrpSpPr/>
      </xdr:nvGrpSpPr>
      <xdr:grpSpPr>
        <a:xfrm>
          <a:off x="906780" y="152400"/>
          <a:ext cx="5762625" cy="693420"/>
          <a:chOff x="0" y="-55722"/>
          <a:chExt cx="5762625" cy="670956"/>
        </a:xfrm>
      </xdr:grpSpPr>
      <xdr:grpSp>
        <xdr:nvGrpSpPr>
          <xdr:cNvPr id="16" name="Gruppieren 15"/>
          <xdr:cNvGrpSpPr/>
        </xdr:nvGrpSpPr>
        <xdr:grpSpPr>
          <a:xfrm>
            <a:off x="0" y="-55722"/>
            <a:ext cx="5762625" cy="670956"/>
            <a:chOff x="0" y="-60546"/>
            <a:chExt cx="6251659" cy="729039"/>
          </a:xfrm>
        </xdr:grpSpPr>
        <xdr:pic>
          <xdr:nvPicPr>
            <xdr:cNvPr id="18" name="Grafik 17" descr="C:\Users\mahner\AppData\Local\Microsoft\Windows\Temporary Internet Files\Content.IE5\HVK6E9AB\50Hertz_Logo_sub_RGB.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9"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Grafik 19" descr="\\ampintern.net\home$\Home\R999810\Desktop\AMPRION_LOGO_RGB_P.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7" name="Grafik 16" descr="\\ampintern.net\home$\Home\R999810\Desktop\Alte Vorlagen &amp; Logos\2020_TenneT_Logo-52mm_RGB.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6"/>
  <sheetViews>
    <sheetView showGridLines="0" zoomScaleNormal="100" workbookViewId="0"/>
  </sheetViews>
  <sheetFormatPr baseColWidth="10" defaultColWidth="11" defaultRowHeight="14.25" x14ac:dyDescent="0.2"/>
  <cols>
    <col min="1" max="16384" width="11" style="22"/>
  </cols>
  <sheetData>
    <row r="6" spans="2:2" x14ac:dyDescent="0.2">
      <c r="B6" s="175" t="s">
        <v>100</v>
      </c>
    </row>
  </sheetData>
  <sheetProtection sheet="1" objects="1" scenarios="1" selectLockedCells="1"/>
  <pageMargins left="0.7" right="0.7" top="0.78740157499999996" bottom="0.78740157499999996"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02"/>
  <sheetViews>
    <sheetView showGridLines="0" tabSelected="1" zoomScale="90" zoomScaleNormal="90" workbookViewId="0">
      <selection activeCell="B7" sqref="B7"/>
    </sheetView>
  </sheetViews>
  <sheetFormatPr baseColWidth="10" defaultColWidth="11" defaultRowHeight="14.25" x14ac:dyDescent="0.2"/>
  <cols>
    <col min="1" max="1" width="37.25" style="93" customWidth="1"/>
    <col min="2" max="3" width="25.625" style="93" customWidth="1"/>
    <col min="4" max="4" width="27.375" style="93" customWidth="1"/>
    <col min="5" max="5" width="25.625" style="93" customWidth="1"/>
    <col min="6" max="6" width="33.875" style="93" customWidth="1"/>
    <col min="7" max="7" width="25.625" style="93" customWidth="1"/>
    <col min="8" max="8" width="24.125" style="93" hidden="1" customWidth="1"/>
    <col min="9" max="9" width="24.875" style="93" customWidth="1"/>
    <col min="10" max="16384" width="11" style="93"/>
  </cols>
  <sheetData>
    <row r="1" spans="1:9" ht="18" x14ac:dyDescent="0.25">
      <c r="A1" s="92" t="s">
        <v>89</v>
      </c>
    </row>
    <row r="2" spans="1:9" ht="18.75" thickBot="1" x14ac:dyDescent="0.3">
      <c r="B2" s="94"/>
      <c r="C2" s="94"/>
      <c r="D2" s="94"/>
    </row>
    <row r="3" spans="1:9" ht="16.5" customHeight="1" thickBot="1" x14ac:dyDescent="0.3">
      <c r="A3" s="180" t="s">
        <v>0</v>
      </c>
      <c r="B3" s="181"/>
      <c r="C3" s="94"/>
      <c r="D3" s="187" t="s">
        <v>85</v>
      </c>
      <c r="E3" s="188"/>
      <c r="F3" s="127"/>
    </row>
    <row r="4" spans="1:9" ht="18" x14ac:dyDescent="0.25">
      <c r="A4" s="48" t="s">
        <v>46</v>
      </c>
      <c r="B4" s="23"/>
      <c r="C4" s="94"/>
      <c r="D4" s="94"/>
    </row>
    <row r="5" spans="1:9" ht="18" x14ac:dyDescent="0.25">
      <c r="A5" s="25" t="s">
        <v>1</v>
      </c>
      <c r="B5" s="24"/>
      <c r="C5" s="94"/>
      <c r="D5" s="94"/>
    </row>
    <row r="6" spans="1:9" ht="18" x14ac:dyDescent="0.25">
      <c r="A6" s="25" t="s">
        <v>5</v>
      </c>
      <c r="B6" s="24"/>
      <c r="C6" s="94"/>
      <c r="D6" s="94"/>
    </row>
    <row r="7" spans="1:9" ht="18" x14ac:dyDescent="0.25">
      <c r="A7" s="25" t="s">
        <v>2</v>
      </c>
      <c r="B7" s="139"/>
      <c r="C7" s="94"/>
      <c r="D7" s="94"/>
    </row>
    <row r="8" spans="1:9" ht="18" x14ac:dyDescent="0.25">
      <c r="A8" s="25" t="s">
        <v>3</v>
      </c>
      <c r="B8" s="24"/>
      <c r="C8" s="94"/>
      <c r="D8" s="94"/>
    </row>
    <row r="9" spans="1:9" ht="15" thickBot="1" x14ac:dyDescent="0.25">
      <c r="A9" s="26" t="s">
        <v>6</v>
      </c>
      <c r="B9" s="176"/>
    </row>
    <row r="10" spans="1:9" ht="15" thickBot="1" x14ac:dyDescent="0.25">
      <c r="A10" s="47"/>
      <c r="B10" s="95"/>
    </row>
    <row r="11" spans="1:9" x14ac:dyDescent="0.2">
      <c r="A11" s="58" t="s">
        <v>52</v>
      </c>
      <c r="B11" s="75">
        <v>2022</v>
      </c>
      <c r="C11" s="189" t="s">
        <v>90</v>
      </c>
      <c r="D11" s="190"/>
      <c r="E11" s="190"/>
      <c r="F11" s="190"/>
      <c r="G11" s="190"/>
      <c r="H11" s="177"/>
    </row>
    <row r="12" spans="1:9" ht="15" thickBot="1" x14ac:dyDescent="0.25">
      <c r="A12" s="59" t="s">
        <v>72</v>
      </c>
      <c r="B12" s="133">
        <f>VLOOKUP($B$11,Hilfstabelle!$F$1:$G$10,2,FALSE)</f>
        <v>0.378</v>
      </c>
      <c r="C12" s="189"/>
      <c r="D12" s="190"/>
      <c r="E12" s="190"/>
      <c r="F12" s="190"/>
      <c r="G12" s="190"/>
    </row>
    <row r="13" spans="1:9" ht="15" thickBot="1" x14ac:dyDescent="0.25">
      <c r="C13" s="135"/>
      <c r="D13" s="135"/>
      <c r="E13" s="135"/>
      <c r="F13" s="135"/>
      <c r="G13" s="135"/>
    </row>
    <row r="14" spans="1:9" ht="25.5" customHeight="1" thickBot="1" x14ac:dyDescent="0.25">
      <c r="A14" s="182" t="s">
        <v>4</v>
      </c>
      <c r="B14" s="183"/>
      <c r="C14" s="183"/>
      <c r="D14" s="183"/>
      <c r="E14" s="183"/>
      <c r="F14" s="183"/>
      <c r="G14" s="183"/>
      <c r="H14" s="134" t="s">
        <v>17</v>
      </c>
      <c r="I14" s="184" t="s">
        <v>54</v>
      </c>
    </row>
    <row r="15" spans="1:9" ht="25.5" x14ac:dyDescent="0.2">
      <c r="A15" s="60" t="s">
        <v>7</v>
      </c>
      <c r="B15" s="88" t="s">
        <v>18</v>
      </c>
      <c r="C15" s="61" t="s">
        <v>2</v>
      </c>
      <c r="D15" s="62" t="s">
        <v>19</v>
      </c>
      <c r="E15" s="60" t="s">
        <v>10</v>
      </c>
      <c r="F15" s="63" t="s">
        <v>20</v>
      </c>
      <c r="G15" s="63" t="s">
        <v>98</v>
      </c>
      <c r="H15" s="60" t="s">
        <v>47</v>
      </c>
      <c r="I15" s="185"/>
    </row>
    <row r="16" spans="1:9" ht="15" thickBot="1" x14ac:dyDescent="0.25">
      <c r="A16" s="32"/>
      <c r="B16" s="41"/>
      <c r="C16" s="34"/>
      <c r="D16" s="44"/>
      <c r="E16" s="32" t="s">
        <v>11</v>
      </c>
      <c r="F16" s="32" t="s">
        <v>15</v>
      </c>
      <c r="G16" s="33" t="s">
        <v>45</v>
      </c>
      <c r="H16" s="46" t="s">
        <v>15</v>
      </c>
      <c r="I16" s="186"/>
    </row>
    <row r="17" spans="1:9" x14ac:dyDescent="0.2">
      <c r="A17" s="80"/>
      <c r="B17" s="77"/>
      <c r="C17" s="76"/>
      <c r="D17" s="78"/>
      <c r="E17" s="80"/>
      <c r="F17" s="80"/>
      <c r="G17" s="79"/>
      <c r="H17" s="80" t="s">
        <v>76</v>
      </c>
      <c r="I17" s="17" t="str">
        <f t="shared" ref="I17:I81" si="0">IF(ISBLANK(A17),"",IFERROR(IF(COUNTIF($A$17:$A$300,A17)&gt;1,"Fehler - Anlagenschlüssel doppelt verwendet",""),"Fehler"))</f>
        <v/>
      </c>
    </row>
    <row r="18" spans="1:9" x14ac:dyDescent="0.2">
      <c r="A18" s="80"/>
      <c r="B18" s="77"/>
      <c r="C18" s="82"/>
      <c r="D18" s="78"/>
      <c r="E18" s="80"/>
      <c r="F18" s="80"/>
      <c r="G18" s="79"/>
      <c r="H18" s="80" t="s">
        <v>70</v>
      </c>
      <c r="I18" s="17" t="str">
        <f t="shared" si="0"/>
        <v/>
      </c>
    </row>
    <row r="19" spans="1:9" x14ac:dyDescent="0.2">
      <c r="A19" s="80"/>
      <c r="B19" s="77"/>
      <c r="C19" s="82"/>
      <c r="D19" s="78"/>
      <c r="E19" s="80"/>
      <c r="F19" s="80"/>
      <c r="G19" s="79"/>
      <c r="H19" s="80" t="s">
        <v>99</v>
      </c>
      <c r="I19" s="17" t="str">
        <f t="shared" si="0"/>
        <v/>
      </c>
    </row>
    <row r="20" spans="1:9" x14ac:dyDescent="0.2">
      <c r="A20" s="80"/>
      <c r="B20" s="77"/>
      <c r="C20" s="76"/>
      <c r="D20" s="78"/>
      <c r="E20" s="80"/>
      <c r="F20" s="80"/>
      <c r="G20" s="79"/>
      <c r="H20" s="80"/>
      <c r="I20" s="17" t="str">
        <f t="shared" si="0"/>
        <v/>
      </c>
    </row>
    <row r="21" spans="1:9" x14ac:dyDescent="0.2">
      <c r="A21" s="80"/>
      <c r="B21" s="77"/>
      <c r="C21" s="82"/>
      <c r="D21" s="78"/>
      <c r="E21" s="80"/>
      <c r="F21" s="80"/>
      <c r="G21" s="79"/>
      <c r="H21" s="80"/>
      <c r="I21" s="17" t="str">
        <f t="shared" si="0"/>
        <v/>
      </c>
    </row>
    <row r="22" spans="1:9" x14ac:dyDescent="0.2">
      <c r="A22" s="80"/>
      <c r="B22" s="77"/>
      <c r="C22" s="82"/>
      <c r="D22" s="78"/>
      <c r="E22" s="80"/>
      <c r="F22" s="80"/>
      <c r="G22" s="79"/>
      <c r="H22" s="80"/>
      <c r="I22" s="17" t="str">
        <f t="shared" si="0"/>
        <v/>
      </c>
    </row>
    <row r="23" spans="1:9" x14ac:dyDescent="0.2">
      <c r="A23" s="80"/>
      <c r="B23" s="77"/>
      <c r="C23" s="82"/>
      <c r="D23" s="78"/>
      <c r="E23" s="80"/>
      <c r="F23" s="80"/>
      <c r="G23" s="79"/>
      <c r="H23" s="80"/>
      <c r="I23" s="17" t="str">
        <f t="shared" si="0"/>
        <v/>
      </c>
    </row>
    <row r="24" spans="1:9" x14ac:dyDescent="0.2">
      <c r="A24" s="80"/>
      <c r="B24" s="77"/>
      <c r="C24" s="82"/>
      <c r="D24" s="78"/>
      <c r="E24" s="80"/>
      <c r="F24" s="80"/>
      <c r="G24" s="79"/>
      <c r="H24" s="80"/>
      <c r="I24" s="17" t="str">
        <f t="shared" si="0"/>
        <v/>
      </c>
    </row>
    <row r="25" spans="1:9" x14ac:dyDescent="0.2">
      <c r="A25" s="80"/>
      <c r="B25" s="77"/>
      <c r="C25" s="82"/>
      <c r="D25" s="78"/>
      <c r="E25" s="80"/>
      <c r="F25" s="80"/>
      <c r="G25" s="79"/>
      <c r="H25" s="80"/>
      <c r="I25" s="17" t="str">
        <f t="shared" si="0"/>
        <v/>
      </c>
    </row>
    <row r="26" spans="1:9" x14ac:dyDescent="0.2">
      <c r="A26" s="80"/>
      <c r="B26" s="77"/>
      <c r="C26" s="82"/>
      <c r="D26" s="78"/>
      <c r="E26" s="80"/>
      <c r="F26" s="80"/>
      <c r="G26" s="79"/>
      <c r="H26" s="80"/>
      <c r="I26" s="17" t="str">
        <f t="shared" si="0"/>
        <v/>
      </c>
    </row>
    <row r="27" spans="1:9" x14ac:dyDescent="0.2">
      <c r="A27" s="80"/>
      <c r="B27" s="77"/>
      <c r="C27" s="82"/>
      <c r="D27" s="78"/>
      <c r="E27" s="80"/>
      <c r="F27" s="80"/>
      <c r="G27" s="79"/>
      <c r="H27" s="80"/>
      <c r="I27" s="17" t="str">
        <f t="shared" si="0"/>
        <v/>
      </c>
    </row>
    <row r="28" spans="1:9" x14ac:dyDescent="0.2">
      <c r="A28" s="80"/>
      <c r="B28" s="77"/>
      <c r="C28" s="82"/>
      <c r="D28" s="78"/>
      <c r="E28" s="80"/>
      <c r="F28" s="80"/>
      <c r="G28" s="79"/>
      <c r="H28" s="80"/>
      <c r="I28" s="17" t="str">
        <f t="shared" si="0"/>
        <v/>
      </c>
    </row>
    <row r="29" spans="1:9" x14ac:dyDescent="0.2">
      <c r="A29" s="80"/>
      <c r="B29" s="42"/>
      <c r="C29" s="82"/>
      <c r="D29" s="37"/>
      <c r="E29" s="80"/>
      <c r="F29" s="84"/>
      <c r="G29" s="83"/>
      <c r="H29" s="84"/>
      <c r="I29" s="17" t="str">
        <f t="shared" si="0"/>
        <v/>
      </c>
    </row>
    <row r="30" spans="1:9" x14ac:dyDescent="0.2">
      <c r="A30" s="80"/>
      <c r="B30" s="42"/>
      <c r="C30" s="82"/>
      <c r="D30" s="37"/>
      <c r="E30" s="80"/>
      <c r="F30" s="84"/>
      <c r="G30" s="83"/>
      <c r="H30" s="84"/>
      <c r="I30" s="17" t="str">
        <f t="shared" si="0"/>
        <v/>
      </c>
    </row>
    <row r="31" spans="1:9" x14ac:dyDescent="0.2">
      <c r="A31" s="80"/>
      <c r="B31" s="42"/>
      <c r="C31" s="82"/>
      <c r="D31" s="37"/>
      <c r="E31" s="80"/>
      <c r="F31" s="84"/>
      <c r="G31" s="83"/>
      <c r="H31" s="84"/>
      <c r="I31" s="17" t="str">
        <f t="shared" si="0"/>
        <v/>
      </c>
    </row>
    <row r="32" spans="1:9" x14ac:dyDescent="0.2">
      <c r="A32" s="80"/>
      <c r="B32" s="42"/>
      <c r="C32" s="82"/>
      <c r="D32" s="37"/>
      <c r="E32" s="80"/>
      <c r="F32" s="84"/>
      <c r="G32" s="83"/>
      <c r="H32" s="84"/>
      <c r="I32" s="17" t="str">
        <f t="shared" si="0"/>
        <v/>
      </c>
    </row>
    <row r="33" spans="1:9" x14ac:dyDescent="0.2">
      <c r="A33" s="80"/>
      <c r="B33" s="42"/>
      <c r="C33" s="82"/>
      <c r="D33" s="37"/>
      <c r="E33" s="80"/>
      <c r="F33" s="84"/>
      <c r="G33" s="83"/>
      <c r="H33" s="84"/>
      <c r="I33" s="17" t="str">
        <f t="shared" si="0"/>
        <v/>
      </c>
    </row>
    <row r="34" spans="1:9" x14ac:dyDescent="0.2">
      <c r="A34" s="80"/>
      <c r="B34" s="42"/>
      <c r="C34" s="82"/>
      <c r="D34" s="37"/>
      <c r="E34" s="80"/>
      <c r="F34" s="84"/>
      <c r="G34" s="83"/>
      <c r="H34" s="84"/>
      <c r="I34" s="17" t="str">
        <f t="shared" si="0"/>
        <v/>
      </c>
    </row>
    <row r="35" spans="1:9" x14ac:dyDescent="0.2">
      <c r="A35" s="80"/>
      <c r="B35" s="42"/>
      <c r="C35" s="82"/>
      <c r="D35" s="37"/>
      <c r="E35" s="80"/>
      <c r="F35" s="84"/>
      <c r="G35" s="83"/>
      <c r="H35" s="84"/>
      <c r="I35" s="17" t="str">
        <f t="shared" si="0"/>
        <v/>
      </c>
    </row>
    <row r="36" spans="1:9" x14ac:dyDescent="0.2">
      <c r="A36" s="80"/>
      <c r="B36" s="42"/>
      <c r="C36" s="82"/>
      <c r="D36" s="37"/>
      <c r="E36" s="80"/>
      <c r="F36" s="84"/>
      <c r="G36" s="83"/>
      <c r="H36" s="84"/>
      <c r="I36" s="17" t="str">
        <f t="shared" si="0"/>
        <v/>
      </c>
    </row>
    <row r="37" spans="1:9" x14ac:dyDescent="0.2">
      <c r="A37" s="80"/>
      <c r="B37" s="42"/>
      <c r="C37" s="82"/>
      <c r="D37" s="37"/>
      <c r="E37" s="80"/>
      <c r="F37" s="84"/>
      <c r="G37" s="83"/>
      <c r="H37" s="84"/>
      <c r="I37" s="17" t="str">
        <f t="shared" si="0"/>
        <v/>
      </c>
    </row>
    <row r="38" spans="1:9" x14ac:dyDescent="0.2">
      <c r="A38" s="80"/>
      <c r="B38" s="42"/>
      <c r="C38" s="82"/>
      <c r="D38" s="37"/>
      <c r="E38" s="80"/>
      <c r="F38" s="84"/>
      <c r="G38" s="83"/>
      <c r="H38" s="84"/>
      <c r="I38" s="17" t="str">
        <f t="shared" si="0"/>
        <v/>
      </c>
    </row>
    <row r="39" spans="1:9" x14ac:dyDescent="0.2">
      <c r="A39" s="80"/>
      <c r="B39" s="42"/>
      <c r="C39" s="82"/>
      <c r="D39" s="37"/>
      <c r="E39" s="80"/>
      <c r="F39" s="84"/>
      <c r="G39" s="83"/>
      <c r="H39" s="84"/>
      <c r="I39" s="17" t="str">
        <f t="shared" si="0"/>
        <v/>
      </c>
    </row>
    <row r="40" spans="1:9" x14ac:dyDescent="0.2">
      <c r="A40" s="80"/>
      <c r="B40" s="42"/>
      <c r="C40" s="82"/>
      <c r="D40" s="37"/>
      <c r="E40" s="80"/>
      <c r="F40" s="84"/>
      <c r="G40" s="83"/>
      <c r="H40" s="84"/>
      <c r="I40" s="17" t="str">
        <f t="shared" si="0"/>
        <v/>
      </c>
    </row>
    <row r="41" spans="1:9" x14ac:dyDescent="0.2">
      <c r="A41" s="80"/>
      <c r="B41" s="42"/>
      <c r="C41" s="82"/>
      <c r="D41" s="37"/>
      <c r="E41" s="80"/>
      <c r="F41" s="84"/>
      <c r="G41" s="83"/>
      <c r="H41" s="84"/>
      <c r="I41" s="17" t="str">
        <f t="shared" si="0"/>
        <v/>
      </c>
    </row>
    <row r="42" spans="1:9" x14ac:dyDescent="0.2">
      <c r="A42" s="80"/>
      <c r="B42" s="42"/>
      <c r="C42" s="82"/>
      <c r="D42" s="37"/>
      <c r="E42" s="80"/>
      <c r="F42" s="84"/>
      <c r="G42" s="83"/>
      <c r="H42" s="84"/>
      <c r="I42" s="17" t="str">
        <f t="shared" si="0"/>
        <v/>
      </c>
    </row>
    <row r="43" spans="1:9" x14ac:dyDescent="0.2">
      <c r="A43" s="80"/>
      <c r="B43" s="42"/>
      <c r="C43" s="82"/>
      <c r="D43" s="37"/>
      <c r="E43" s="80"/>
      <c r="F43" s="84"/>
      <c r="G43" s="83"/>
      <c r="H43" s="84"/>
      <c r="I43" s="17" t="str">
        <f t="shared" si="0"/>
        <v/>
      </c>
    </row>
    <row r="44" spans="1:9" x14ac:dyDescent="0.2">
      <c r="A44" s="80"/>
      <c r="B44" s="42"/>
      <c r="C44" s="82"/>
      <c r="D44" s="37"/>
      <c r="E44" s="80"/>
      <c r="F44" s="84"/>
      <c r="G44" s="83"/>
      <c r="H44" s="84"/>
      <c r="I44" s="17" t="str">
        <f t="shared" si="0"/>
        <v/>
      </c>
    </row>
    <row r="45" spans="1:9" x14ac:dyDescent="0.2">
      <c r="A45" s="80"/>
      <c r="B45" s="42"/>
      <c r="C45" s="82"/>
      <c r="D45" s="37"/>
      <c r="E45" s="80"/>
      <c r="F45" s="84"/>
      <c r="G45" s="83"/>
      <c r="H45" s="84"/>
      <c r="I45" s="17" t="str">
        <f t="shared" si="0"/>
        <v/>
      </c>
    </row>
    <row r="46" spans="1:9" x14ac:dyDescent="0.2">
      <c r="A46" s="80"/>
      <c r="B46" s="42"/>
      <c r="C46" s="82"/>
      <c r="D46" s="37"/>
      <c r="E46" s="80"/>
      <c r="F46" s="84"/>
      <c r="G46" s="83"/>
      <c r="H46" s="84"/>
      <c r="I46" s="17" t="str">
        <f t="shared" si="0"/>
        <v/>
      </c>
    </row>
    <row r="47" spans="1:9" x14ac:dyDescent="0.2">
      <c r="A47" s="80"/>
      <c r="B47" s="42"/>
      <c r="C47" s="82"/>
      <c r="D47" s="37"/>
      <c r="E47" s="80"/>
      <c r="F47" s="84"/>
      <c r="G47" s="83"/>
      <c r="H47" s="84"/>
      <c r="I47" s="17" t="str">
        <f t="shared" si="0"/>
        <v/>
      </c>
    </row>
    <row r="48" spans="1:9" x14ac:dyDescent="0.2">
      <c r="A48" s="80"/>
      <c r="B48" s="42"/>
      <c r="C48" s="82"/>
      <c r="D48" s="37"/>
      <c r="E48" s="80"/>
      <c r="F48" s="84"/>
      <c r="G48" s="83"/>
      <c r="H48" s="84"/>
      <c r="I48" s="17" t="str">
        <f t="shared" si="0"/>
        <v/>
      </c>
    </row>
    <row r="49" spans="1:9" x14ac:dyDescent="0.2">
      <c r="A49" s="80"/>
      <c r="B49" s="42"/>
      <c r="C49" s="82"/>
      <c r="D49" s="37"/>
      <c r="E49" s="80"/>
      <c r="F49" s="84"/>
      <c r="G49" s="83"/>
      <c r="H49" s="84"/>
      <c r="I49" s="17" t="str">
        <f t="shared" si="0"/>
        <v/>
      </c>
    </row>
    <row r="50" spans="1:9" x14ac:dyDescent="0.2">
      <c r="A50" s="80"/>
      <c r="B50" s="42"/>
      <c r="C50" s="82"/>
      <c r="D50" s="37"/>
      <c r="E50" s="80"/>
      <c r="F50" s="84"/>
      <c r="G50" s="83"/>
      <c r="H50" s="84"/>
      <c r="I50" s="17" t="str">
        <f t="shared" si="0"/>
        <v/>
      </c>
    </row>
    <row r="51" spans="1:9" x14ac:dyDescent="0.2">
      <c r="A51" s="80"/>
      <c r="B51" s="42"/>
      <c r="C51" s="82"/>
      <c r="D51" s="37"/>
      <c r="E51" s="80"/>
      <c r="F51" s="84"/>
      <c r="G51" s="83"/>
      <c r="H51" s="84"/>
      <c r="I51" s="17" t="str">
        <f t="shared" si="0"/>
        <v/>
      </c>
    </row>
    <row r="52" spans="1:9" x14ac:dyDescent="0.2">
      <c r="A52" s="80"/>
      <c r="B52" s="42"/>
      <c r="C52" s="82"/>
      <c r="D52" s="37"/>
      <c r="E52" s="80"/>
      <c r="F52" s="84"/>
      <c r="G52" s="83"/>
      <c r="H52" s="84"/>
      <c r="I52" s="17" t="str">
        <f t="shared" si="0"/>
        <v/>
      </c>
    </row>
    <row r="53" spans="1:9" x14ac:dyDescent="0.2">
      <c r="A53" s="80"/>
      <c r="B53" s="42"/>
      <c r="C53" s="82"/>
      <c r="D53" s="37"/>
      <c r="E53" s="80"/>
      <c r="F53" s="84"/>
      <c r="G53" s="83"/>
      <c r="H53" s="84"/>
      <c r="I53" s="17" t="str">
        <f t="shared" si="0"/>
        <v/>
      </c>
    </row>
    <row r="54" spans="1:9" x14ac:dyDescent="0.2">
      <c r="A54" s="80"/>
      <c r="B54" s="42"/>
      <c r="C54" s="82"/>
      <c r="D54" s="37"/>
      <c r="E54" s="80"/>
      <c r="F54" s="84"/>
      <c r="G54" s="83"/>
      <c r="H54" s="84"/>
      <c r="I54" s="17" t="str">
        <f t="shared" si="0"/>
        <v/>
      </c>
    </row>
    <row r="55" spans="1:9" x14ac:dyDescent="0.2">
      <c r="A55" s="80"/>
      <c r="B55" s="42"/>
      <c r="C55" s="82"/>
      <c r="D55" s="37"/>
      <c r="E55" s="80"/>
      <c r="F55" s="84"/>
      <c r="G55" s="83"/>
      <c r="H55" s="84"/>
      <c r="I55" s="17" t="str">
        <f t="shared" si="0"/>
        <v/>
      </c>
    </row>
    <row r="56" spans="1:9" x14ac:dyDescent="0.2">
      <c r="A56" s="80"/>
      <c r="B56" s="42"/>
      <c r="C56" s="82"/>
      <c r="D56" s="37"/>
      <c r="E56" s="80"/>
      <c r="F56" s="84"/>
      <c r="G56" s="83"/>
      <c r="H56" s="84"/>
      <c r="I56" s="17" t="str">
        <f t="shared" si="0"/>
        <v/>
      </c>
    </row>
    <row r="57" spans="1:9" x14ac:dyDescent="0.2">
      <c r="A57" s="80"/>
      <c r="B57" s="42"/>
      <c r="C57" s="82"/>
      <c r="D57" s="37"/>
      <c r="E57" s="80"/>
      <c r="F57" s="84"/>
      <c r="G57" s="83"/>
      <c r="H57" s="84"/>
      <c r="I57" s="17" t="str">
        <f t="shared" si="0"/>
        <v/>
      </c>
    </row>
    <row r="58" spans="1:9" x14ac:dyDescent="0.2">
      <c r="A58" s="80"/>
      <c r="B58" s="42"/>
      <c r="C58" s="82"/>
      <c r="D58" s="37"/>
      <c r="E58" s="80"/>
      <c r="F58" s="84"/>
      <c r="G58" s="83"/>
      <c r="H58" s="84"/>
      <c r="I58" s="17" t="str">
        <f t="shared" si="0"/>
        <v/>
      </c>
    </row>
    <row r="59" spans="1:9" x14ac:dyDescent="0.2">
      <c r="A59" s="80"/>
      <c r="B59" s="42"/>
      <c r="C59" s="82"/>
      <c r="D59" s="37"/>
      <c r="E59" s="80"/>
      <c r="F59" s="84"/>
      <c r="G59" s="83"/>
      <c r="H59" s="84"/>
      <c r="I59" s="17" t="str">
        <f t="shared" si="0"/>
        <v/>
      </c>
    </row>
    <row r="60" spans="1:9" x14ac:dyDescent="0.2">
      <c r="A60" s="80"/>
      <c r="B60" s="42"/>
      <c r="C60" s="82"/>
      <c r="D60" s="37"/>
      <c r="E60" s="80"/>
      <c r="F60" s="84"/>
      <c r="G60" s="83"/>
      <c r="H60" s="84"/>
      <c r="I60" s="17" t="str">
        <f t="shared" si="0"/>
        <v/>
      </c>
    </row>
    <row r="61" spans="1:9" x14ac:dyDescent="0.2">
      <c r="A61" s="80"/>
      <c r="B61" s="42"/>
      <c r="C61" s="82"/>
      <c r="D61" s="37"/>
      <c r="E61" s="80"/>
      <c r="F61" s="84"/>
      <c r="G61" s="83"/>
      <c r="H61" s="84"/>
      <c r="I61" s="17" t="str">
        <f t="shared" si="0"/>
        <v/>
      </c>
    </row>
    <row r="62" spans="1:9" x14ac:dyDescent="0.2">
      <c r="A62" s="80"/>
      <c r="B62" s="42"/>
      <c r="C62" s="82"/>
      <c r="D62" s="37"/>
      <c r="E62" s="80"/>
      <c r="F62" s="84"/>
      <c r="G62" s="83"/>
      <c r="H62" s="84"/>
      <c r="I62" s="17" t="str">
        <f t="shared" si="0"/>
        <v/>
      </c>
    </row>
    <row r="63" spans="1:9" x14ac:dyDescent="0.2">
      <c r="A63" s="80"/>
      <c r="B63" s="42"/>
      <c r="C63" s="82"/>
      <c r="D63" s="37"/>
      <c r="E63" s="80"/>
      <c r="F63" s="84"/>
      <c r="G63" s="83"/>
      <c r="H63" s="84"/>
      <c r="I63" s="17" t="str">
        <f t="shared" si="0"/>
        <v/>
      </c>
    </row>
    <row r="64" spans="1:9" x14ac:dyDescent="0.2">
      <c r="A64" s="80"/>
      <c r="B64" s="42"/>
      <c r="C64" s="82"/>
      <c r="D64" s="37"/>
      <c r="E64" s="80"/>
      <c r="F64" s="84"/>
      <c r="G64" s="83"/>
      <c r="H64" s="84"/>
      <c r="I64" s="17" t="str">
        <f t="shared" si="0"/>
        <v/>
      </c>
    </row>
    <row r="65" spans="1:9" x14ac:dyDescent="0.2">
      <c r="A65" s="80"/>
      <c r="B65" s="42"/>
      <c r="C65" s="82"/>
      <c r="D65" s="37"/>
      <c r="E65" s="80"/>
      <c r="F65" s="84"/>
      <c r="G65" s="83"/>
      <c r="H65" s="84"/>
      <c r="I65" s="17" t="str">
        <f t="shared" si="0"/>
        <v/>
      </c>
    </row>
    <row r="66" spans="1:9" x14ac:dyDescent="0.2">
      <c r="A66" s="80"/>
      <c r="B66" s="42"/>
      <c r="C66" s="82"/>
      <c r="D66" s="37"/>
      <c r="E66" s="80"/>
      <c r="F66" s="84"/>
      <c r="G66" s="83"/>
      <c r="H66" s="84"/>
      <c r="I66" s="17" t="str">
        <f t="shared" si="0"/>
        <v/>
      </c>
    </row>
    <row r="67" spans="1:9" x14ac:dyDescent="0.2">
      <c r="A67" s="80"/>
      <c r="B67" s="42"/>
      <c r="C67" s="82"/>
      <c r="D67" s="37"/>
      <c r="E67" s="80"/>
      <c r="F67" s="84"/>
      <c r="G67" s="83"/>
      <c r="H67" s="84"/>
      <c r="I67" s="17" t="str">
        <f t="shared" si="0"/>
        <v/>
      </c>
    </row>
    <row r="68" spans="1:9" x14ac:dyDescent="0.2">
      <c r="A68" s="80"/>
      <c r="B68" s="42"/>
      <c r="C68" s="82"/>
      <c r="D68" s="37"/>
      <c r="E68" s="80"/>
      <c r="F68" s="84"/>
      <c r="G68" s="83"/>
      <c r="H68" s="84"/>
      <c r="I68" s="17" t="str">
        <f t="shared" si="0"/>
        <v/>
      </c>
    </row>
    <row r="69" spans="1:9" x14ac:dyDescent="0.2">
      <c r="A69" s="80"/>
      <c r="B69" s="42"/>
      <c r="C69" s="82"/>
      <c r="D69" s="37"/>
      <c r="E69" s="80"/>
      <c r="F69" s="84"/>
      <c r="G69" s="83"/>
      <c r="H69" s="84"/>
      <c r="I69" s="17" t="str">
        <f t="shared" si="0"/>
        <v/>
      </c>
    </row>
    <row r="70" spans="1:9" x14ac:dyDescent="0.2">
      <c r="A70" s="80"/>
      <c r="B70" s="42"/>
      <c r="C70" s="82"/>
      <c r="D70" s="37"/>
      <c r="E70" s="80"/>
      <c r="F70" s="84"/>
      <c r="G70" s="83"/>
      <c r="H70" s="84"/>
      <c r="I70" s="17" t="str">
        <f t="shared" si="0"/>
        <v/>
      </c>
    </row>
    <row r="71" spans="1:9" x14ac:dyDescent="0.2">
      <c r="A71" s="80"/>
      <c r="B71" s="42"/>
      <c r="C71" s="82"/>
      <c r="D71" s="37"/>
      <c r="E71" s="80"/>
      <c r="F71" s="84"/>
      <c r="G71" s="83"/>
      <c r="H71" s="84"/>
      <c r="I71" s="17" t="str">
        <f t="shared" si="0"/>
        <v/>
      </c>
    </row>
    <row r="72" spans="1:9" x14ac:dyDescent="0.2">
      <c r="A72" s="80"/>
      <c r="B72" s="42"/>
      <c r="C72" s="82"/>
      <c r="D72" s="37"/>
      <c r="E72" s="80"/>
      <c r="F72" s="84"/>
      <c r="G72" s="83"/>
      <c r="H72" s="84"/>
      <c r="I72" s="17" t="str">
        <f t="shared" si="0"/>
        <v/>
      </c>
    </row>
    <row r="73" spans="1:9" x14ac:dyDescent="0.2">
      <c r="A73" s="80"/>
      <c r="B73" s="42"/>
      <c r="C73" s="82"/>
      <c r="D73" s="37"/>
      <c r="E73" s="80"/>
      <c r="F73" s="84"/>
      <c r="G73" s="83"/>
      <c r="H73" s="84"/>
      <c r="I73" s="17" t="str">
        <f t="shared" si="0"/>
        <v/>
      </c>
    </row>
    <row r="74" spans="1:9" x14ac:dyDescent="0.2">
      <c r="A74" s="80"/>
      <c r="B74" s="42"/>
      <c r="C74" s="82"/>
      <c r="D74" s="37"/>
      <c r="E74" s="80"/>
      <c r="F74" s="84"/>
      <c r="G74" s="83"/>
      <c r="H74" s="84"/>
      <c r="I74" s="17" t="str">
        <f t="shared" si="0"/>
        <v/>
      </c>
    </row>
    <row r="75" spans="1:9" x14ac:dyDescent="0.2">
      <c r="A75" s="80"/>
      <c r="B75" s="42"/>
      <c r="C75" s="82"/>
      <c r="D75" s="37"/>
      <c r="E75" s="80"/>
      <c r="F75" s="84"/>
      <c r="G75" s="83"/>
      <c r="H75" s="84"/>
      <c r="I75" s="17" t="str">
        <f t="shared" si="0"/>
        <v/>
      </c>
    </row>
    <row r="76" spans="1:9" x14ac:dyDescent="0.2">
      <c r="A76" s="80"/>
      <c r="B76" s="42"/>
      <c r="C76" s="82"/>
      <c r="D76" s="37"/>
      <c r="E76" s="80"/>
      <c r="F76" s="84"/>
      <c r="G76" s="83"/>
      <c r="H76" s="84"/>
      <c r="I76" s="17" t="str">
        <f t="shared" si="0"/>
        <v/>
      </c>
    </row>
    <row r="77" spans="1:9" x14ac:dyDescent="0.2">
      <c r="A77" s="80"/>
      <c r="B77" s="42"/>
      <c r="C77" s="82"/>
      <c r="D77" s="37"/>
      <c r="E77" s="80"/>
      <c r="F77" s="84"/>
      <c r="G77" s="83"/>
      <c r="H77" s="84"/>
      <c r="I77" s="17" t="str">
        <f t="shared" si="0"/>
        <v/>
      </c>
    </row>
    <row r="78" spans="1:9" x14ac:dyDescent="0.2">
      <c r="A78" s="80"/>
      <c r="B78" s="42"/>
      <c r="C78" s="82"/>
      <c r="D78" s="37"/>
      <c r="E78" s="80"/>
      <c r="F78" s="84"/>
      <c r="G78" s="83"/>
      <c r="H78" s="84"/>
      <c r="I78" s="17" t="str">
        <f t="shared" si="0"/>
        <v/>
      </c>
    </row>
    <row r="79" spans="1:9" x14ac:dyDescent="0.2">
      <c r="A79" s="80"/>
      <c r="B79" s="42"/>
      <c r="C79" s="82"/>
      <c r="D79" s="37"/>
      <c r="E79" s="80"/>
      <c r="F79" s="84"/>
      <c r="G79" s="83"/>
      <c r="H79" s="84"/>
      <c r="I79" s="17" t="str">
        <f t="shared" si="0"/>
        <v/>
      </c>
    </row>
    <row r="80" spans="1:9" x14ac:dyDescent="0.2">
      <c r="A80" s="80"/>
      <c r="B80" s="42"/>
      <c r="C80" s="82"/>
      <c r="D80" s="37"/>
      <c r="E80" s="80"/>
      <c r="F80" s="84"/>
      <c r="G80" s="83"/>
      <c r="H80" s="84"/>
      <c r="I80" s="17" t="str">
        <f t="shared" si="0"/>
        <v/>
      </c>
    </row>
    <row r="81" spans="1:9" x14ac:dyDescent="0.2">
      <c r="A81" s="80"/>
      <c r="B81" s="42"/>
      <c r="C81" s="82"/>
      <c r="D81" s="37"/>
      <c r="E81" s="80"/>
      <c r="F81" s="84"/>
      <c r="G81" s="83"/>
      <c r="H81" s="84"/>
      <c r="I81" s="17" t="str">
        <f t="shared" si="0"/>
        <v/>
      </c>
    </row>
    <row r="82" spans="1:9" x14ac:dyDescent="0.2">
      <c r="A82" s="80"/>
      <c r="B82" s="42"/>
      <c r="C82" s="82"/>
      <c r="D82" s="37"/>
      <c r="E82" s="80"/>
      <c r="F82" s="84"/>
      <c r="G82" s="83"/>
      <c r="H82" s="84"/>
      <c r="I82" s="17" t="str">
        <f t="shared" ref="I82:I145" si="1">IF(ISBLANK(A82),"",IFERROR(IF(COUNTIF($A$17:$A$300,A82)&gt;1,"Fehler - Anlagenschlüssel doppelt verwendet",""),"Fehler"))</f>
        <v/>
      </c>
    </row>
    <row r="83" spans="1:9" x14ac:dyDescent="0.2">
      <c r="A83" s="80"/>
      <c r="B83" s="42"/>
      <c r="C83" s="82"/>
      <c r="D83" s="37"/>
      <c r="E83" s="80"/>
      <c r="F83" s="84"/>
      <c r="G83" s="83"/>
      <c r="H83" s="84"/>
      <c r="I83" s="17" t="str">
        <f t="shared" si="1"/>
        <v/>
      </c>
    </row>
    <row r="84" spans="1:9" x14ac:dyDescent="0.2">
      <c r="A84" s="80"/>
      <c r="B84" s="42"/>
      <c r="C84" s="82"/>
      <c r="D84" s="37"/>
      <c r="E84" s="80"/>
      <c r="F84" s="84"/>
      <c r="G84" s="83"/>
      <c r="H84" s="84"/>
      <c r="I84" s="17" t="str">
        <f t="shared" si="1"/>
        <v/>
      </c>
    </row>
    <row r="85" spans="1:9" x14ac:dyDescent="0.2">
      <c r="A85" s="80"/>
      <c r="B85" s="42"/>
      <c r="C85" s="82"/>
      <c r="D85" s="37"/>
      <c r="E85" s="80"/>
      <c r="F85" s="84"/>
      <c r="G85" s="83"/>
      <c r="H85" s="84"/>
      <c r="I85" s="17" t="str">
        <f t="shared" si="1"/>
        <v/>
      </c>
    </row>
    <row r="86" spans="1:9" x14ac:dyDescent="0.2">
      <c r="A86" s="80"/>
      <c r="B86" s="42"/>
      <c r="C86" s="82"/>
      <c r="D86" s="37"/>
      <c r="E86" s="80"/>
      <c r="F86" s="84"/>
      <c r="G86" s="83"/>
      <c r="H86" s="84"/>
      <c r="I86" s="17" t="str">
        <f t="shared" si="1"/>
        <v/>
      </c>
    </row>
    <row r="87" spans="1:9" x14ac:dyDescent="0.2">
      <c r="A87" s="80"/>
      <c r="B87" s="42"/>
      <c r="C87" s="82"/>
      <c r="D87" s="37"/>
      <c r="E87" s="80"/>
      <c r="F87" s="84"/>
      <c r="G87" s="83"/>
      <c r="H87" s="84"/>
      <c r="I87" s="17" t="str">
        <f t="shared" si="1"/>
        <v/>
      </c>
    </row>
    <row r="88" spans="1:9" x14ac:dyDescent="0.2">
      <c r="A88" s="80"/>
      <c r="B88" s="42"/>
      <c r="C88" s="82"/>
      <c r="D88" s="37"/>
      <c r="E88" s="80"/>
      <c r="F88" s="84"/>
      <c r="G88" s="83"/>
      <c r="H88" s="84"/>
      <c r="I88" s="17" t="str">
        <f t="shared" si="1"/>
        <v/>
      </c>
    </row>
    <row r="89" spans="1:9" x14ac:dyDescent="0.2">
      <c r="A89" s="80"/>
      <c r="B89" s="42"/>
      <c r="C89" s="82"/>
      <c r="D89" s="37"/>
      <c r="E89" s="80"/>
      <c r="F89" s="84"/>
      <c r="G89" s="83"/>
      <c r="H89" s="84"/>
      <c r="I89" s="17" t="str">
        <f t="shared" si="1"/>
        <v/>
      </c>
    </row>
    <row r="90" spans="1:9" x14ac:dyDescent="0.2">
      <c r="A90" s="80"/>
      <c r="B90" s="42"/>
      <c r="C90" s="82"/>
      <c r="D90" s="37"/>
      <c r="E90" s="80"/>
      <c r="F90" s="84"/>
      <c r="G90" s="83"/>
      <c r="H90" s="84"/>
      <c r="I90" s="17" t="str">
        <f t="shared" si="1"/>
        <v/>
      </c>
    </row>
    <row r="91" spans="1:9" x14ac:dyDescent="0.2">
      <c r="A91" s="80"/>
      <c r="B91" s="42"/>
      <c r="C91" s="82"/>
      <c r="D91" s="37"/>
      <c r="E91" s="80"/>
      <c r="F91" s="84"/>
      <c r="G91" s="83"/>
      <c r="H91" s="84"/>
      <c r="I91" s="17" t="str">
        <f t="shared" si="1"/>
        <v/>
      </c>
    </row>
    <row r="92" spans="1:9" x14ac:dyDescent="0.2">
      <c r="A92" s="80"/>
      <c r="B92" s="42"/>
      <c r="C92" s="82"/>
      <c r="D92" s="37"/>
      <c r="E92" s="80"/>
      <c r="F92" s="84"/>
      <c r="G92" s="83"/>
      <c r="H92" s="84"/>
      <c r="I92" s="17" t="str">
        <f t="shared" si="1"/>
        <v/>
      </c>
    </row>
    <row r="93" spans="1:9" x14ac:dyDescent="0.2">
      <c r="A93" s="80"/>
      <c r="B93" s="42"/>
      <c r="C93" s="82"/>
      <c r="D93" s="37"/>
      <c r="E93" s="80"/>
      <c r="F93" s="84"/>
      <c r="G93" s="83"/>
      <c r="H93" s="84"/>
      <c r="I93" s="17" t="str">
        <f t="shared" si="1"/>
        <v/>
      </c>
    </row>
    <row r="94" spans="1:9" x14ac:dyDescent="0.2">
      <c r="A94" s="80"/>
      <c r="B94" s="42"/>
      <c r="C94" s="82"/>
      <c r="D94" s="37"/>
      <c r="E94" s="80"/>
      <c r="F94" s="84"/>
      <c r="G94" s="83"/>
      <c r="H94" s="84"/>
      <c r="I94" s="17" t="str">
        <f t="shared" si="1"/>
        <v/>
      </c>
    </row>
    <row r="95" spans="1:9" x14ac:dyDescent="0.2">
      <c r="A95" s="80"/>
      <c r="B95" s="42"/>
      <c r="C95" s="82"/>
      <c r="D95" s="37"/>
      <c r="E95" s="80"/>
      <c r="F95" s="84"/>
      <c r="G95" s="83"/>
      <c r="H95" s="84"/>
      <c r="I95" s="17" t="str">
        <f t="shared" si="1"/>
        <v/>
      </c>
    </row>
    <row r="96" spans="1:9" x14ac:dyDescent="0.2">
      <c r="A96" s="80"/>
      <c r="B96" s="42"/>
      <c r="C96" s="82"/>
      <c r="D96" s="37"/>
      <c r="E96" s="80"/>
      <c r="F96" s="84"/>
      <c r="G96" s="83"/>
      <c r="H96" s="84"/>
      <c r="I96" s="17" t="str">
        <f t="shared" si="1"/>
        <v/>
      </c>
    </row>
    <row r="97" spans="1:9" x14ac:dyDescent="0.2">
      <c r="A97" s="80"/>
      <c r="B97" s="42"/>
      <c r="C97" s="82"/>
      <c r="D97" s="37"/>
      <c r="E97" s="80"/>
      <c r="F97" s="84"/>
      <c r="G97" s="83"/>
      <c r="H97" s="84"/>
      <c r="I97" s="17" t="str">
        <f t="shared" si="1"/>
        <v/>
      </c>
    </row>
    <row r="98" spans="1:9" x14ac:dyDescent="0.2">
      <c r="A98" s="80"/>
      <c r="B98" s="42"/>
      <c r="C98" s="82"/>
      <c r="D98" s="37"/>
      <c r="E98" s="80"/>
      <c r="F98" s="84"/>
      <c r="G98" s="83"/>
      <c r="H98" s="84"/>
      <c r="I98" s="17" t="str">
        <f t="shared" si="1"/>
        <v/>
      </c>
    </row>
    <row r="99" spans="1:9" x14ac:dyDescent="0.2">
      <c r="A99" s="80"/>
      <c r="B99" s="42"/>
      <c r="C99" s="82"/>
      <c r="D99" s="37"/>
      <c r="E99" s="80"/>
      <c r="F99" s="84"/>
      <c r="G99" s="83"/>
      <c r="H99" s="84"/>
      <c r="I99" s="17" t="str">
        <f t="shared" si="1"/>
        <v/>
      </c>
    </row>
    <row r="100" spans="1:9" x14ac:dyDescent="0.2">
      <c r="A100" s="80"/>
      <c r="B100" s="42"/>
      <c r="C100" s="82"/>
      <c r="D100" s="37"/>
      <c r="E100" s="80"/>
      <c r="F100" s="84"/>
      <c r="G100" s="83"/>
      <c r="H100" s="84"/>
      <c r="I100" s="17" t="str">
        <f t="shared" si="1"/>
        <v/>
      </c>
    </row>
    <row r="101" spans="1:9" x14ac:dyDescent="0.2">
      <c r="A101" s="80"/>
      <c r="B101" s="42"/>
      <c r="C101" s="82"/>
      <c r="D101" s="37"/>
      <c r="E101" s="80"/>
      <c r="F101" s="84"/>
      <c r="G101" s="83"/>
      <c r="H101" s="84"/>
      <c r="I101" s="17" t="str">
        <f t="shared" si="1"/>
        <v/>
      </c>
    </row>
    <row r="102" spans="1:9" x14ac:dyDescent="0.2">
      <c r="A102" s="80"/>
      <c r="B102" s="42"/>
      <c r="C102" s="82"/>
      <c r="D102" s="37"/>
      <c r="E102" s="80"/>
      <c r="F102" s="84"/>
      <c r="G102" s="83"/>
      <c r="H102" s="84"/>
      <c r="I102" s="17" t="str">
        <f t="shared" si="1"/>
        <v/>
      </c>
    </row>
    <row r="103" spans="1:9" x14ac:dyDescent="0.2">
      <c r="A103" s="80"/>
      <c r="B103" s="42"/>
      <c r="C103" s="82"/>
      <c r="D103" s="37"/>
      <c r="E103" s="80"/>
      <c r="F103" s="84"/>
      <c r="G103" s="83"/>
      <c r="H103" s="84"/>
      <c r="I103" s="17" t="str">
        <f t="shared" si="1"/>
        <v/>
      </c>
    </row>
    <row r="104" spans="1:9" x14ac:dyDescent="0.2">
      <c r="A104" s="80"/>
      <c r="B104" s="42"/>
      <c r="C104" s="82"/>
      <c r="D104" s="37"/>
      <c r="E104" s="80"/>
      <c r="F104" s="84"/>
      <c r="G104" s="83"/>
      <c r="H104" s="84"/>
      <c r="I104" s="17" t="str">
        <f t="shared" si="1"/>
        <v/>
      </c>
    </row>
    <row r="105" spans="1:9" x14ac:dyDescent="0.2">
      <c r="A105" s="80"/>
      <c r="B105" s="42"/>
      <c r="C105" s="82"/>
      <c r="D105" s="37"/>
      <c r="E105" s="80"/>
      <c r="F105" s="84"/>
      <c r="G105" s="83"/>
      <c r="H105" s="84"/>
      <c r="I105" s="17" t="str">
        <f t="shared" si="1"/>
        <v/>
      </c>
    </row>
    <row r="106" spans="1:9" x14ac:dyDescent="0.2">
      <c r="A106" s="80"/>
      <c r="B106" s="42"/>
      <c r="C106" s="82"/>
      <c r="D106" s="37"/>
      <c r="E106" s="80"/>
      <c r="F106" s="84"/>
      <c r="G106" s="83"/>
      <c r="H106" s="84"/>
      <c r="I106" s="17" t="str">
        <f t="shared" si="1"/>
        <v/>
      </c>
    </row>
    <row r="107" spans="1:9" x14ac:dyDescent="0.2">
      <c r="A107" s="80"/>
      <c r="B107" s="42"/>
      <c r="C107" s="82"/>
      <c r="D107" s="37"/>
      <c r="E107" s="80"/>
      <c r="F107" s="84"/>
      <c r="G107" s="83"/>
      <c r="H107" s="84"/>
      <c r="I107" s="17" t="str">
        <f t="shared" si="1"/>
        <v/>
      </c>
    </row>
    <row r="108" spans="1:9" x14ac:dyDescent="0.2">
      <c r="A108" s="80"/>
      <c r="B108" s="42"/>
      <c r="C108" s="82"/>
      <c r="D108" s="37"/>
      <c r="E108" s="80"/>
      <c r="F108" s="84"/>
      <c r="G108" s="83"/>
      <c r="H108" s="84"/>
      <c r="I108" s="17" t="str">
        <f t="shared" si="1"/>
        <v/>
      </c>
    </row>
    <row r="109" spans="1:9" x14ac:dyDescent="0.2">
      <c r="A109" s="80"/>
      <c r="B109" s="42"/>
      <c r="C109" s="82"/>
      <c r="D109" s="37"/>
      <c r="E109" s="80"/>
      <c r="F109" s="84"/>
      <c r="G109" s="83"/>
      <c r="H109" s="84"/>
      <c r="I109" s="17" t="str">
        <f t="shared" si="1"/>
        <v/>
      </c>
    </row>
    <row r="110" spans="1:9" x14ac:dyDescent="0.2">
      <c r="A110" s="80"/>
      <c r="B110" s="42"/>
      <c r="C110" s="82"/>
      <c r="D110" s="37"/>
      <c r="E110" s="80"/>
      <c r="F110" s="84"/>
      <c r="G110" s="83"/>
      <c r="H110" s="84"/>
      <c r="I110" s="17" t="str">
        <f t="shared" si="1"/>
        <v/>
      </c>
    </row>
    <row r="111" spans="1:9" x14ac:dyDescent="0.2">
      <c r="A111" s="80"/>
      <c r="B111" s="42"/>
      <c r="C111" s="82"/>
      <c r="D111" s="37"/>
      <c r="E111" s="80"/>
      <c r="F111" s="84"/>
      <c r="G111" s="83"/>
      <c r="H111" s="84"/>
      <c r="I111" s="17" t="str">
        <f t="shared" si="1"/>
        <v/>
      </c>
    </row>
    <row r="112" spans="1:9" x14ac:dyDescent="0.2">
      <c r="A112" s="80"/>
      <c r="B112" s="42"/>
      <c r="C112" s="82"/>
      <c r="D112" s="37"/>
      <c r="E112" s="80"/>
      <c r="F112" s="84"/>
      <c r="G112" s="83"/>
      <c r="H112" s="84"/>
      <c r="I112" s="17" t="str">
        <f t="shared" si="1"/>
        <v/>
      </c>
    </row>
    <row r="113" spans="1:9" x14ac:dyDescent="0.2">
      <c r="A113" s="80"/>
      <c r="B113" s="42"/>
      <c r="C113" s="82"/>
      <c r="D113" s="37"/>
      <c r="E113" s="80"/>
      <c r="F113" s="84"/>
      <c r="G113" s="83"/>
      <c r="H113" s="84"/>
      <c r="I113" s="17" t="str">
        <f t="shared" si="1"/>
        <v/>
      </c>
    </row>
    <row r="114" spans="1:9" x14ac:dyDescent="0.2">
      <c r="A114" s="80"/>
      <c r="B114" s="42"/>
      <c r="C114" s="82"/>
      <c r="D114" s="37"/>
      <c r="E114" s="80"/>
      <c r="F114" s="84"/>
      <c r="G114" s="83"/>
      <c r="H114" s="84"/>
      <c r="I114" s="17" t="str">
        <f t="shared" si="1"/>
        <v/>
      </c>
    </row>
    <row r="115" spans="1:9" x14ac:dyDescent="0.2">
      <c r="A115" s="80"/>
      <c r="B115" s="42"/>
      <c r="C115" s="82"/>
      <c r="D115" s="37"/>
      <c r="E115" s="80"/>
      <c r="F115" s="84"/>
      <c r="G115" s="83"/>
      <c r="H115" s="84"/>
      <c r="I115" s="17" t="str">
        <f t="shared" si="1"/>
        <v/>
      </c>
    </row>
    <row r="116" spans="1:9" x14ac:dyDescent="0.2">
      <c r="A116" s="80"/>
      <c r="B116" s="42"/>
      <c r="C116" s="82"/>
      <c r="D116" s="37"/>
      <c r="E116" s="80"/>
      <c r="F116" s="84"/>
      <c r="G116" s="83"/>
      <c r="H116" s="84"/>
      <c r="I116" s="17" t="str">
        <f t="shared" si="1"/>
        <v/>
      </c>
    </row>
    <row r="117" spans="1:9" x14ac:dyDescent="0.2">
      <c r="A117" s="80"/>
      <c r="B117" s="42"/>
      <c r="C117" s="82"/>
      <c r="D117" s="37"/>
      <c r="E117" s="80"/>
      <c r="F117" s="84"/>
      <c r="G117" s="83"/>
      <c r="H117" s="84"/>
      <c r="I117" s="17" t="str">
        <f t="shared" si="1"/>
        <v/>
      </c>
    </row>
    <row r="118" spans="1:9" x14ac:dyDescent="0.2">
      <c r="A118" s="80"/>
      <c r="B118" s="42"/>
      <c r="C118" s="82"/>
      <c r="D118" s="37"/>
      <c r="E118" s="80"/>
      <c r="F118" s="84"/>
      <c r="G118" s="83"/>
      <c r="H118" s="84"/>
      <c r="I118" s="17" t="str">
        <f t="shared" si="1"/>
        <v/>
      </c>
    </row>
    <row r="119" spans="1:9" x14ac:dyDescent="0.2">
      <c r="A119" s="80"/>
      <c r="B119" s="42"/>
      <c r="C119" s="82"/>
      <c r="D119" s="37"/>
      <c r="E119" s="80"/>
      <c r="F119" s="84"/>
      <c r="G119" s="83"/>
      <c r="H119" s="84"/>
      <c r="I119" s="17" t="str">
        <f t="shared" si="1"/>
        <v/>
      </c>
    </row>
    <row r="120" spans="1:9" x14ac:dyDescent="0.2">
      <c r="A120" s="80"/>
      <c r="B120" s="42"/>
      <c r="C120" s="82"/>
      <c r="D120" s="37"/>
      <c r="E120" s="80"/>
      <c r="F120" s="84"/>
      <c r="G120" s="83"/>
      <c r="H120" s="84"/>
      <c r="I120" s="17" t="str">
        <f t="shared" si="1"/>
        <v/>
      </c>
    </row>
    <row r="121" spans="1:9" x14ac:dyDescent="0.2">
      <c r="A121" s="80"/>
      <c r="B121" s="42"/>
      <c r="C121" s="82"/>
      <c r="D121" s="37"/>
      <c r="E121" s="80"/>
      <c r="F121" s="84"/>
      <c r="G121" s="83"/>
      <c r="H121" s="84"/>
      <c r="I121" s="17" t="str">
        <f t="shared" si="1"/>
        <v/>
      </c>
    </row>
    <row r="122" spans="1:9" x14ac:dyDescent="0.2">
      <c r="A122" s="80"/>
      <c r="B122" s="42"/>
      <c r="C122" s="82"/>
      <c r="D122" s="37"/>
      <c r="E122" s="80"/>
      <c r="F122" s="84"/>
      <c r="G122" s="83"/>
      <c r="H122" s="84"/>
      <c r="I122" s="17" t="str">
        <f t="shared" si="1"/>
        <v/>
      </c>
    </row>
    <row r="123" spans="1:9" x14ac:dyDescent="0.2">
      <c r="A123" s="80"/>
      <c r="B123" s="42"/>
      <c r="C123" s="82"/>
      <c r="D123" s="37"/>
      <c r="E123" s="80"/>
      <c r="F123" s="84"/>
      <c r="G123" s="83"/>
      <c r="H123" s="84"/>
      <c r="I123" s="17" t="str">
        <f t="shared" si="1"/>
        <v/>
      </c>
    </row>
    <row r="124" spans="1:9" x14ac:dyDescent="0.2">
      <c r="A124" s="80"/>
      <c r="B124" s="42"/>
      <c r="C124" s="82"/>
      <c r="D124" s="37"/>
      <c r="E124" s="80"/>
      <c r="F124" s="84"/>
      <c r="G124" s="83"/>
      <c r="H124" s="84"/>
      <c r="I124" s="17" t="str">
        <f t="shared" si="1"/>
        <v/>
      </c>
    </row>
    <row r="125" spans="1:9" x14ac:dyDescent="0.2">
      <c r="A125" s="80"/>
      <c r="B125" s="42"/>
      <c r="C125" s="82"/>
      <c r="D125" s="37"/>
      <c r="E125" s="80"/>
      <c r="F125" s="84"/>
      <c r="G125" s="83"/>
      <c r="H125" s="84"/>
      <c r="I125" s="17" t="str">
        <f t="shared" si="1"/>
        <v/>
      </c>
    </row>
    <row r="126" spans="1:9" x14ac:dyDescent="0.2">
      <c r="A126" s="80"/>
      <c r="B126" s="42"/>
      <c r="C126" s="82"/>
      <c r="D126" s="37"/>
      <c r="E126" s="80"/>
      <c r="F126" s="84"/>
      <c r="G126" s="83"/>
      <c r="H126" s="84"/>
      <c r="I126" s="17" t="str">
        <f t="shared" si="1"/>
        <v/>
      </c>
    </row>
    <row r="127" spans="1:9" x14ac:dyDescent="0.2">
      <c r="A127" s="80"/>
      <c r="B127" s="42"/>
      <c r="C127" s="82"/>
      <c r="D127" s="37"/>
      <c r="E127" s="80"/>
      <c r="F127" s="84"/>
      <c r="G127" s="83"/>
      <c r="H127" s="84"/>
      <c r="I127" s="17" t="str">
        <f t="shared" si="1"/>
        <v/>
      </c>
    </row>
    <row r="128" spans="1:9" x14ac:dyDescent="0.2">
      <c r="A128" s="80"/>
      <c r="B128" s="42"/>
      <c r="C128" s="82"/>
      <c r="D128" s="37"/>
      <c r="E128" s="80"/>
      <c r="F128" s="84"/>
      <c r="G128" s="83"/>
      <c r="H128" s="84"/>
      <c r="I128" s="17" t="str">
        <f t="shared" si="1"/>
        <v/>
      </c>
    </row>
    <row r="129" spans="1:9" x14ac:dyDescent="0.2">
      <c r="A129" s="80"/>
      <c r="B129" s="42"/>
      <c r="C129" s="82"/>
      <c r="D129" s="37"/>
      <c r="E129" s="80"/>
      <c r="F129" s="84"/>
      <c r="G129" s="83"/>
      <c r="H129" s="84"/>
      <c r="I129" s="17" t="str">
        <f t="shared" si="1"/>
        <v/>
      </c>
    </row>
    <row r="130" spans="1:9" x14ac:dyDescent="0.2">
      <c r="A130" s="80"/>
      <c r="B130" s="42"/>
      <c r="C130" s="82"/>
      <c r="D130" s="37"/>
      <c r="E130" s="80"/>
      <c r="F130" s="84"/>
      <c r="G130" s="83"/>
      <c r="H130" s="84"/>
      <c r="I130" s="17" t="str">
        <f t="shared" si="1"/>
        <v/>
      </c>
    </row>
    <row r="131" spans="1:9" x14ac:dyDescent="0.2">
      <c r="A131" s="80"/>
      <c r="B131" s="42"/>
      <c r="C131" s="82"/>
      <c r="D131" s="37"/>
      <c r="E131" s="80"/>
      <c r="F131" s="84"/>
      <c r="G131" s="83"/>
      <c r="H131" s="84"/>
      <c r="I131" s="17" t="str">
        <f t="shared" si="1"/>
        <v/>
      </c>
    </row>
    <row r="132" spans="1:9" x14ac:dyDescent="0.2">
      <c r="A132" s="80"/>
      <c r="B132" s="42"/>
      <c r="C132" s="82"/>
      <c r="D132" s="37"/>
      <c r="E132" s="80"/>
      <c r="F132" s="84"/>
      <c r="G132" s="83"/>
      <c r="H132" s="84"/>
      <c r="I132" s="17" t="str">
        <f t="shared" si="1"/>
        <v/>
      </c>
    </row>
    <row r="133" spans="1:9" x14ac:dyDescent="0.2">
      <c r="A133" s="80"/>
      <c r="B133" s="42"/>
      <c r="C133" s="82"/>
      <c r="D133" s="37"/>
      <c r="E133" s="80"/>
      <c r="F133" s="84"/>
      <c r="G133" s="83"/>
      <c r="H133" s="84"/>
      <c r="I133" s="17" t="str">
        <f t="shared" si="1"/>
        <v/>
      </c>
    </row>
    <row r="134" spans="1:9" x14ac:dyDescent="0.2">
      <c r="A134" s="80"/>
      <c r="B134" s="42"/>
      <c r="C134" s="82"/>
      <c r="D134" s="37"/>
      <c r="E134" s="80"/>
      <c r="F134" s="84"/>
      <c r="G134" s="83"/>
      <c r="H134" s="84"/>
      <c r="I134" s="17" t="str">
        <f t="shared" si="1"/>
        <v/>
      </c>
    </row>
    <row r="135" spans="1:9" x14ac:dyDescent="0.2">
      <c r="A135" s="80"/>
      <c r="B135" s="42"/>
      <c r="C135" s="82"/>
      <c r="D135" s="37"/>
      <c r="E135" s="80"/>
      <c r="F135" s="84"/>
      <c r="G135" s="83"/>
      <c r="H135" s="84"/>
      <c r="I135" s="17" t="str">
        <f t="shared" si="1"/>
        <v/>
      </c>
    </row>
    <row r="136" spans="1:9" x14ac:dyDescent="0.2">
      <c r="A136" s="80"/>
      <c r="B136" s="42"/>
      <c r="C136" s="82"/>
      <c r="D136" s="37"/>
      <c r="E136" s="80"/>
      <c r="F136" s="84"/>
      <c r="G136" s="83"/>
      <c r="H136" s="84"/>
      <c r="I136" s="17" t="str">
        <f t="shared" si="1"/>
        <v/>
      </c>
    </row>
    <row r="137" spans="1:9" x14ac:dyDescent="0.2">
      <c r="A137" s="80"/>
      <c r="B137" s="42"/>
      <c r="C137" s="82"/>
      <c r="D137" s="37"/>
      <c r="E137" s="80"/>
      <c r="F137" s="84"/>
      <c r="G137" s="83"/>
      <c r="H137" s="84"/>
      <c r="I137" s="17" t="str">
        <f t="shared" si="1"/>
        <v/>
      </c>
    </row>
    <row r="138" spans="1:9" x14ac:dyDescent="0.2">
      <c r="A138" s="80"/>
      <c r="B138" s="42"/>
      <c r="C138" s="82"/>
      <c r="D138" s="37"/>
      <c r="E138" s="80"/>
      <c r="F138" s="84"/>
      <c r="G138" s="83"/>
      <c r="H138" s="84"/>
      <c r="I138" s="17" t="str">
        <f t="shared" si="1"/>
        <v/>
      </c>
    </row>
    <row r="139" spans="1:9" x14ac:dyDescent="0.2">
      <c r="A139" s="80"/>
      <c r="B139" s="42"/>
      <c r="C139" s="82"/>
      <c r="D139" s="37"/>
      <c r="E139" s="80"/>
      <c r="F139" s="84"/>
      <c r="G139" s="83"/>
      <c r="H139" s="84"/>
      <c r="I139" s="17" t="str">
        <f t="shared" si="1"/>
        <v/>
      </c>
    </row>
    <row r="140" spans="1:9" x14ac:dyDescent="0.2">
      <c r="A140" s="80"/>
      <c r="B140" s="42"/>
      <c r="C140" s="82"/>
      <c r="D140" s="37"/>
      <c r="E140" s="80"/>
      <c r="F140" s="84"/>
      <c r="G140" s="83"/>
      <c r="H140" s="84"/>
      <c r="I140" s="17" t="str">
        <f t="shared" si="1"/>
        <v/>
      </c>
    </row>
    <row r="141" spans="1:9" x14ac:dyDescent="0.2">
      <c r="A141" s="80"/>
      <c r="B141" s="42"/>
      <c r="C141" s="82"/>
      <c r="D141" s="37"/>
      <c r="E141" s="80"/>
      <c r="F141" s="84"/>
      <c r="G141" s="83"/>
      <c r="H141" s="84"/>
      <c r="I141" s="17" t="str">
        <f t="shared" si="1"/>
        <v/>
      </c>
    </row>
    <row r="142" spans="1:9" x14ac:dyDescent="0.2">
      <c r="A142" s="80"/>
      <c r="B142" s="42"/>
      <c r="C142" s="82"/>
      <c r="D142" s="37"/>
      <c r="E142" s="80"/>
      <c r="F142" s="84"/>
      <c r="G142" s="83"/>
      <c r="H142" s="84"/>
      <c r="I142" s="17" t="str">
        <f t="shared" si="1"/>
        <v/>
      </c>
    </row>
    <row r="143" spans="1:9" x14ac:dyDescent="0.2">
      <c r="A143" s="80"/>
      <c r="B143" s="42"/>
      <c r="C143" s="82"/>
      <c r="D143" s="37"/>
      <c r="E143" s="80"/>
      <c r="F143" s="84"/>
      <c r="G143" s="83"/>
      <c r="H143" s="84"/>
      <c r="I143" s="17" t="str">
        <f t="shared" si="1"/>
        <v/>
      </c>
    </row>
    <row r="144" spans="1:9" x14ac:dyDescent="0.2">
      <c r="A144" s="80"/>
      <c r="B144" s="42"/>
      <c r="C144" s="82"/>
      <c r="D144" s="37"/>
      <c r="E144" s="80"/>
      <c r="F144" s="84"/>
      <c r="G144" s="83"/>
      <c r="H144" s="84"/>
      <c r="I144" s="17" t="str">
        <f t="shared" si="1"/>
        <v/>
      </c>
    </row>
    <row r="145" spans="1:9" x14ac:dyDescent="0.2">
      <c r="A145" s="80"/>
      <c r="B145" s="42"/>
      <c r="C145" s="82"/>
      <c r="D145" s="37"/>
      <c r="E145" s="80"/>
      <c r="F145" s="84"/>
      <c r="G145" s="83"/>
      <c r="H145" s="84"/>
      <c r="I145" s="17" t="str">
        <f t="shared" si="1"/>
        <v/>
      </c>
    </row>
    <row r="146" spans="1:9" x14ac:dyDescent="0.2">
      <c r="A146" s="80"/>
      <c r="B146" s="42"/>
      <c r="C146" s="82"/>
      <c r="D146" s="37"/>
      <c r="E146" s="80"/>
      <c r="F146" s="84"/>
      <c r="G146" s="83"/>
      <c r="H146" s="84"/>
      <c r="I146" s="17" t="str">
        <f t="shared" ref="I146:I209" si="2">IF(ISBLANK(A146),"",IFERROR(IF(COUNTIF($A$17:$A$300,A146)&gt;1,"Fehler - Anlagenschlüssel doppelt verwendet",""),"Fehler"))</f>
        <v/>
      </c>
    </row>
    <row r="147" spans="1:9" x14ac:dyDescent="0.2">
      <c r="A147" s="80"/>
      <c r="B147" s="42"/>
      <c r="C147" s="82"/>
      <c r="D147" s="37"/>
      <c r="E147" s="80"/>
      <c r="F147" s="84"/>
      <c r="G147" s="83"/>
      <c r="H147" s="84"/>
      <c r="I147" s="17" t="str">
        <f t="shared" si="2"/>
        <v/>
      </c>
    </row>
    <row r="148" spans="1:9" x14ac:dyDescent="0.2">
      <c r="A148" s="80"/>
      <c r="B148" s="42"/>
      <c r="C148" s="82"/>
      <c r="D148" s="37"/>
      <c r="E148" s="80"/>
      <c r="F148" s="84"/>
      <c r="G148" s="83"/>
      <c r="H148" s="84"/>
      <c r="I148" s="17" t="str">
        <f t="shared" si="2"/>
        <v/>
      </c>
    </row>
    <row r="149" spans="1:9" x14ac:dyDescent="0.2">
      <c r="A149" s="80"/>
      <c r="B149" s="42"/>
      <c r="C149" s="82"/>
      <c r="D149" s="37"/>
      <c r="E149" s="80"/>
      <c r="F149" s="84"/>
      <c r="G149" s="83"/>
      <c r="H149" s="84"/>
      <c r="I149" s="17" t="str">
        <f t="shared" si="2"/>
        <v/>
      </c>
    </row>
    <row r="150" spans="1:9" x14ac:dyDescent="0.2">
      <c r="A150" s="80"/>
      <c r="B150" s="42"/>
      <c r="C150" s="82"/>
      <c r="D150" s="37"/>
      <c r="E150" s="80"/>
      <c r="F150" s="84"/>
      <c r="G150" s="83"/>
      <c r="H150" s="84"/>
      <c r="I150" s="17" t="str">
        <f t="shared" si="2"/>
        <v/>
      </c>
    </row>
    <row r="151" spans="1:9" x14ac:dyDescent="0.2">
      <c r="A151" s="80"/>
      <c r="B151" s="42"/>
      <c r="C151" s="82"/>
      <c r="D151" s="37"/>
      <c r="E151" s="80"/>
      <c r="F151" s="84"/>
      <c r="G151" s="83"/>
      <c r="H151" s="84"/>
      <c r="I151" s="17" t="str">
        <f t="shared" si="2"/>
        <v/>
      </c>
    </row>
    <row r="152" spans="1:9" x14ac:dyDescent="0.2">
      <c r="A152" s="80"/>
      <c r="B152" s="42"/>
      <c r="C152" s="82"/>
      <c r="D152" s="37"/>
      <c r="E152" s="80"/>
      <c r="F152" s="84"/>
      <c r="G152" s="83"/>
      <c r="H152" s="84"/>
      <c r="I152" s="17" t="str">
        <f t="shared" si="2"/>
        <v/>
      </c>
    </row>
    <row r="153" spans="1:9" x14ac:dyDescent="0.2">
      <c r="A153" s="80"/>
      <c r="B153" s="42"/>
      <c r="C153" s="82"/>
      <c r="D153" s="37"/>
      <c r="E153" s="80"/>
      <c r="F153" s="84"/>
      <c r="G153" s="83"/>
      <c r="H153" s="84"/>
      <c r="I153" s="17" t="str">
        <f t="shared" si="2"/>
        <v/>
      </c>
    </row>
    <row r="154" spans="1:9" x14ac:dyDescent="0.2">
      <c r="A154" s="80"/>
      <c r="B154" s="42"/>
      <c r="C154" s="82"/>
      <c r="D154" s="37"/>
      <c r="E154" s="80"/>
      <c r="F154" s="84"/>
      <c r="G154" s="83"/>
      <c r="H154" s="84"/>
      <c r="I154" s="17" t="str">
        <f t="shared" si="2"/>
        <v/>
      </c>
    </row>
    <row r="155" spans="1:9" x14ac:dyDescent="0.2">
      <c r="A155" s="80"/>
      <c r="B155" s="42"/>
      <c r="C155" s="82"/>
      <c r="D155" s="37"/>
      <c r="E155" s="80"/>
      <c r="F155" s="84"/>
      <c r="G155" s="83"/>
      <c r="H155" s="84"/>
      <c r="I155" s="17" t="str">
        <f t="shared" si="2"/>
        <v/>
      </c>
    </row>
    <row r="156" spans="1:9" x14ac:dyDescent="0.2">
      <c r="A156" s="80"/>
      <c r="B156" s="42"/>
      <c r="C156" s="82"/>
      <c r="D156" s="37"/>
      <c r="E156" s="80"/>
      <c r="F156" s="84"/>
      <c r="G156" s="83"/>
      <c r="H156" s="84"/>
      <c r="I156" s="17" t="str">
        <f t="shared" si="2"/>
        <v/>
      </c>
    </row>
    <row r="157" spans="1:9" x14ac:dyDescent="0.2">
      <c r="A157" s="80"/>
      <c r="B157" s="42"/>
      <c r="C157" s="82"/>
      <c r="D157" s="37"/>
      <c r="E157" s="80"/>
      <c r="F157" s="84"/>
      <c r="G157" s="83"/>
      <c r="H157" s="84"/>
      <c r="I157" s="17" t="str">
        <f t="shared" si="2"/>
        <v/>
      </c>
    </row>
    <row r="158" spans="1:9" x14ac:dyDescent="0.2">
      <c r="A158" s="80"/>
      <c r="B158" s="42"/>
      <c r="C158" s="82"/>
      <c r="D158" s="37"/>
      <c r="E158" s="80"/>
      <c r="F158" s="84"/>
      <c r="G158" s="83"/>
      <c r="H158" s="84"/>
      <c r="I158" s="17" t="str">
        <f t="shared" si="2"/>
        <v/>
      </c>
    </row>
    <row r="159" spans="1:9" x14ac:dyDescent="0.2">
      <c r="A159" s="80"/>
      <c r="B159" s="42"/>
      <c r="C159" s="82"/>
      <c r="D159" s="37"/>
      <c r="E159" s="80"/>
      <c r="F159" s="84"/>
      <c r="G159" s="83"/>
      <c r="H159" s="84"/>
      <c r="I159" s="17" t="str">
        <f t="shared" si="2"/>
        <v/>
      </c>
    </row>
    <row r="160" spans="1:9" x14ac:dyDescent="0.2">
      <c r="A160" s="80"/>
      <c r="B160" s="42"/>
      <c r="C160" s="82"/>
      <c r="D160" s="37"/>
      <c r="E160" s="80"/>
      <c r="F160" s="84"/>
      <c r="G160" s="83"/>
      <c r="H160" s="84"/>
      <c r="I160" s="17" t="str">
        <f t="shared" si="2"/>
        <v/>
      </c>
    </row>
    <row r="161" spans="1:9" x14ac:dyDescent="0.2">
      <c r="A161" s="80"/>
      <c r="B161" s="42"/>
      <c r="C161" s="82"/>
      <c r="D161" s="37"/>
      <c r="E161" s="80"/>
      <c r="F161" s="84"/>
      <c r="G161" s="83"/>
      <c r="H161" s="84"/>
      <c r="I161" s="17" t="str">
        <f t="shared" si="2"/>
        <v/>
      </c>
    </row>
    <row r="162" spans="1:9" x14ac:dyDescent="0.2">
      <c r="A162" s="80"/>
      <c r="B162" s="42"/>
      <c r="C162" s="82"/>
      <c r="D162" s="37"/>
      <c r="E162" s="80"/>
      <c r="F162" s="84"/>
      <c r="G162" s="83"/>
      <c r="H162" s="84"/>
      <c r="I162" s="17" t="str">
        <f t="shared" si="2"/>
        <v/>
      </c>
    </row>
    <row r="163" spans="1:9" x14ac:dyDescent="0.2">
      <c r="A163" s="80"/>
      <c r="B163" s="42"/>
      <c r="C163" s="82"/>
      <c r="D163" s="37"/>
      <c r="E163" s="80"/>
      <c r="F163" s="84"/>
      <c r="G163" s="83"/>
      <c r="H163" s="84"/>
      <c r="I163" s="17" t="str">
        <f t="shared" si="2"/>
        <v/>
      </c>
    </row>
    <row r="164" spans="1:9" x14ac:dyDescent="0.2">
      <c r="A164" s="80"/>
      <c r="B164" s="42"/>
      <c r="C164" s="82"/>
      <c r="D164" s="37"/>
      <c r="E164" s="80"/>
      <c r="F164" s="84"/>
      <c r="G164" s="83"/>
      <c r="H164" s="84"/>
      <c r="I164" s="17" t="str">
        <f t="shared" si="2"/>
        <v/>
      </c>
    </row>
    <row r="165" spans="1:9" x14ac:dyDescent="0.2">
      <c r="A165" s="80"/>
      <c r="B165" s="42"/>
      <c r="C165" s="82"/>
      <c r="D165" s="37"/>
      <c r="E165" s="80"/>
      <c r="F165" s="84"/>
      <c r="G165" s="83"/>
      <c r="H165" s="84"/>
      <c r="I165" s="17" t="str">
        <f t="shared" si="2"/>
        <v/>
      </c>
    </row>
    <row r="166" spans="1:9" x14ac:dyDescent="0.2">
      <c r="A166" s="80"/>
      <c r="B166" s="42"/>
      <c r="C166" s="82"/>
      <c r="D166" s="37"/>
      <c r="E166" s="80"/>
      <c r="F166" s="84"/>
      <c r="G166" s="83"/>
      <c r="H166" s="84"/>
      <c r="I166" s="17" t="str">
        <f t="shared" si="2"/>
        <v/>
      </c>
    </row>
    <row r="167" spans="1:9" x14ac:dyDescent="0.2">
      <c r="A167" s="80"/>
      <c r="B167" s="42"/>
      <c r="C167" s="82"/>
      <c r="D167" s="37"/>
      <c r="E167" s="80"/>
      <c r="F167" s="84"/>
      <c r="G167" s="83"/>
      <c r="H167" s="84"/>
      <c r="I167" s="17" t="str">
        <f t="shared" si="2"/>
        <v/>
      </c>
    </row>
    <row r="168" spans="1:9" x14ac:dyDescent="0.2">
      <c r="A168" s="80"/>
      <c r="B168" s="42"/>
      <c r="C168" s="82"/>
      <c r="D168" s="37"/>
      <c r="E168" s="80"/>
      <c r="F168" s="84"/>
      <c r="G168" s="83"/>
      <c r="H168" s="84"/>
      <c r="I168" s="17" t="str">
        <f t="shared" si="2"/>
        <v/>
      </c>
    </row>
    <row r="169" spans="1:9" x14ac:dyDescent="0.2">
      <c r="A169" s="80"/>
      <c r="B169" s="42"/>
      <c r="C169" s="82"/>
      <c r="D169" s="37"/>
      <c r="E169" s="80"/>
      <c r="F169" s="84"/>
      <c r="G169" s="83"/>
      <c r="H169" s="84"/>
      <c r="I169" s="17" t="str">
        <f t="shared" si="2"/>
        <v/>
      </c>
    </row>
    <row r="170" spans="1:9" x14ac:dyDescent="0.2">
      <c r="A170" s="80"/>
      <c r="B170" s="42"/>
      <c r="C170" s="82"/>
      <c r="D170" s="37"/>
      <c r="E170" s="80"/>
      <c r="F170" s="84"/>
      <c r="G170" s="83"/>
      <c r="H170" s="84"/>
      <c r="I170" s="17" t="str">
        <f t="shared" si="2"/>
        <v/>
      </c>
    </row>
    <row r="171" spans="1:9" x14ac:dyDescent="0.2">
      <c r="A171" s="80"/>
      <c r="B171" s="42"/>
      <c r="C171" s="82"/>
      <c r="D171" s="37"/>
      <c r="E171" s="80"/>
      <c r="F171" s="84"/>
      <c r="G171" s="83"/>
      <c r="H171" s="84"/>
      <c r="I171" s="17" t="str">
        <f t="shared" si="2"/>
        <v/>
      </c>
    </row>
    <row r="172" spans="1:9" x14ac:dyDescent="0.2">
      <c r="A172" s="80"/>
      <c r="B172" s="42"/>
      <c r="C172" s="82"/>
      <c r="D172" s="37"/>
      <c r="E172" s="80"/>
      <c r="F172" s="84"/>
      <c r="G172" s="83"/>
      <c r="H172" s="84"/>
      <c r="I172" s="17" t="str">
        <f t="shared" si="2"/>
        <v/>
      </c>
    </row>
    <row r="173" spans="1:9" x14ac:dyDescent="0.2">
      <c r="A173" s="80"/>
      <c r="B173" s="42"/>
      <c r="C173" s="82"/>
      <c r="D173" s="37"/>
      <c r="E173" s="80"/>
      <c r="F173" s="84"/>
      <c r="G173" s="83"/>
      <c r="H173" s="84"/>
      <c r="I173" s="17" t="str">
        <f t="shared" si="2"/>
        <v/>
      </c>
    </row>
    <row r="174" spans="1:9" x14ac:dyDescent="0.2">
      <c r="A174" s="80"/>
      <c r="B174" s="42"/>
      <c r="C174" s="82"/>
      <c r="D174" s="37"/>
      <c r="E174" s="80"/>
      <c r="F174" s="84"/>
      <c r="G174" s="83"/>
      <c r="H174" s="84"/>
      <c r="I174" s="17" t="str">
        <f t="shared" si="2"/>
        <v/>
      </c>
    </row>
    <row r="175" spans="1:9" x14ac:dyDescent="0.2">
      <c r="A175" s="80"/>
      <c r="B175" s="42"/>
      <c r="C175" s="82"/>
      <c r="D175" s="37"/>
      <c r="E175" s="80"/>
      <c r="F175" s="84"/>
      <c r="G175" s="83"/>
      <c r="H175" s="84"/>
      <c r="I175" s="17" t="str">
        <f t="shared" si="2"/>
        <v/>
      </c>
    </row>
    <row r="176" spans="1:9" x14ac:dyDescent="0.2">
      <c r="A176" s="80"/>
      <c r="B176" s="42"/>
      <c r="C176" s="82"/>
      <c r="D176" s="37"/>
      <c r="E176" s="80"/>
      <c r="F176" s="84"/>
      <c r="G176" s="83"/>
      <c r="H176" s="84"/>
      <c r="I176" s="17" t="str">
        <f t="shared" si="2"/>
        <v/>
      </c>
    </row>
    <row r="177" spans="1:9" x14ac:dyDescent="0.2">
      <c r="A177" s="80"/>
      <c r="B177" s="42"/>
      <c r="C177" s="82"/>
      <c r="D177" s="37"/>
      <c r="E177" s="80"/>
      <c r="F177" s="84"/>
      <c r="G177" s="83"/>
      <c r="H177" s="84"/>
      <c r="I177" s="17" t="str">
        <f t="shared" si="2"/>
        <v/>
      </c>
    </row>
    <row r="178" spans="1:9" x14ac:dyDescent="0.2">
      <c r="A178" s="80"/>
      <c r="B178" s="42"/>
      <c r="C178" s="82"/>
      <c r="D178" s="37"/>
      <c r="E178" s="80"/>
      <c r="F178" s="84"/>
      <c r="G178" s="83"/>
      <c r="H178" s="84"/>
      <c r="I178" s="17" t="str">
        <f t="shared" si="2"/>
        <v/>
      </c>
    </row>
    <row r="179" spans="1:9" x14ac:dyDescent="0.2">
      <c r="A179" s="80"/>
      <c r="B179" s="42"/>
      <c r="C179" s="82"/>
      <c r="D179" s="37"/>
      <c r="E179" s="80"/>
      <c r="F179" s="84"/>
      <c r="G179" s="83"/>
      <c r="H179" s="84"/>
      <c r="I179" s="17" t="str">
        <f t="shared" si="2"/>
        <v/>
      </c>
    </row>
    <row r="180" spans="1:9" x14ac:dyDescent="0.2">
      <c r="A180" s="80"/>
      <c r="B180" s="42"/>
      <c r="C180" s="82"/>
      <c r="D180" s="37"/>
      <c r="E180" s="80"/>
      <c r="F180" s="84"/>
      <c r="G180" s="83"/>
      <c r="H180" s="84"/>
      <c r="I180" s="17" t="str">
        <f t="shared" si="2"/>
        <v/>
      </c>
    </row>
    <row r="181" spans="1:9" x14ac:dyDescent="0.2">
      <c r="A181" s="80"/>
      <c r="B181" s="42"/>
      <c r="C181" s="82"/>
      <c r="D181" s="37"/>
      <c r="E181" s="80"/>
      <c r="F181" s="84"/>
      <c r="G181" s="83"/>
      <c r="H181" s="84"/>
      <c r="I181" s="17" t="str">
        <f t="shared" si="2"/>
        <v/>
      </c>
    </row>
    <row r="182" spans="1:9" x14ac:dyDescent="0.2">
      <c r="A182" s="80"/>
      <c r="B182" s="42"/>
      <c r="C182" s="82"/>
      <c r="D182" s="37"/>
      <c r="E182" s="80"/>
      <c r="F182" s="84"/>
      <c r="G182" s="83"/>
      <c r="H182" s="84"/>
      <c r="I182" s="17" t="str">
        <f t="shared" si="2"/>
        <v/>
      </c>
    </row>
    <row r="183" spans="1:9" x14ac:dyDescent="0.2">
      <c r="A183" s="80"/>
      <c r="B183" s="42"/>
      <c r="C183" s="82"/>
      <c r="D183" s="37"/>
      <c r="E183" s="80"/>
      <c r="F183" s="84"/>
      <c r="G183" s="83"/>
      <c r="H183" s="84"/>
      <c r="I183" s="17" t="str">
        <f t="shared" si="2"/>
        <v/>
      </c>
    </row>
    <row r="184" spans="1:9" x14ac:dyDescent="0.2">
      <c r="A184" s="80"/>
      <c r="B184" s="42"/>
      <c r="C184" s="82"/>
      <c r="D184" s="37"/>
      <c r="E184" s="80"/>
      <c r="F184" s="84"/>
      <c r="G184" s="83"/>
      <c r="H184" s="84"/>
      <c r="I184" s="17" t="str">
        <f t="shared" si="2"/>
        <v/>
      </c>
    </row>
    <row r="185" spans="1:9" x14ac:dyDescent="0.2">
      <c r="A185" s="80"/>
      <c r="B185" s="42"/>
      <c r="C185" s="82"/>
      <c r="D185" s="37"/>
      <c r="E185" s="80"/>
      <c r="F185" s="84"/>
      <c r="G185" s="83"/>
      <c r="H185" s="84"/>
      <c r="I185" s="17" t="str">
        <f t="shared" si="2"/>
        <v/>
      </c>
    </row>
    <row r="186" spans="1:9" x14ac:dyDescent="0.2">
      <c r="A186" s="80"/>
      <c r="B186" s="42"/>
      <c r="C186" s="82"/>
      <c r="D186" s="37"/>
      <c r="E186" s="80"/>
      <c r="F186" s="84"/>
      <c r="G186" s="83"/>
      <c r="H186" s="84"/>
      <c r="I186" s="17" t="str">
        <f t="shared" si="2"/>
        <v/>
      </c>
    </row>
    <row r="187" spans="1:9" x14ac:dyDescent="0.2">
      <c r="A187" s="80"/>
      <c r="B187" s="42"/>
      <c r="C187" s="82"/>
      <c r="D187" s="37"/>
      <c r="E187" s="80"/>
      <c r="F187" s="84"/>
      <c r="G187" s="83"/>
      <c r="H187" s="84"/>
      <c r="I187" s="17" t="str">
        <f t="shared" si="2"/>
        <v/>
      </c>
    </row>
    <row r="188" spans="1:9" x14ac:dyDescent="0.2">
      <c r="A188" s="80"/>
      <c r="B188" s="42"/>
      <c r="C188" s="82"/>
      <c r="D188" s="37"/>
      <c r="E188" s="80"/>
      <c r="F188" s="84"/>
      <c r="G188" s="83"/>
      <c r="H188" s="84"/>
      <c r="I188" s="17" t="str">
        <f t="shared" si="2"/>
        <v/>
      </c>
    </row>
    <row r="189" spans="1:9" x14ac:dyDescent="0.2">
      <c r="A189" s="80"/>
      <c r="B189" s="42"/>
      <c r="C189" s="82"/>
      <c r="D189" s="37"/>
      <c r="E189" s="80"/>
      <c r="F189" s="84"/>
      <c r="G189" s="83"/>
      <c r="H189" s="84"/>
      <c r="I189" s="17" t="str">
        <f t="shared" si="2"/>
        <v/>
      </c>
    </row>
    <row r="190" spans="1:9" x14ac:dyDescent="0.2">
      <c r="A190" s="80"/>
      <c r="B190" s="42"/>
      <c r="C190" s="82"/>
      <c r="D190" s="37"/>
      <c r="E190" s="80"/>
      <c r="F190" s="84"/>
      <c r="G190" s="83"/>
      <c r="H190" s="84"/>
      <c r="I190" s="17" t="str">
        <f t="shared" si="2"/>
        <v/>
      </c>
    </row>
    <row r="191" spans="1:9" x14ac:dyDescent="0.2">
      <c r="A191" s="80"/>
      <c r="B191" s="42"/>
      <c r="C191" s="82"/>
      <c r="D191" s="37"/>
      <c r="E191" s="80"/>
      <c r="F191" s="84"/>
      <c r="G191" s="83"/>
      <c r="H191" s="84"/>
      <c r="I191" s="17" t="str">
        <f t="shared" si="2"/>
        <v/>
      </c>
    </row>
    <row r="192" spans="1:9" x14ac:dyDescent="0.2">
      <c r="A192" s="80"/>
      <c r="B192" s="42"/>
      <c r="C192" s="82"/>
      <c r="D192" s="37"/>
      <c r="E192" s="80"/>
      <c r="F192" s="84"/>
      <c r="G192" s="83"/>
      <c r="H192" s="84"/>
      <c r="I192" s="17" t="str">
        <f t="shared" si="2"/>
        <v/>
      </c>
    </row>
    <row r="193" spans="1:9" x14ac:dyDescent="0.2">
      <c r="A193" s="80"/>
      <c r="B193" s="42"/>
      <c r="C193" s="82"/>
      <c r="D193" s="37"/>
      <c r="E193" s="80"/>
      <c r="F193" s="84"/>
      <c r="G193" s="83"/>
      <c r="H193" s="84"/>
      <c r="I193" s="17" t="str">
        <f t="shared" si="2"/>
        <v/>
      </c>
    </row>
    <row r="194" spans="1:9" x14ac:dyDescent="0.2">
      <c r="A194" s="80"/>
      <c r="B194" s="42"/>
      <c r="C194" s="82"/>
      <c r="D194" s="37"/>
      <c r="E194" s="80"/>
      <c r="F194" s="84"/>
      <c r="G194" s="83"/>
      <c r="H194" s="84"/>
      <c r="I194" s="17" t="str">
        <f t="shared" si="2"/>
        <v/>
      </c>
    </row>
    <row r="195" spans="1:9" x14ac:dyDescent="0.2">
      <c r="A195" s="80"/>
      <c r="B195" s="42"/>
      <c r="C195" s="82"/>
      <c r="D195" s="37"/>
      <c r="E195" s="80"/>
      <c r="F195" s="84"/>
      <c r="G195" s="83"/>
      <c r="H195" s="84"/>
      <c r="I195" s="17" t="str">
        <f t="shared" si="2"/>
        <v/>
      </c>
    </row>
    <row r="196" spans="1:9" x14ac:dyDescent="0.2">
      <c r="A196" s="80"/>
      <c r="B196" s="42"/>
      <c r="C196" s="82"/>
      <c r="D196" s="37"/>
      <c r="E196" s="80"/>
      <c r="F196" s="84"/>
      <c r="G196" s="83"/>
      <c r="H196" s="84"/>
      <c r="I196" s="17" t="str">
        <f t="shared" si="2"/>
        <v/>
      </c>
    </row>
    <row r="197" spans="1:9" x14ac:dyDescent="0.2">
      <c r="A197" s="80"/>
      <c r="B197" s="42"/>
      <c r="C197" s="82"/>
      <c r="D197" s="37"/>
      <c r="E197" s="80"/>
      <c r="F197" s="84"/>
      <c r="G197" s="83"/>
      <c r="H197" s="84"/>
      <c r="I197" s="17" t="str">
        <f t="shared" si="2"/>
        <v/>
      </c>
    </row>
    <row r="198" spans="1:9" x14ac:dyDescent="0.2">
      <c r="A198" s="80"/>
      <c r="B198" s="42"/>
      <c r="C198" s="82"/>
      <c r="D198" s="37"/>
      <c r="E198" s="80"/>
      <c r="F198" s="84"/>
      <c r="G198" s="83"/>
      <c r="H198" s="84"/>
      <c r="I198" s="17" t="str">
        <f t="shared" si="2"/>
        <v/>
      </c>
    </row>
    <row r="199" spans="1:9" x14ac:dyDescent="0.2">
      <c r="A199" s="80"/>
      <c r="B199" s="42"/>
      <c r="C199" s="82"/>
      <c r="D199" s="37"/>
      <c r="E199" s="80"/>
      <c r="F199" s="84"/>
      <c r="G199" s="83"/>
      <c r="H199" s="84"/>
      <c r="I199" s="17" t="str">
        <f t="shared" si="2"/>
        <v/>
      </c>
    </row>
    <row r="200" spans="1:9" x14ac:dyDescent="0.2">
      <c r="A200" s="80"/>
      <c r="B200" s="42"/>
      <c r="C200" s="82"/>
      <c r="D200" s="37"/>
      <c r="E200" s="80"/>
      <c r="F200" s="84"/>
      <c r="G200" s="83"/>
      <c r="H200" s="84"/>
      <c r="I200" s="17" t="str">
        <f t="shared" si="2"/>
        <v/>
      </c>
    </row>
    <row r="201" spans="1:9" x14ac:dyDescent="0.2">
      <c r="A201" s="80"/>
      <c r="B201" s="42"/>
      <c r="C201" s="82"/>
      <c r="D201" s="37"/>
      <c r="E201" s="80"/>
      <c r="F201" s="84"/>
      <c r="G201" s="83"/>
      <c r="H201" s="84"/>
      <c r="I201" s="17" t="str">
        <f t="shared" si="2"/>
        <v/>
      </c>
    </row>
    <row r="202" spans="1:9" x14ac:dyDescent="0.2">
      <c r="A202" s="80"/>
      <c r="B202" s="42"/>
      <c r="C202" s="82"/>
      <c r="D202" s="37"/>
      <c r="E202" s="80"/>
      <c r="F202" s="84"/>
      <c r="G202" s="83"/>
      <c r="H202" s="84"/>
      <c r="I202" s="17" t="str">
        <f t="shared" si="2"/>
        <v/>
      </c>
    </row>
    <row r="203" spans="1:9" x14ac:dyDescent="0.2">
      <c r="A203" s="80"/>
      <c r="B203" s="42"/>
      <c r="C203" s="82"/>
      <c r="D203" s="37"/>
      <c r="E203" s="80"/>
      <c r="F203" s="84"/>
      <c r="G203" s="83"/>
      <c r="H203" s="84"/>
      <c r="I203" s="17" t="str">
        <f t="shared" si="2"/>
        <v/>
      </c>
    </row>
    <row r="204" spans="1:9" x14ac:dyDescent="0.2">
      <c r="A204" s="80"/>
      <c r="B204" s="42"/>
      <c r="C204" s="82"/>
      <c r="D204" s="37"/>
      <c r="E204" s="80"/>
      <c r="F204" s="84"/>
      <c r="G204" s="83"/>
      <c r="H204" s="84"/>
      <c r="I204" s="17" t="str">
        <f t="shared" si="2"/>
        <v/>
      </c>
    </row>
    <row r="205" spans="1:9" x14ac:dyDescent="0.2">
      <c r="A205" s="80"/>
      <c r="B205" s="42"/>
      <c r="C205" s="82"/>
      <c r="D205" s="37"/>
      <c r="E205" s="80"/>
      <c r="F205" s="84"/>
      <c r="G205" s="83"/>
      <c r="H205" s="84"/>
      <c r="I205" s="17" t="str">
        <f t="shared" si="2"/>
        <v/>
      </c>
    </row>
    <row r="206" spans="1:9" x14ac:dyDescent="0.2">
      <c r="A206" s="80"/>
      <c r="B206" s="42"/>
      <c r="C206" s="82"/>
      <c r="D206" s="37"/>
      <c r="E206" s="80"/>
      <c r="F206" s="84"/>
      <c r="G206" s="83"/>
      <c r="H206" s="84"/>
      <c r="I206" s="17" t="str">
        <f t="shared" si="2"/>
        <v/>
      </c>
    </row>
    <row r="207" spans="1:9" x14ac:dyDescent="0.2">
      <c r="A207" s="80"/>
      <c r="B207" s="42"/>
      <c r="C207" s="82"/>
      <c r="D207" s="37"/>
      <c r="E207" s="80"/>
      <c r="F207" s="84"/>
      <c r="G207" s="83"/>
      <c r="H207" s="84"/>
      <c r="I207" s="17" t="str">
        <f t="shared" si="2"/>
        <v/>
      </c>
    </row>
    <row r="208" spans="1:9" x14ac:dyDescent="0.2">
      <c r="A208" s="80"/>
      <c r="B208" s="42"/>
      <c r="C208" s="82"/>
      <c r="D208" s="37"/>
      <c r="E208" s="80"/>
      <c r="F208" s="84"/>
      <c r="G208" s="83"/>
      <c r="H208" s="84"/>
      <c r="I208" s="17" t="str">
        <f t="shared" si="2"/>
        <v/>
      </c>
    </row>
    <row r="209" spans="1:9" x14ac:dyDescent="0.2">
      <c r="A209" s="80"/>
      <c r="B209" s="42"/>
      <c r="C209" s="82"/>
      <c r="D209" s="37"/>
      <c r="E209" s="80"/>
      <c r="F209" s="84"/>
      <c r="G209" s="83"/>
      <c r="H209" s="84"/>
      <c r="I209" s="17" t="str">
        <f t="shared" si="2"/>
        <v/>
      </c>
    </row>
    <row r="210" spans="1:9" x14ac:dyDescent="0.2">
      <c r="A210" s="80"/>
      <c r="B210" s="42"/>
      <c r="C210" s="82"/>
      <c r="D210" s="37"/>
      <c r="E210" s="80"/>
      <c r="F210" s="84"/>
      <c r="G210" s="83"/>
      <c r="H210" s="84"/>
      <c r="I210" s="17" t="str">
        <f t="shared" ref="I210:I273" si="3">IF(ISBLANK(A210),"",IFERROR(IF(COUNTIF($A$17:$A$300,A210)&gt;1,"Fehler - Anlagenschlüssel doppelt verwendet",""),"Fehler"))</f>
        <v/>
      </c>
    </row>
    <row r="211" spans="1:9" x14ac:dyDescent="0.2">
      <c r="A211" s="80"/>
      <c r="B211" s="42"/>
      <c r="C211" s="82"/>
      <c r="D211" s="37"/>
      <c r="E211" s="80"/>
      <c r="F211" s="84"/>
      <c r="G211" s="83"/>
      <c r="H211" s="84"/>
      <c r="I211" s="17" t="str">
        <f t="shared" si="3"/>
        <v/>
      </c>
    </row>
    <row r="212" spans="1:9" x14ac:dyDescent="0.2">
      <c r="A212" s="80"/>
      <c r="B212" s="42"/>
      <c r="C212" s="82"/>
      <c r="D212" s="37"/>
      <c r="E212" s="80"/>
      <c r="F212" s="84"/>
      <c r="G212" s="83"/>
      <c r="H212" s="84"/>
      <c r="I212" s="17" t="str">
        <f t="shared" si="3"/>
        <v/>
      </c>
    </row>
    <row r="213" spans="1:9" x14ac:dyDescent="0.2">
      <c r="A213" s="80"/>
      <c r="B213" s="42"/>
      <c r="C213" s="82"/>
      <c r="D213" s="37"/>
      <c r="E213" s="80"/>
      <c r="F213" s="84"/>
      <c r="G213" s="83"/>
      <c r="H213" s="84"/>
      <c r="I213" s="17" t="str">
        <f t="shared" si="3"/>
        <v/>
      </c>
    </row>
    <row r="214" spans="1:9" x14ac:dyDescent="0.2">
      <c r="A214" s="80"/>
      <c r="B214" s="42"/>
      <c r="C214" s="82"/>
      <c r="D214" s="37"/>
      <c r="E214" s="80"/>
      <c r="F214" s="84"/>
      <c r="G214" s="83"/>
      <c r="H214" s="84"/>
      <c r="I214" s="17" t="str">
        <f t="shared" si="3"/>
        <v/>
      </c>
    </row>
    <row r="215" spans="1:9" x14ac:dyDescent="0.2">
      <c r="A215" s="80"/>
      <c r="B215" s="42"/>
      <c r="C215" s="82"/>
      <c r="D215" s="37"/>
      <c r="E215" s="80"/>
      <c r="F215" s="84"/>
      <c r="G215" s="83"/>
      <c r="H215" s="84"/>
      <c r="I215" s="17" t="str">
        <f t="shared" si="3"/>
        <v/>
      </c>
    </row>
    <row r="216" spans="1:9" x14ac:dyDescent="0.2">
      <c r="A216" s="80"/>
      <c r="B216" s="42"/>
      <c r="C216" s="82"/>
      <c r="D216" s="37"/>
      <c r="E216" s="80"/>
      <c r="F216" s="84"/>
      <c r="G216" s="83"/>
      <c r="H216" s="84"/>
      <c r="I216" s="17" t="str">
        <f t="shared" si="3"/>
        <v/>
      </c>
    </row>
    <row r="217" spans="1:9" x14ac:dyDescent="0.2">
      <c r="A217" s="80"/>
      <c r="B217" s="42"/>
      <c r="C217" s="82"/>
      <c r="D217" s="37"/>
      <c r="E217" s="80"/>
      <c r="F217" s="84"/>
      <c r="G217" s="83"/>
      <c r="H217" s="84"/>
      <c r="I217" s="17" t="str">
        <f t="shared" si="3"/>
        <v/>
      </c>
    </row>
    <row r="218" spans="1:9" x14ac:dyDescent="0.2">
      <c r="A218" s="80"/>
      <c r="B218" s="42"/>
      <c r="C218" s="82"/>
      <c r="D218" s="37"/>
      <c r="E218" s="80"/>
      <c r="F218" s="84"/>
      <c r="G218" s="83"/>
      <c r="H218" s="84"/>
      <c r="I218" s="17" t="str">
        <f t="shared" si="3"/>
        <v/>
      </c>
    </row>
    <row r="219" spans="1:9" x14ac:dyDescent="0.2">
      <c r="A219" s="80"/>
      <c r="B219" s="42"/>
      <c r="C219" s="82"/>
      <c r="D219" s="37"/>
      <c r="E219" s="80"/>
      <c r="F219" s="84"/>
      <c r="G219" s="83"/>
      <c r="H219" s="84"/>
      <c r="I219" s="17" t="str">
        <f t="shared" si="3"/>
        <v/>
      </c>
    </row>
    <row r="220" spans="1:9" x14ac:dyDescent="0.2">
      <c r="A220" s="80"/>
      <c r="B220" s="42"/>
      <c r="C220" s="82"/>
      <c r="D220" s="37"/>
      <c r="E220" s="80"/>
      <c r="F220" s="84"/>
      <c r="G220" s="83"/>
      <c r="H220" s="84"/>
      <c r="I220" s="17" t="str">
        <f t="shared" si="3"/>
        <v/>
      </c>
    </row>
    <row r="221" spans="1:9" x14ac:dyDescent="0.2">
      <c r="A221" s="80"/>
      <c r="B221" s="42"/>
      <c r="C221" s="82"/>
      <c r="D221" s="37"/>
      <c r="E221" s="80"/>
      <c r="F221" s="84"/>
      <c r="G221" s="83"/>
      <c r="H221" s="84"/>
      <c r="I221" s="17" t="str">
        <f t="shared" si="3"/>
        <v/>
      </c>
    </row>
    <row r="222" spans="1:9" x14ac:dyDescent="0.2">
      <c r="A222" s="80"/>
      <c r="B222" s="42"/>
      <c r="C222" s="82"/>
      <c r="D222" s="37"/>
      <c r="E222" s="80"/>
      <c r="F222" s="84"/>
      <c r="G222" s="83"/>
      <c r="H222" s="84"/>
      <c r="I222" s="17" t="str">
        <f t="shared" si="3"/>
        <v/>
      </c>
    </row>
    <row r="223" spans="1:9" x14ac:dyDescent="0.2">
      <c r="A223" s="80"/>
      <c r="B223" s="42"/>
      <c r="C223" s="82"/>
      <c r="D223" s="37"/>
      <c r="E223" s="80"/>
      <c r="F223" s="84"/>
      <c r="G223" s="83"/>
      <c r="H223" s="84"/>
      <c r="I223" s="17" t="str">
        <f t="shared" si="3"/>
        <v/>
      </c>
    </row>
    <row r="224" spans="1:9" x14ac:dyDescent="0.2">
      <c r="A224" s="80"/>
      <c r="B224" s="42"/>
      <c r="C224" s="82"/>
      <c r="D224" s="37"/>
      <c r="E224" s="80"/>
      <c r="F224" s="84"/>
      <c r="G224" s="83"/>
      <c r="H224" s="84"/>
      <c r="I224" s="17" t="str">
        <f t="shared" si="3"/>
        <v/>
      </c>
    </row>
    <row r="225" spans="1:9" x14ac:dyDescent="0.2">
      <c r="A225" s="80"/>
      <c r="B225" s="42"/>
      <c r="C225" s="82"/>
      <c r="D225" s="37"/>
      <c r="E225" s="80"/>
      <c r="F225" s="84"/>
      <c r="G225" s="83"/>
      <c r="H225" s="84"/>
      <c r="I225" s="17" t="str">
        <f t="shared" si="3"/>
        <v/>
      </c>
    </row>
    <row r="226" spans="1:9" x14ac:dyDescent="0.2">
      <c r="A226" s="80"/>
      <c r="B226" s="42"/>
      <c r="C226" s="82"/>
      <c r="D226" s="37"/>
      <c r="E226" s="80"/>
      <c r="F226" s="84"/>
      <c r="G226" s="83"/>
      <c r="H226" s="84"/>
      <c r="I226" s="17" t="str">
        <f t="shared" si="3"/>
        <v/>
      </c>
    </row>
    <row r="227" spans="1:9" x14ac:dyDescent="0.2">
      <c r="A227" s="80"/>
      <c r="B227" s="42"/>
      <c r="C227" s="82"/>
      <c r="D227" s="37"/>
      <c r="E227" s="80"/>
      <c r="F227" s="84"/>
      <c r="G227" s="83"/>
      <c r="H227" s="84"/>
      <c r="I227" s="17" t="str">
        <f t="shared" si="3"/>
        <v/>
      </c>
    </row>
    <row r="228" spans="1:9" x14ac:dyDescent="0.2">
      <c r="A228" s="80"/>
      <c r="B228" s="42"/>
      <c r="C228" s="82"/>
      <c r="D228" s="37"/>
      <c r="E228" s="80"/>
      <c r="F228" s="84"/>
      <c r="G228" s="83"/>
      <c r="H228" s="84"/>
      <c r="I228" s="17" t="str">
        <f t="shared" si="3"/>
        <v/>
      </c>
    </row>
    <row r="229" spans="1:9" x14ac:dyDescent="0.2">
      <c r="A229" s="80"/>
      <c r="B229" s="42"/>
      <c r="C229" s="82"/>
      <c r="D229" s="37"/>
      <c r="E229" s="80"/>
      <c r="F229" s="84"/>
      <c r="G229" s="83"/>
      <c r="H229" s="84"/>
      <c r="I229" s="17" t="str">
        <f t="shared" si="3"/>
        <v/>
      </c>
    </row>
    <row r="230" spans="1:9" x14ac:dyDescent="0.2">
      <c r="A230" s="80"/>
      <c r="B230" s="42"/>
      <c r="C230" s="82"/>
      <c r="D230" s="37"/>
      <c r="E230" s="80"/>
      <c r="F230" s="84"/>
      <c r="G230" s="83"/>
      <c r="H230" s="84"/>
      <c r="I230" s="17" t="str">
        <f t="shared" si="3"/>
        <v/>
      </c>
    </row>
    <row r="231" spans="1:9" x14ac:dyDescent="0.2">
      <c r="A231" s="80"/>
      <c r="B231" s="42"/>
      <c r="C231" s="82"/>
      <c r="D231" s="37"/>
      <c r="E231" s="80"/>
      <c r="F231" s="84"/>
      <c r="G231" s="83"/>
      <c r="H231" s="84"/>
      <c r="I231" s="17" t="str">
        <f t="shared" si="3"/>
        <v/>
      </c>
    </row>
    <row r="232" spans="1:9" x14ac:dyDescent="0.2">
      <c r="A232" s="80"/>
      <c r="B232" s="42"/>
      <c r="C232" s="82"/>
      <c r="D232" s="37"/>
      <c r="E232" s="80"/>
      <c r="F232" s="84"/>
      <c r="G232" s="83"/>
      <c r="H232" s="84"/>
      <c r="I232" s="17" t="str">
        <f t="shared" si="3"/>
        <v/>
      </c>
    </row>
    <row r="233" spans="1:9" x14ac:dyDescent="0.2">
      <c r="A233" s="80"/>
      <c r="B233" s="42"/>
      <c r="C233" s="82"/>
      <c r="D233" s="37"/>
      <c r="E233" s="80"/>
      <c r="F233" s="84"/>
      <c r="G233" s="83"/>
      <c r="H233" s="84"/>
      <c r="I233" s="17" t="str">
        <f t="shared" si="3"/>
        <v/>
      </c>
    </row>
    <row r="234" spans="1:9" x14ac:dyDescent="0.2">
      <c r="A234" s="80"/>
      <c r="B234" s="42"/>
      <c r="C234" s="82"/>
      <c r="D234" s="37"/>
      <c r="E234" s="80"/>
      <c r="F234" s="84"/>
      <c r="G234" s="83"/>
      <c r="H234" s="84"/>
      <c r="I234" s="17" t="str">
        <f t="shared" si="3"/>
        <v/>
      </c>
    </row>
    <row r="235" spans="1:9" x14ac:dyDescent="0.2">
      <c r="A235" s="80"/>
      <c r="B235" s="42"/>
      <c r="C235" s="82"/>
      <c r="D235" s="37"/>
      <c r="E235" s="80"/>
      <c r="F235" s="84"/>
      <c r="G235" s="83"/>
      <c r="H235" s="84"/>
      <c r="I235" s="17" t="str">
        <f t="shared" si="3"/>
        <v/>
      </c>
    </row>
    <row r="236" spans="1:9" x14ac:dyDescent="0.2">
      <c r="A236" s="80"/>
      <c r="B236" s="42"/>
      <c r="C236" s="82"/>
      <c r="D236" s="37"/>
      <c r="E236" s="80"/>
      <c r="F236" s="84"/>
      <c r="G236" s="83"/>
      <c r="H236" s="84"/>
      <c r="I236" s="17" t="str">
        <f t="shared" si="3"/>
        <v/>
      </c>
    </row>
    <row r="237" spans="1:9" x14ac:dyDescent="0.2">
      <c r="A237" s="80"/>
      <c r="B237" s="42"/>
      <c r="C237" s="82"/>
      <c r="D237" s="37"/>
      <c r="E237" s="80"/>
      <c r="F237" s="84"/>
      <c r="G237" s="83"/>
      <c r="H237" s="84"/>
      <c r="I237" s="17" t="str">
        <f t="shared" si="3"/>
        <v/>
      </c>
    </row>
    <row r="238" spans="1:9" x14ac:dyDescent="0.2">
      <c r="A238" s="80"/>
      <c r="B238" s="42"/>
      <c r="C238" s="82"/>
      <c r="D238" s="37"/>
      <c r="E238" s="80"/>
      <c r="F238" s="84"/>
      <c r="G238" s="83"/>
      <c r="H238" s="84"/>
      <c r="I238" s="17" t="str">
        <f t="shared" si="3"/>
        <v/>
      </c>
    </row>
    <row r="239" spans="1:9" x14ac:dyDescent="0.2">
      <c r="A239" s="80"/>
      <c r="B239" s="42"/>
      <c r="C239" s="82"/>
      <c r="D239" s="37"/>
      <c r="E239" s="80"/>
      <c r="F239" s="84"/>
      <c r="G239" s="83"/>
      <c r="H239" s="84"/>
      <c r="I239" s="17" t="str">
        <f t="shared" si="3"/>
        <v/>
      </c>
    </row>
    <row r="240" spans="1:9" x14ac:dyDescent="0.2">
      <c r="A240" s="80"/>
      <c r="B240" s="42"/>
      <c r="C240" s="82"/>
      <c r="D240" s="37"/>
      <c r="E240" s="80"/>
      <c r="F240" s="84"/>
      <c r="G240" s="83"/>
      <c r="H240" s="84"/>
      <c r="I240" s="17" t="str">
        <f t="shared" si="3"/>
        <v/>
      </c>
    </row>
    <row r="241" spans="1:9" x14ac:dyDescent="0.2">
      <c r="A241" s="80"/>
      <c r="B241" s="42"/>
      <c r="C241" s="82"/>
      <c r="D241" s="37"/>
      <c r="E241" s="80"/>
      <c r="F241" s="84"/>
      <c r="G241" s="83"/>
      <c r="H241" s="84"/>
      <c r="I241" s="17" t="str">
        <f t="shared" si="3"/>
        <v/>
      </c>
    </row>
    <row r="242" spans="1:9" x14ac:dyDescent="0.2">
      <c r="A242" s="80"/>
      <c r="B242" s="42"/>
      <c r="C242" s="82"/>
      <c r="D242" s="37"/>
      <c r="E242" s="80"/>
      <c r="F242" s="84"/>
      <c r="G242" s="83"/>
      <c r="H242" s="84"/>
      <c r="I242" s="17" t="str">
        <f t="shared" si="3"/>
        <v/>
      </c>
    </row>
    <row r="243" spans="1:9" x14ac:dyDescent="0.2">
      <c r="A243" s="80"/>
      <c r="B243" s="42"/>
      <c r="C243" s="82"/>
      <c r="D243" s="37"/>
      <c r="E243" s="80"/>
      <c r="F243" s="84"/>
      <c r="G243" s="83"/>
      <c r="H243" s="84"/>
      <c r="I243" s="17" t="str">
        <f t="shared" si="3"/>
        <v/>
      </c>
    </row>
    <row r="244" spans="1:9" x14ac:dyDescent="0.2">
      <c r="A244" s="80"/>
      <c r="B244" s="42"/>
      <c r="C244" s="82"/>
      <c r="D244" s="37"/>
      <c r="E244" s="80"/>
      <c r="F244" s="84"/>
      <c r="G244" s="83"/>
      <c r="H244" s="84"/>
      <c r="I244" s="17" t="str">
        <f t="shared" si="3"/>
        <v/>
      </c>
    </row>
    <row r="245" spans="1:9" x14ac:dyDescent="0.2">
      <c r="A245" s="80"/>
      <c r="B245" s="42"/>
      <c r="C245" s="82"/>
      <c r="D245" s="37"/>
      <c r="E245" s="80"/>
      <c r="F245" s="84"/>
      <c r="G245" s="83"/>
      <c r="H245" s="84"/>
      <c r="I245" s="17" t="str">
        <f t="shared" si="3"/>
        <v/>
      </c>
    </row>
    <row r="246" spans="1:9" x14ac:dyDescent="0.2">
      <c r="A246" s="80"/>
      <c r="B246" s="42"/>
      <c r="C246" s="82"/>
      <c r="D246" s="37"/>
      <c r="E246" s="80"/>
      <c r="F246" s="84"/>
      <c r="G246" s="83"/>
      <c r="H246" s="84"/>
      <c r="I246" s="17" t="str">
        <f t="shared" si="3"/>
        <v/>
      </c>
    </row>
    <row r="247" spans="1:9" x14ac:dyDescent="0.2">
      <c r="A247" s="80"/>
      <c r="B247" s="42"/>
      <c r="C247" s="82"/>
      <c r="D247" s="37"/>
      <c r="E247" s="80"/>
      <c r="F247" s="84"/>
      <c r="G247" s="83"/>
      <c r="H247" s="84"/>
      <c r="I247" s="17" t="str">
        <f t="shared" si="3"/>
        <v/>
      </c>
    </row>
    <row r="248" spans="1:9" x14ac:dyDescent="0.2">
      <c r="A248" s="80"/>
      <c r="B248" s="42"/>
      <c r="C248" s="82"/>
      <c r="D248" s="37"/>
      <c r="E248" s="80"/>
      <c r="F248" s="84"/>
      <c r="G248" s="83"/>
      <c r="H248" s="84"/>
      <c r="I248" s="17" t="str">
        <f t="shared" si="3"/>
        <v/>
      </c>
    </row>
    <row r="249" spans="1:9" x14ac:dyDescent="0.2">
      <c r="A249" s="80"/>
      <c r="B249" s="42"/>
      <c r="C249" s="82"/>
      <c r="D249" s="37"/>
      <c r="E249" s="80"/>
      <c r="F249" s="84"/>
      <c r="G249" s="83"/>
      <c r="H249" s="84"/>
      <c r="I249" s="17" t="str">
        <f t="shared" si="3"/>
        <v/>
      </c>
    </row>
    <row r="250" spans="1:9" x14ac:dyDescent="0.2">
      <c r="A250" s="80"/>
      <c r="B250" s="42"/>
      <c r="C250" s="82"/>
      <c r="D250" s="37"/>
      <c r="E250" s="80"/>
      <c r="F250" s="84"/>
      <c r="G250" s="83"/>
      <c r="H250" s="84"/>
      <c r="I250" s="17" t="str">
        <f t="shared" si="3"/>
        <v/>
      </c>
    </row>
    <row r="251" spans="1:9" x14ac:dyDescent="0.2">
      <c r="A251" s="80"/>
      <c r="B251" s="42"/>
      <c r="C251" s="82"/>
      <c r="D251" s="37"/>
      <c r="E251" s="80"/>
      <c r="F251" s="84"/>
      <c r="G251" s="83"/>
      <c r="H251" s="84"/>
      <c r="I251" s="17" t="str">
        <f t="shared" si="3"/>
        <v/>
      </c>
    </row>
    <row r="252" spans="1:9" x14ac:dyDescent="0.2">
      <c r="A252" s="80"/>
      <c r="B252" s="42"/>
      <c r="C252" s="82"/>
      <c r="D252" s="37"/>
      <c r="E252" s="80"/>
      <c r="F252" s="84"/>
      <c r="G252" s="83"/>
      <c r="H252" s="84"/>
      <c r="I252" s="17" t="str">
        <f t="shared" si="3"/>
        <v/>
      </c>
    </row>
    <row r="253" spans="1:9" x14ac:dyDescent="0.2">
      <c r="A253" s="80"/>
      <c r="B253" s="42"/>
      <c r="C253" s="82"/>
      <c r="D253" s="37"/>
      <c r="E253" s="80"/>
      <c r="F253" s="84"/>
      <c r="G253" s="83"/>
      <c r="H253" s="84"/>
      <c r="I253" s="17" t="str">
        <f t="shared" si="3"/>
        <v/>
      </c>
    </row>
    <row r="254" spans="1:9" x14ac:dyDescent="0.2">
      <c r="A254" s="80"/>
      <c r="B254" s="42"/>
      <c r="C254" s="82"/>
      <c r="D254" s="37"/>
      <c r="E254" s="80"/>
      <c r="F254" s="84"/>
      <c r="G254" s="83"/>
      <c r="H254" s="84"/>
      <c r="I254" s="17" t="str">
        <f t="shared" si="3"/>
        <v/>
      </c>
    </row>
    <row r="255" spans="1:9" x14ac:dyDescent="0.2">
      <c r="A255" s="80"/>
      <c r="B255" s="42"/>
      <c r="C255" s="82"/>
      <c r="D255" s="37"/>
      <c r="E255" s="80"/>
      <c r="F255" s="84"/>
      <c r="G255" s="83"/>
      <c r="H255" s="84"/>
      <c r="I255" s="17" t="str">
        <f t="shared" si="3"/>
        <v/>
      </c>
    </row>
    <row r="256" spans="1:9" x14ac:dyDescent="0.2">
      <c r="A256" s="80"/>
      <c r="B256" s="42"/>
      <c r="C256" s="82"/>
      <c r="D256" s="37"/>
      <c r="E256" s="80"/>
      <c r="F256" s="84"/>
      <c r="G256" s="83"/>
      <c r="H256" s="84"/>
      <c r="I256" s="17" t="str">
        <f t="shared" si="3"/>
        <v/>
      </c>
    </row>
    <row r="257" spans="1:9" x14ac:dyDescent="0.2">
      <c r="A257" s="80"/>
      <c r="B257" s="42"/>
      <c r="C257" s="82"/>
      <c r="D257" s="37"/>
      <c r="E257" s="80"/>
      <c r="F257" s="84"/>
      <c r="G257" s="83"/>
      <c r="H257" s="84"/>
      <c r="I257" s="17" t="str">
        <f t="shared" si="3"/>
        <v/>
      </c>
    </row>
    <row r="258" spans="1:9" x14ac:dyDescent="0.2">
      <c r="A258" s="80"/>
      <c r="B258" s="42"/>
      <c r="C258" s="82"/>
      <c r="D258" s="37"/>
      <c r="E258" s="80"/>
      <c r="F258" s="84"/>
      <c r="G258" s="83"/>
      <c r="H258" s="84"/>
      <c r="I258" s="17" t="str">
        <f t="shared" si="3"/>
        <v/>
      </c>
    </row>
    <row r="259" spans="1:9" x14ac:dyDescent="0.2">
      <c r="A259" s="80"/>
      <c r="B259" s="42"/>
      <c r="C259" s="82"/>
      <c r="D259" s="37"/>
      <c r="E259" s="80"/>
      <c r="F259" s="84"/>
      <c r="G259" s="83"/>
      <c r="H259" s="84"/>
      <c r="I259" s="17" t="str">
        <f t="shared" si="3"/>
        <v/>
      </c>
    </row>
    <row r="260" spans="1:9" x14ac:dyDescent="0.2">
      <c r="A260" s="80"/>
      <c r="B260" s="42"/>
      <c r="C260" s="82"/>
      <c r="D260" s="37"/>
      <c r="E260" s="80"/>
      <c r="F260" s="84"/>
      <c r="G260" s="83"/>
      <c r="H260" s="84"/>
      <c r="I260" s="17" t="str">
        <f t="shared" si="3"/>
        <v/>
      </c>
    </row>
    <row r="261" spans="1:9" x14ac:dyDescent="0.2">
      <c r="A261" s="80"/>
      <c r="B261" s="42"/>
      <c r="C261" s="82"/>
      <c r="D261" s="37"/>
      <c r="E261" s="80"/>
      <c r="F261" s="84"/>
      <c r="G261" s="83"/>
      <c r="H261" s="84"/>
      <c r="I261" s="17" t="str">
        <f t="shared" si="3"/>
        <v/>
      </c>
    </row>
    <row r="262" spans="1:9" x14ac:dyDescent="0.2">
      <c r="A262" s="80"/>
      <c r="B262" s="42"/>
      <c r="C262" s="82"/>
      <c r="D262" s="37"/>
      <c r="E262" s="80"/>
      <c r="F262" s="84"/>
      <c r="G262" s="83"/>
      <c r="H262" s="84"/>
      <c r="I262" s="17" t="str">
        <f t="shared" si="3"/>
        <v/>
      </c>
    </row>
    <row r="263" spans="1:9" x14ac:dyDescent="0.2">
      <c r="A263" s="80"/>
      <c r="B263" s="42"/>
      <c r="C263" s="82"/>
      <c r="D263" s="37"/>
      <c r="E263" s="80"/>
      <c r="F263" s="84"/>
      <c r="G263" s="83"/>
      <c r="H263" s="84"/>
      <c r="I263" s="17" t="str">
        <f t="shared" si="3"/>
        <v/>
      </c>
    </row>
    <row r="264" spans="1:9" x14ac:dyDescent="0.2">
      <c r="A264" s="80"/>
      <c r="B264" s="42"/>
      <c r="C264" s="82"/>
      <c r="D264" s="37"/>
      <c r="E264" s="80"/>
      <c r="F264" s="84"/>
      <c r="G264" s="83"/>
      <c r="H264" s="84"/>
      <c r="I264" s="17" t="str">
        <f t="shared" si="3"/>
        <v/>
      </c>
    </row>
    <row r="265" spans="1:9" x14ac:dyDescent="0.2">
      <c r="A265" s="80"/>
      <c r="B265" s="42"/>
      <c r="C265" s="82"/>
      <c r="D265" s="37"/>
      <c r="E265" s="80"/>
      <c r="F265" s="84"/>
      <c r="G265" s="83"/>
      <c r="H265" s="84"/>
      <c r="I265" s="17" t="str">
        <f t="shared" si="3"/>
        <v/>
      </c>
    </row>
    <row r="266" spans="1:9" x14ac:dyDescent="0.2">
      <c r="A266" s="80"/>
      <c r="B266" s="42"/>
      <c r="C266" s="82"/>
      <c r="D266" s="37"/>
      <c r="E266" s="80"/>
      <c r="F266" s="84"/>
      <c r="G266" s="83"/>
      <c r="H266" s="84"/>
      <c r="I266" s="17" t="str">
        <f t="shared" si="3"/>
        <v/>
      </c>
    </row>
    <row r="267" spans="1:9" x14ac:dyDescent="0.2">
      <c r="A267" s="80"/>
      <c r="B267" s="42"/>
      <c r="C267" s="82"/>
      <c r="D267" s="37"/>
      <c r="E267" s="80"/>
      <c r="F267" s="84"/>
      <c r="G267" s="83"/>
      <c r="H267" s="84"/>
      <c r="I267" s="17" t="str">
        <f t="shared" si="3"/>
        <v/>
      </c>
    </row>
    <row r="268" spans="1:9" x14ac:dyDescent="0.2">
      <c r="A268" s="80"/>
      <c r="B268" s="42"/>
      <c r="C268" s="82"/>
      <c r="D268" s="37"/>
      <c r="E268" s="80"/>
      <c r="F268" s="84"/>
      <c r="G268" s="83"/>
      <c r="H268" s="84"/>
      <c r="I268" s="17" t="str">
        <f t="shared" si="3"/>
        <v/>
      </c>
    </row>
    <row r="269" spans="1:9" x14ac:dyDescent="0.2">
      <c r="A269" s="80"/>
      <c r="B269" s="42"/>
      <c r="C269" s="82"/>
      <c r="D269" s="37"/>
      <c r="E269" s="80"/>
      <c r="F269" s="84"/>
      <c r="G269" s="83"/>
      <c r="H269" s="84"/>
      <c r="I269" s="17" t="str">
        <f t="shared" si="3"/>
        <v/>
      </c>
    </row>
    <row r="270" spans="1:9" x14ac:dyDescent="0.2">
      <c r="A270" s="80"/>
      <c r="B270" s="42"/>
      <c r="C270" s="82"/>
      <c r="D270" s="37"/>
      <c r="E270" s="80"/>
      <c r="F270" s="84"/>
      <c r="G270" s="83"/>
      <c r="H270" s="84"/>
      <c r="I270" s="17" t="str">
        <f t="shared" si="3"/>
        <v/>
      </c>
    </row>
    <row r="271" spans="1:9" x14ac:dyDescent="0.2">
      <c r="A271" s="80"/>
      <c r="B271" s="42"/>
      <c r="C271" s="82"/>
      <c r="D271" s="37"/>
      <c r="E271" s="84"/>
      <c r="F271" s="84"/>
      <c r="G271" s="83"/>
      <c r="H271" s="84"/>
      <c r="I271" s="17" t="str">
        <f t="shared" si="3"/>
        <v/>
      </c>
    </row>
    <row r="272" spans="1:9" x14ac:dyDescent="0.2">
      <c r="A272" s="84"/>
      <c r="B272" s="42"/>
      <c r="C272" s="82"/>
      <c r="D272" s="37"/>
      <c r="E272" s="84"/>
      <c r="F272" s="84"/>
      <c r="G272" s="83"/>
      <c r="H272" s="84"/>
      <c r="I272" s="17" t="str">
        <f t="shared" si="3"/>
        <v/>
      </c>
    </row>
    <row r="273" spans="1:9" x14ac:dyDescent="0.2">
      <c r="A273" s="84"/>
      <c r="B273" s="42"/>
      <c r="C273" s="82"/>
      <c r="D273" s="37"/>
      <c r="E273" s="84"/>
      <c r="F273" s="84"/>
      <c r="G273" s="83"/>
      <c r="H273" s="84"/>
      <c r="I273" s="17" t="str">
        <f t="shared" si="3"/>
        <v/>
      </c>
    </row>
    <row r="274" spans="1:9" x14ac:dyDescent="0.2">
      <c r="A274" s="84"/>
      <c r="B274" s="42"/>
      <c r="C274" s="82"/>
      <c r="D274" s="37"/>
      <c r="E274" s="84"/>
      <c r="F274" s="84"/>
      <c r="G274" s="83"/>
      <c r="H274" s="84"/>
      <c r="I274" s="17" t="str">
        <f t="shared" ref="I274:I300" si="4">IF(ISBLANK(A274),"",IFERROR(IF(COUNTIF($A$17:$A$300,A274)&gt;1,"Fehler - Anlagenschlüssel doppelt verwendet",""),"Fehler"))</f>
        <v/>
      </c>
    </row>
    <row r="275" spans="1:9" x14ac:dyDescent="0.2">
      <c r="A275" s="80"/>
      <c r="B275" s="42"/>
      <c r="C275" s="82"/>
      <c r="D275" s="37"/>
      <c r="E275" s="84"/>
      <c r="F275" s="84"/>
      <c r="G275" s="83"/>
      <c r="H275" s="84"/>
      <c r="I275" s="17" t="str">
        <f t="shared" si="4"/>
        <v/>
      </c>
    </row>
    <row r="276" spans="1:9" x14ac:dyDescent="0.2">
      <c r="A276" s="84"/>
      <c r="B276" s="42"/>
      <c r="C276" s="82"/>
      <c r="D276" s="37"/>
      <c r="E276" s="84"/>
      <c r="F276" s="84"/>
      <c r="G276" s="83"/>
      <c r="H276" s="84"/>
      <c r="I276" s="17" t="str">
        <f t="shared" si="4"/>
        <v/>
      </c>
    </row>
    <row r="277" spans="1:9" x14ac:dyDescent="0.2">
      <c r="A277" s="84"/>
      <c r="B277" s="42"/>
      <c r="C277" s="82"/>
      <c r="D277" s="37"/>
      <c r="E277" s="84"/>
      <c r="F277" s="84"/>
      <c r="G277" s="83"/>
      <c r="H277" s="84"/>
      <c r="I277" s="17" t="str">
        <f t="shared" si="4"/>
        <v/>
      </c>
    </row>
    <row r="278" spans="1:9" x14ac:dyDescent="0.2">
      <c r="A278" s="84"/>
      <c r="B278" s="42"/>
      <c r="C278" s="82"/>
      <c r="D278" s="37"/>
      <c r="E278" s="84"/>
      <c r="F278" s="84"/>
      <c r="G278" s="83"/>
      <c r="H278" s="84"/>
      <c r="I278" s="17" t="str">
        <f t="shared" si="4"/>
        <v/>
      </c>
    </row>
    <row r="279" spans="1:9" x14ac:dyDescent="0.2">
      <c r="A279" s="84"/>
      <c r="B279" s="42"/>
      <c r="C279" s="82"/>
      <c r="D279" s="37"/>
      <c r="E279" s="84"/>
      <c r="F279" s="84"/>
      <c r="G279" s="83"/>
      <c r="H279" s="84"/>
      <c r="I279" s="17" t="str">
        <f t="shared" si="4"/>
        <v/>
      </c>
    </row>
    <row r="280" spans="1:9" x14ac:dyDescent="0.2">
      <c r="A280" s="84"/>
      <c r="B280" s="42"/>
      <c r="C280" s="82"/>
      <c r="D280" s="37"/>
      <c r="E280" s="84"/>
      <c r="F280" s="84"/>
      <c r="G280" s="83"/>
      <c r="H280" s="84"/>
      <c r="I280" s="17" t="str">
        <f t="shared" si="4"/>
        <v/>
      </c>
    </row>
    <row r="281" spans="1:9" x14ac:dyDescent="0.2">
      <c r="A281" s="84"/>
      <c r="B281" s="42"/>
      <c r="C281" s="82"/>
      <c r="D281" s="37"/>
      <c r="E281" s="84"/>
      <c r="F281" s="84"/>
      <c r="G281" s="83"/>
      <c r="H281" s="84"/>
      <c r="I281" s="17" t="str">
        <f t="shared" si="4"/>
        <v/>
      </c>
    </row>
    <row r="282" spans="1:9" x14ac:dyDescent="0.2">
      <c r="A282" s="84"/>
      <c r="B282" s="42"/>
      <c r="C282" s="82"/>
      <c r="D282" s="37"/>
      <c r="E282" s="84"/>
      <c r="F282" s="84"/>
      <c r="G282" s="83"/>
      <c r="H282" s="84"/>
      <c r="I282" s="17" t="str">
        <f t="shared" si="4"/>
        <v/>
      </c>
    </row>
    <row r="283" spans="1:9" x14ac:dyDescent="0.2">
      <c r="A283" s="84"/>
      <c r="B283" s="42"/>
      <c r="C283" s="82"/>
      <c r="D283" s="37"/>
      <c r="E283" s="84"/>
      <c r="F283" s="84"/>
      <c r="G283" s="83"/>
      <c r="H283" s="84"/>
      <c r="I283" s="17" t="str">
        <f t="shared" si="4"/>
        <v/>
      </c>
    </row>
    <row r="284" spans="1:9" x14ac:dyDescent="0.2">
      <c r="A284" s="84"/>
      <c r="B284" s="42"/>
      <c r="C284" s="82"/>
      <c r="D284" s="37"/>
      <c r="E284" s="84"/>
      <c r="F284" s="84"/>
      <c r="G284" s="83"/>
      <c r="H284" s="84"/>
      <c r="I284" s="17" t="str">
        <f t="shared" si="4"/>
        <v/>
      </c>
    </row>
    <row r="285" spans="1:9" x14ac:dyDescent="0.2">
      <c r="A285" s="84"/>
      <c r="B285" s="42"/>
      <c r="C285" s="82"/>
      <c r="D285" s="37"/>
      <c r="E285" s="84"/>
      <c r="F285" s="84"/>
      <c r="G285" s="83"/>
      <c r="H285" s="84"/>
      <c r="I285" s="17" t="str">
        <f t="shared" si="4"/>
        <v/>
      </c>
    </row>
    <row r="286" spans="1:9" x14ac:dyDescent="0.2">
      <c r="A286" s="84"/>
      <c r="B286" s="42"/>
      <c r="C286" s="82"/>
      <c r="D286" s="37"/>
      <c r="E286" s="84"/>
      <c r="F286" s="84"/>
      <c r="G286" s="83"/>
      <c r="H286" s="84"/>
      <c r="I286" s="17" t="str">
        <f t="shared" si="4"/>
        <v/>
      </c>
    </row>
    <row r="287" spans="1:9" x14ac:dyDescent="0.2">
      <c r="A287" s="84"/>
      <c r="B287" s="42"/>
      <c r="C287" s="82"/>
      <c r="D287" s="37"/>
      <c r="E287" s="84"/>
      <c r="F287" s="84"/>
      <c r="G287" s="83"/>
      <c r="H287" s="84"/>
      <c r="I287" s="17" t="str">
        <f t="shared" si="4"/>
        <v/>
      </c>
    </row>
    <row r="288" spans="1:9" x14ac:dyDescent="0.2">
      <c r="A288" s="84"/>
      <c r="B288" s="42"/>
      <c r="C288" s="82"/>
      <c r="D288" s="37"/>
      <c r="E288" s="84"/>
      <c r="F288" s="84"/>
      <c r="G288" s="83"/>
      <c r="H288" s="84"/>
      <c r="I288" s="17" t="str">
        <f t="shared" si="4"/>
        <v/>
      </c>
    </row>
    <row r="289" spans="1:9" x14ac:dyDescent="0.2">
      <c r="A289" s="84"/>
      <c r="B289" s="42"/>
      <c r="C289" s="82"/>
      <c r="D289" s="37"/>
      <c r="E289" s="84"/>
      <c r="F289" s="84"/>
      <c r="G289" s="83"/>
      <c r="H289" s="84"/>
      <c r="I289" s="17" t="str">
        <f t="shared" si="4"/>
        <v/>
      </c>
    </row>
    <row r="290" spans="1:9" x14ac:dyDescent="0.2">
      <c r="A290" s="84"/>
      <c r="B290" s="42"/>
      <c r="C290" s="82"/>
      <c r="D290" s="37"/>
      <c r="E290" s="84"/>
      <c r="F290" s="84"/>
      <c r="G290" s="83"/>
      <c r="H290" s="84"/>
      <c r="I290" s="17" t="str">
        <f t="shared" si="4"/>
        <v/>
      </c>
    </row>
    <row r="291" spans="1:9" x14ac:dyDescent="0.2">
      <c r="A291" s="84"/>
      <c r="B291" s="42"/>
      <c r="C291" s="82"/>
      <c r="D291" s="37"/>
      <c r="E291" s="84"/>
      <c r="F291" s="84"/>
      <c r="G291" s="83"/>
      <c r="H291" s="84"/>
      <c r="I291" s="17" t="str">
        <f t="shared" si="4"/>
        <v/>
      </c>
    </row>
    <row r="292" spans="1:9" x14ac:dyDescent="0.2">
      <c r="A292" s="84"/>
      <c r="B292" s="42"/>
      <c r="C292" s="82"/>
      <c r="D292" s="37"/>
      <c r="E292" s="84"/>
      <c r="F292" s="84"/>
      <c r="G292" s="83"/>
      <c r="H292" s="84"/>
      <c r="I292" s="17" t="str">
        <f t="shared" si="4"/>
        <v/>
      </c>
    </row>
    <row r="293" spans="1:9" x14ac:dyDescent="0.2">
      <c r="A293" s="84"/>
      <c r="B293" s="42"/>
      <c r="C293" s="82"/>
      <c r="D293" s="37"/>
      <c r="E293" s="84"/>
      <c r="F293" s="84"/>
      <c r="G293" s="83"/>
      <c r="H293" s="84"/>
      <c r="I293" s="17" t="str">
        <f t="shared" si="4"/>
        <v/>
      </c>
    </row>
    <row r="294" spans="1:9" x14ac:dyDescent="0.2">
      <c r="A294" s="84"/>
      <c r="B294" s="42"/>
      <c r="C294" s="82"/>
      <c r="D294" s="37"/>
      <c r="E294" s="84"/>
      <c r="F294" s="84"/>
      <c r="G294" s="83"/>
      <c r="H294" s="84"/>
      <c r="I294" s="17" t="str">
        <f t="shared" si="4"/>
        <v/>
      </c>
    </row>
    <row r="295" spans="1:9" x14ac:dyDescent="0.2">
      <c r="A295" s="84"/>
      <c r="B295" s="42"/>
      <c r="C295" s="82"/>
      <c r="D295" s="37"/>
      <c r="E295" s="84"/>
      <c r="F295" s="84"/>
      <c r="G295" s="83"/>
      <c r="H295" s="84"/>
      <c r="I295" s="17" t="str">
        <f t="shared" si="4"/>
        <v/>
      </c>
    </row>
    <row r="296" spans="1:9" x14ac:dyDescent="0.2">
      <c r="A296" s="84"/>
      <c r="B296" s="42"/>
      <c r="C296" s="82"/>
      <c r="D296" s="37"/>
      <c r="E296" s="84"/>
      <c r="F296" s="84"/>
      <c r="G296" s="83"/>
      <c r="H296" s="84"/>
      <c r="I296" s="17" t="str">
        <f t="shared" si="4"/>
        <v/>
      </c>
    </row>
    <row r="297" spans="1:9" x14ac:dyDescent="0.2">
      <c r="A297" s="84"/>
      <c r="B297" s="42"/>
      <c r="C297" s="82"/>
      <c r="D297" s="37"/>
      <c r="E297" s="84"/>
      <c r="F297" s="84"/>
      <c r="G297" s="83"/>
      <c r="H297" s="84"/>
      <c r="I297" s="17" t="str">
        <f t="shared" si="4"/>
        <v/>
      </c>
    </row>
    <row r="298" spans="1:9" x14ac:dyDescent="0.2">
      <c r="A298" s="84"/>
      <c r="B298" s="42"/>
      <c r="C298" s="82"/>
      <c r="D298" s="37"/>
      <c r="E298" s="84"/>
      <c r="F298" s="84"/>
      <c r="G298" s="83"/>
      <c r="H298" s="84"/>
      <c r="I298" s="17" t="str">
        <f t="shared" si="4"/>
        <v/>
      </c>
    </row>
    <row r="299" spans="1:9" x14ac:dyDescent="0.2">
      <c r="A299" s="84"/>
      <c r="B299" s="42"/>
      <c r="C299" s="82"/>
      <c r="D299" s="37"/>
      <c r="E299" s="84"/>
      <c r="F299" s="84"/>
      <c r="G299" s="83"/>
      <c r="H299" s="84"/>
      <c r="I299" s="17" t="str">
        <f t="shared" si="4"/>
        <v/>
      </c>
    </row>
    <row r="300" spans="1:9" ht="15" thickBot="1" x14ac:dyDescent="0.25">
      <c r="A300" s="28"/>
      <c r="B300" s="43"/>
      <c r="C300" s="38"/>
      <c r="D300" s="45"/>
      <c r="E300" s="28"/>
      <c r="F300" s="28"/>
      <c r="G300" s="27"/>
      <c r="H300" s="28"/>
      <c r="I300" s="18" t="str">
        <f t="shared" si="4"/>
        <v/>
      </c>
    </row>
    <row r="302" spans="1:9" x14ac:dyDescent="0.2">
      <c r="A302" s="97"/>
      <c r="B302" s="97"/>
      <c r="C302" s="97"/>
      <c r="D302" s="97"/>
    </row>
  </sheetData>
  <sheetProtection algorithmName="SHA-512" hashValue="N2FJ3XtaaCF+o0udR8gxlhsrWA2HfaGMk1sl5CcVIg4gT53mwWNLL8kN3KIhUT+p+pCPfJGHaSiMkQVAnjoqcA==" saltValue="hzKvClbUwChRfsKg0EpH9Q==" spinCount="100000" sheet="1" objects="1" scenarios="1" selectLockedCells="1"/>
  <mergeCells count="5">
    <mergeCell ref="A3:B3"/>
    <mergeCell ref="A14:G14"/>
    <mergeCell ref="I14:I16"/>
    <mergeCell ref="D3:E3"/>
    <mergeCell ref="C11:G12"/>
  </mergeCells>
  <conditionalFormatting sqref="I17:I300">
    <cfRule type="cellIs" dxfId="8" priority="1" operator="equal">
      <formula>"Anlagenschlüssel doppelt verwendet"</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14:formula1>
            <xm:f>Hilfstabelle!$C$1:$C$4</xm:f>
          </x14:formula1>
          <xm:sqref>F17:F300</xm:sqref>
        </x14:dataValidation>
        <x14:dataValidation type="list" allowBlank="1" showInputMessage="1" showErrorMessage="1">
          <x14:formula1>
            <xm:f>Hilfstabelle!$B$1:$B$2</xm:f>
          </x14:formula1>
          <xm:sqref>G17:G300</xm:sqref>
        </x14:dataValidation>
        <x14:dataValidation type="list" allowBlank="1" showInputMessage="1" showErrorMessage="1">
          <x14:formula1>
            <xm:f>Hilfstabelle!$F$1:$F$7</xm:f>
          </x14:formula1>
          <xm:sqref>B11</xm:sqref>
        </x14:dataValidation>
        <x14:dataValidation type="list" allowBlank="1" showInputMessage="1" showErrorMessage="1">
          <x14:formula1>
            <xm:f>Hilfstabelle!$A$1:$A$3</xm:f>
          </x14:formula1>
          <xm:sqref>H17:H300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E302"/>
  <sheetViews>
    <sheetView showGridLines="0" zoomScaleNormal="100" workbookViewId="0">
      <selection activeCell="A18" sqref="A18"/>
    </sheetView>
  </sheetViews>
  <sheetFormatPr baseColWidth="10" defaultColWidth="11" defaultRowHeight="14.25" x14ac:dyDescent="0.2"/>
  <cols>
    <col min="1" max="1" width="32.625" style="93" customWidth="1"/>
    <col min="2" max="2" width="38.75" style="93" bestFit="1" customWidth="1"/>
    <col min="3" max="3" width="12.625" style="93" customWidth="1"/>
    <col min="4" max="4" width="20.5" style="93" customWidth="1"/>
    <col min="5" max="16384" width="11" style="93"/>
  </cols>
  <sheetData>
    <row r="2" spans="1:5" ht="15" thickBot="1" x14ac:dyDescent="0.25"/>
    <row r="3" spans="1:5" ht="15" thickBot="1" x14ac:dyDescent="0.25">
      <c r="A3" s="137" t="s">
        <v>0</v>
      </c>
      <c r="B3" s="138"/>
    </row>
    <row r="4" spans="1:5" x14ac:dyDescent="0.2">
      <c r="A4" s="48" t="s">
        <v>46</v>
      </c>
      <c r="B4" s="98" t="str">
        <f>IF(Stammdaten!B4="","",Stammdaten!B4)</f>
        <v/>
      </c>
    </row>
    <row r="5" spans="1:5" x14ac:dyDescent="0.2">
      <c r="A5" s="25" t="s">
        <v>1</v>
      </c>
      <c r="B5" s="99" t="str">
        <f>IF(Stammdaten!B5="","",Stammdaten!B5)</f>
        <v/>
      </c>
    </row>
    <row r="6" spans="1:5" x14ac:dyDescent="0.2">
      <c r="A6" s="25" t="s">
        <v>5</v>
      </c>
      <c r="B6" s="99" t="str">
        <f>IF(Stammdaten!B6="","",Stammdaten!B6)</f>
        <v/>
      </c>
    </row>
    <row r="7" spans="1:5" x14ac:dyDescent="0.2">
      <c r="A7" s="25" t="s">
        <v>2</v>
      </c>
      <c r="B7" s="140" t="str">
        <f>IF(Stammdaten!B7="","",Stammdaten!B7)</f>
        <v/>
      </c>
    </row>
    <row r="8" spans="1:5" x14ac:dyDescent="0.2">
      <c r="A8" s="25" t="s">
        <v>3</v>
      </c>
      <c r="B8" s="99" t="str">
        <f>IF(Stammdaten!B8="","",Stammdaten!B8)</f>
        <v/>
      </c>
    </row>
    <row r="9" spans="1:5" ht="15" thickBot="1" x14ac:dyDescent="0.25">
      <c r="A9" s="26" t="s">
        <v>6</v>
      </c>
      <c r="B9" s="141" t="str">
        <f>IF(Stammdaten!B9="","",Stammdaten!B9)</f>
        <v/>
      </c>
    </row>
    <row r="10" spans="1:5" ht="15" thickBot="1" x14ac:dyDescent="0.25">
      <c r="A10" s="47"/>
      <c r="B10" s="95"/>
    </row>
    <row r="11" spans="1:5" x14ac:dyDescent="0.2">
      <c r="A11" s="58" t="s">
        <v>52</v>
      </c>
      <c r="B11" s="100">
        <f>IF(Stammdaten!B11="","",Stammdaten!B11)</f>
        <v>2022</v>
      </c>
    </row>
    <row r="12" spans="1:5" ht="15" thickBot="1" x14ac:dyDescent="0.25">
      <c r="A12" s="59" t="s">
        <v>72</v>
      </c>
      <c r="B12" s="133">
        <f>IF(Stammdaten!B12="","",Stammdaten!B12)</f>
        <v>0.378</v>
      </c>
    </row>
    <row r="13" spans="1:5" ht="15" thickBot="1" x14ac:dyDescent="0.25"/>
    <row r="14" spans="1:5" x14ac:dyDescent="0.2">
      <c r="A14" s="170" t="s">
        <v>42</v>
      </c>
      <c r="B14" s="191" t="s">
        <v>41</v>
      </c>
      <c r="C14" s="192"/>
      <c r="D14" s="192"/>
      <c r="E14" s="193"/>
    </row>
    <row r="15" spans="1:5" ht="25.9" customHeight="1" x14ac:dyDescent="0.2">
      <c r="A15" s="39" t="s">
        <v>7</v>
      </c>
      <c r="B15" s="52" t="s">
        <v>87</v>
      </c>
      <c r="C15" s="90" t="s">
        <v>53</v>
      </c>
      <c r="D15" s="35" t="s">
        <v>73</v>
      </c>
      <c r="E15" s="172" t="s">
        <v>71</v>
      </c>
    </row>
    <row r="16" spans="1:5" ht="15" thickBot="1" x14ac:dyDescent="0.25">
      <c r="A16" s="32" t="s">
        <v>15</v>
      </c>
      <c r="B16" s="30" t="s">
        <v>15</v>
      </c>
      <c r="C16" s="56" t="s">
        <v>11</v>
      </c>
      <c r="D16" s="36" t="s">
        <v>14</v>
      </c>
      <c r="E16" s="64" t="s">
        <v>14</v>
      </c>
    </row>
    <row r="17" spans="1:5" x14ac:dyDescent="0.2">
      <c r="A17" s="80"/>
      <c r="B17" s="81"/>
      <c r="C17" s="8"/>
      <c r="D17" s="9"/>
      <c r="E17" s="123" t="str">
        <f>IF(ISBLANK(A17),"",IF(B17=Hilfstabelle!$K$3,0,IF(ISBLANK(D17),C17*$B$12/100,D17)))</f>
        <v/>
      </c>
    </row>
    <row r="18" spans="1:5" x14ac:dyDescent="0.2">
      <c r="A18" s="80"/>
      <c r="B18" s="81"/>
      <c r="C18" s="10"/>
      <c r="D18" s="9"/>
      <c r="E18" s="123" t="str">
        <f>IF(ISBLANK(A18),"",IF(B18=Hilfstabelle!$K$3,0,IF(ISBLANK(D18),C18*$B$12/100,D18)))</f>
        <v/>
      </c>
    </row>
    <row r="19" spans="1:5" x14ac:dyDescent="0.2">
      <c r="A19" s="80"/>
      <c r="B19" s="81"/>
      <c r="C19" s="10"/>
      <c r="D19" s="9"/>
      <c r="E19" s="123" t="str">
        <f>IF(ISBLANK(A19),"",IF(B19=Hilfstabelle!$K$3,0,IF(ISBLANK(D19),C19*$B$12/100,D19)))</f>
        <v/>
      </c>
    </row>
    <row r="20" spans="1:5" x14ac:dyDescent="0.2">
      <c r="A20" s="80"/>
      <c r="B20" s="81"/>
      <c r="C20" s="10"/>
      <c r="D20" s="9"/>
      <c r="E20" s="123" t="str">
        <f>IF(ISBLANK(A20),"",IF(B20=Hilfstabelle!$K$3,0,IF(ISBLANK(D20),C20*$B$12/100,D20)))</f>
        <v/>
      </c>
    </row>
    <row r="21" spans="1:5" x14ac:dyDescent="0.2">
      <c r="A21" s="80"/>
      <c r="B21" s="81"/>
      <c r="C21" s="8"/>
      <c r="D21" s="9"/>
      <c r="E21" s="123" t="str">
        <f>IF(ISBLANK(A21),"",IF(B21=Hilfstabelle!$K$3,0,IF(ISBLANK(D21),C21*$B$12/100,D21)))</f>
        <v/>
      </c>
    </row>
    <row r="22" spans="1:5" x14ac:dyDescent="0.2">
      <c r="A22" s="80"/>
      <c r="B22" s="81"/>
      <c r="C22" s="8"/>
      <c r="D22" s="9"/>
      <c r="E22" s="123" t="str">
        <f>IF(ISBLANK(A22),"",IF(B22=Hilfstabelle!$K$3,0,IF(ISBLANK(D22),C22*$B$12/100,D22)))</f>
        <v/>
      </c>
    </row>
    <row r="23" spans="1:5" x14ac:dyDescent="0.2">
      <c r="A23" s="80"/>
      <c r="B23" s="81"/>
      <c r="C23" s="8"/>
      <c r="D23" s="9"/>
      <c r="E23" s="123" t="str">
        <f>IF(ISBLANK(A23),"",IF(B23=Hilfstabelle!$K$3,0,IF(ISBLANK(D23),C23*$B$12/100,D23)))</f>
        <v/>
      </c>
    </row>
    <row r="24" spans="1:5" x14ac:dyDescent="0.2">
      <c r="A24" s="80"/>
      <c r="B24" s="81"/>
      <c r="C24" s="8"/>
      <c r="D24" s="9"/>
      <c r="E24" s="123" t="str">
        <f>IF(ISBLANK(A24),"",IF(B24=Hilfstabelle!$K$3,0,IF(ISBLANK(D24),C24*$B$12/100,D24)))</f>
        <v/>
      </c>
    </row>
    <row r="25" spans="1:5" x14ac:dyDescent="0.2">
      <c r="A25" s="80"/>
      <c r="B25" s="81"/>
      <c r="C25" s="8"/>
      <c r="D25" s="9"/>
      <c r="E25" s="123" t="str">
        <f>IF(ISBLANK(A25),"",IF(B25=Hilfstabelle!$K$3,0,IF(ISBLANK(D25),C25*$B$12/100,D25)))</f>
        <v/>
      </c>
    </row>
    <row r="26" spans="1:5" x14ac:dyDescent="0.2">
      <c r="A26" s="80"/>
      <c r="B26" s="81"/>
      <c r="C26" s="8"/>
      <c r="D26" s="9"/>
      <c r="E26" s="123" t="str">
        <f>IF(ISBLANK(A26),"",IF(B26=Hilfstabelle!$K$3,0,IF(ISBLANK(D26),C26*$B$12/100,D26)))</f>
        <v/>
      </c>
    </row>
    <row r="27" spans="1:5" x14ac:dyDescent="0.2">
      <c r="A27" s="80"/>
      <c r="B27" s="81"/>
      <c r="C27" s="8"/>
      <c r="D27" s="9"/>
      <c r="E27" s="123" t="str">
        <f>IF(ISBLANK(A27),"",IF(B27=Hilfstabelle!$K$3,0,IF(ISBLANK(D27),C27*$B$12/100,D27)))</f>
        <v/>
      </c>
    </row>
    <row r="28" spans="1:5" x14ac:dyDescent="0.2">
      <c r="A28" s="80"/>
      <c r="B28" s="81"/>
      <c r="C28" s="8"/>
      <c r="D28" s="9"/>
      <c r="E28" s="123" t="str">
        <f>IF(ISBLANK(A28),"",IF(B28=Hilfstabelle!$K$3,0,IF(ISBLANK(D28),C28*$B$12/100,D28)))</f>
        <v/>
      </c>
    </row>
    <row r="29" spans="1:5" x14ac:dyDescent="0.2">
      <c r="A29" s="80"/>
      <c r="B29" s="81"/>
      <c r="C29" s="8"/>
      <c r="D29" s="9"/>
      <c r="E29" s="123" t="str">
        <f>IF(ISBLANK(A29),"",IF(B29=Hilfstabelle!$K$3,0,IF(ISBLANK(D29),C29*$B$12/100,D29)))</f>
        <v/>
      </c>
    </row>
    <row r="30" spans="1:5" x14ac:dyDescent="0.2">
      <c r="A30" s="80"/>
      <c r="B30" s="81"/>
      <c r="C30" s="8"/>
      <c r="D30" s="9"/>
      <c r="E30" s="123" t="str">
        <f>IF(ISBLANK(A30),"",IF(B30=Hilfstabelle!$K$3,0,IF(ISBLANK(D30),C30*$B$12/100,D30)))</f>
        <v/>
      </c>
    </row>
    <row r="31" spans="1:5" x14ac:dyDescent="0.2">
      <c r="A31" s="80"/>
      <c r="B31" s="81"/>
      <c r="C31" s="8"/>
      <c r="D31" s="9"/>
      <c r="E31" s="123" t="str">
        <f>IF(ISBLANK(A31),"",IF(B31=Hilfstabelle!$K$3,0,IF(ISBLANK(D31),C31*$B$12/100,D31)))</f>
        <v/>
      </c>
    </row>
    <row r="32" spans="1:5" x14ac:dyDescent="0.2">
      <c r="A32" s="80"/>
      <c r="B32" s="81"/>
      <c r="C32" s="8"/>
      <c r="D32" s="9"/>
      <c r="E32" s="123" t="str">
        <f>IF(ISBLANK(A32),"",IF(B32=Hilfstabelle!$K$3,0,IF(ISBLANK(D32),C32*$B$12/100,D32)))</f>
        <v/>
      </c>
    </row>
    <row r="33" spans="1:5" x14ac:dyDescent="0.2">
      <c r="A33" s="80"/>
      <c r="B33" s="81"/>
      <c r="C33" s="8"/>
      <c r="D33" s="9"/>
      <c r="E33" s="123" t="str">
        <f>IF(ISBLANK(A33),"",IF(B33=Hilfstabelle!$K$3,0,IF(ISBLANK(D33),C33*$B$12/100,D33)))</f>
        <v/>
      </c>
    </row>
    <row r="34" spans="1:5" x14ac:dyDescent="0.2">
      <c r="A34" s="80"/>
      <c r="B34" s="81"/>
      <c r="C34" s="8"/>
      <c r="D34" s="9"/>
      <c r="E34" s="123" t="str">
        <f>IF(ISBLANK(A34),"",IF(B34=Hilfstabelle!$K$3,0,IF(ISBLANK(D34),C34*$B$12/100,D34)))</f>
        <v/>
      </c>
    </row>
    <row r="35" spans="1:5" x14ac:dyDescent="0.2">
      <c r="A35" s="80"/>
      <c r="B35" s="81"/>
      <c r="C35" s="8"/>
      <c r="D35" s="9"/>
      <c r="E35" s="123" t="str">
        <f>IF(ISBLANK(A35),"",IF(B35=Hilfstabelle!$K$3,0,IF(ISBLANK(D35),C35*$B$12/100,D35)))</f>
        <v/>
      </c>
    </row>
    <row r="36" spans="1:5" x14ac:dyDescent="0.2">
      <c r="A36" s="80"/>
      <c r="B36" s="81"/>
      <c r="C36" s="8"/>
      <c r="D36" s="9"/>
      <c r="E36" s="123" t="str">
        <f>IF(ISBLANK(A36),"",IF(B36=Hilfstabelle!$K$3,0,IF(ISBLANK(D36),C36*$B$12/100,D36)))</f>
        <v/>
      </c>
    </row>
    <row r="37" spans="1:5" x14ac:dyDescent="0.2">
      <c r="A37" s="80"/>
      <c r="B37" s="81"/>
      <c r="C37" s="8"/>
      <c r="D37" s="9"/>
      <c r="E37" s="123" t="str">
        <f>IF(ISBLANK(A37),"",IF(B37=Hilfstabelle!$K$3,0,IF(ISBLANK(D37),C37*$B$12/100,D37)))</f>
        <v/>
      </c>
    </row>
    <row r="38" spans="1:5" x14ac:dyDescent="0.2">
      <c r="A38" s="80"/>
      <c r="B38" s="81"/>
      <c r="C38" s="8"/>
      <c r="D38" s="9"/>
      <c r="E38" s="123" t="str">
        <f>IF(ISBLANK(A38),"",IF(B38=Hilfstabelle!$K$3,0,IF(ISBLANK(D38),C38*$B$12/100,D38)))</f>
        <v/>
      </c>
    </row>
    <row r="39" spans="1:5" x14ac:dyDescent="0.2">
      <c r="A39" s="80"/>
      <c r="B39" s="81"/>
      <c r="C39" s="8"/>
      <c r="D39" s="9"/>
      <c r="E39" s="123" t="str">
        <f>IF(ISBLANK(A39),"",IF(B39=Hilfstabelle!$K$3,0,IF(ISBLANK(D39),C39*$B$12/100,D39)))</f>
        <v/>
      </c>
    </row>
    <row r="40" spans="1:5" x14ac:dyDescent="0.2">
      <c r="A40" s="80"/>
      <c r="B40" s="81"/>
      <c r="C40" s="8"/>
      <c r="D40" s="9"/>
      <c r="E40" s="123" t="str">
        <f>IF(ISBLANK(A40),"",IF(B40=Hilfstabelle!$K$3,0,IF(ISBLANK(D40),C40*$B$12/100,D40)))</f>
        <v/>
      </c>
    </row>
    <row r="41" spans="1:5" x14ac:dyDescent="0.2">
      <c r="A41" s="80"/>
      <c r="B41" s="81"/>
      <c r="C41" s="8"/>
      <c r="D41" s="9"/>
      <c r="E41" s="123" t="str">
        <f>IF(ISBLANK(A41),"",IF(B41=Hilfstabelle!$K$3,0,IF(ISBLANK(D41),C41*$B$12/100,D41)))</f>
        <v/>
      </c>
    </row>
    <row r="42" spans="1:5" x14ac:dyDescent="0.2">
      <c r="A42" s="80"/>
      <c r="B42" s="81"/>
      <c r="C42" s="8"/>
      <c r="D42" s="9"/>
      <c r="E42" s="123" t="str">
        <f>IF(ISBLANK(A42),"",IF(B42=Hilfstabelle!$K$3,0,IF(ISBLANK(D42),C42*$B$12/100,D42)))</f>
        <v/>
      </c>
    </row>
    <row r="43" spans="1:5" x14ac:dyDescent="0.2">
      <c r="A43" s="80"/>
      <c r="B43" s="81"/>
      <c r="C43" s="8"/>
      <c r="D43" s="9"/>
      <c r="E43" s="123" t="str">
        <f>IF(ISBLANK(A43),"",IF(B43=Hilfstabelle!$K$3,0,IF(ISBLANK(D43),C43*$B$12/100,D43)))</f>
        <v/>
      </c>
    </row>
    <row r="44" spans="1:5" x14ac:dyDescent="0.2">
      <c r="A44" s="80"/>
      <c r="B44" s="81"/>
      <c r="C44" s="8"/>
      <c r="D44" s="9"/>
      <c r="E44" s="123" t="str">
        <f>IF(ISBLANK(A44),"",IF(B44=Hilfstabelle!$K$3,0,IF(ISBLANK(D44),C44*$B$12/100,D44)))</f>
        <v/>
      </c>
    </row>
    <row r="45" spans="1:5" x14ac:dyDescent="0.2">
      <c r="A45" s="80"/>
      <c r="B45" s="81"/>
      <c r="C45" s="8"/>
      <c r="D45" s="9"/>
      <c r="E45" s="123" t="str">
        <f>IF(ISBLANK(A45),"",IF(B45=Hilfstabelle!$K$3,0,IF(ISBLANK(D45),C45*$B$12/100,D45)))</f>
        <v/>
      </c>
    </row>
    <row r="46" spans="1:5" x14ac:dyDescent="0.2">
      <c r="A46" s="80"/>
      <c r="B46" s="81"/>
      <c r="C46" s="8"/>
      <c r="D46" s="9"/>
      <c r="E46" s="123" t="str">
        <f>IF(ISBLANK(A46),"",IF(B46=Hilfstabelle!$K$3,0,IF(ISBLANK(D46),C46*$B$12/100,D46)))</f>
        <v/>
      </c>
    </row>
    <row r="47" spans="1:5" x14ac:dyDescent="0.2">
      <c r="A47" s="80"/>
      <c r="B47" s="81"/>
      <c r="C47" s="8"/>
      <c r="D47" s="9"/>
      <c r="E47" s="123" t="str">
        <f>IF(ISBLANK(A47),"",IF(B47=Hilfstabelle!$K$3,0,IF(ISBLANK(D47),C47*$B$12/100,D47)))</f>
        <v/>
      </c>
    </row>
    <row r="48" spans="1:5" x14ac:dyDescent="0.2">
      <c r="A48" s="80"/>
      <c r="B48" s="81"/>
      <c r="C48" s="8"/>
      <c r="D48" s="9"/>
      <c r="E48" s="123" t="str">
        <f>IF(ISBLANK(A48),"",IF(B48=Hilfstabelle!$K$3,0,IF(ISBLANK(D48),C48*$B$12/100,D48)))</f>
        <v/>
      </c>
    </row>
    <row r="49" spans="1:5" x14ac:dyDescent="0.2">
      <c r="A49" s="80"/>
      <c r="B49" s="81"/>
      <c r="C49" s="8"/>
      <c r="D49" s="9"/>
      <c r="E49" s="123" t="str">
        <f>IF(ISBLANK(A49),"",IF(B49=Hilfstabelle!$K$3,0,IF(ISBLANK(D49),C49*$B$12/100,D49)))</f>
        <v/>
      </c>
    </row>
    <row r="50" spans="1:5" x14ac:dyDescent="0.2">
      <c r="A50" s="80"/>
      <c r="B50" s="81"/>
      <c r="C50" s="8"/>
      <c r="D50" s="9"/>
      <c r="E50" s="123" t="str">
        <f>IF(ISBLANK(A50),"",IF(B50=Hilfstabelle!$K$3,0,IF(ISBLANK(D50),C50*$B$12/100,D50)))</f>
        <v/>
      </c>
    </row>
    <row r="51" spans="1:5" x14ac:dyDescent="0.2">
      <c r="A51" s="80"/>
      <c r="B51" s="81"/>
      <c r="C51" s="8"/>
      <c r="D51" s="9"/>
      <c r="E51" s="123" t="str">
        <f>IF(ISBLANK(A51),"",IF(B51=Hilfstabelle!$K$3,0,IF(ISBLANK(D51),C51*$B$12/100,D51)))</f>
        <v/>
      </c>
    </row>
    <row r="52" spans="1:5" x14ac:dyDescent="0.2">
      <c r="A52" s="80"/>
      <c r="B52" s="81"/>
      <c r="C52" s="8"/>
      <c r="D52" s="9"/>
      <c r="E52" s="123" t="str">
        <f>IF(ISBLANK(A52),"",IF(B52=Hilfstabelle!$K$3,0,IF(ISBLANK(D52),C52*$B$12/100,D52)))</f>
        <v/>
      </c>
    </row>
    <row r="53" spans="1:5" x14ac:dyDescent="0.2">
      <c r="A53" s="80"/>
      <c r="B53" s="79"/>
      <c r="C53" s="130"/>
      <c r="D53" s="9"/>
      <c r="E53" s="123" t="str">
        <f>IF(ISBLANK(A53),"",IF(B53=Hilfstabelle!$K$3,0,IF(ISBLANK(D53),C53*$B$12/100,D53)))</f>
        <v/>
      </c>
    </row>
    <row r="54" spans="1:5" x14ac:dyDescent="0.2">
      <c r="A54" s="80"/>
      <c r="B54" s="79"/>
      <c r="C54" s="131"/>
      <c r="D54" s="9"/>
      <c r="E54" s="123" t="str">
        <f>IF(ISBLANK(A54),"",IF(B54=Hilfstabelle!$K$3,0,IF(ISBLANK(D54),C54*$B$12/100,D54)))</f>
        <v/>
      </c>
    </row>
    <row r="55" spans="1:5" x14ac:dyDescent="0.2">
      <c r="A55" s="80"/>
      <c r="B55" s="79"/>
      <c r="C55" s="131"/>
      <c r="D55" s="9"/>
      <c r="E55" s="123" t="str">
        <f>IF(ISBLANK(A55),"",IF(B55=Hilfstabelle!$K$3,0,IF(ISBLANK(D55),C55*$B$12/100,D55)))</f>
        <v/>
      </c>
    </row>
    <row r="56" spans="1:5" x14ac:dyDescent="0.2">
      <c r="A56" s="80"/>
      <c r="B56" s="79"/>
      <c r="C56" s="131"/>
      <c r="D56" s="9"/>
      <c r="E56" s="123" t="str">
        <f>IF(ISBLANK(A56),"",IF(B56=Hilfstabelle!$K$3,0,IF(ISBLANK(D56),C56*$B$12/100,D56)))</f>
        <v/>
      </c>
    </row>
    <row r="57" spans="1:5" x14ac:dyDescent="0.2">
      <c r="A57" s="80"/>
      <c r="B57" s="79"/>
      <c r="C57" s="131"/>
      <c r="D57" s="9"/>
      <c r="E57" s="123" t="str">
        <f>IF(ISBLANK(A57),"",IF(B57=Hilfstabelle!$K$3,0,IF(ISBLANK(D57),C57*$B$12/100,D57)))</f>
        <v/>
      </c>
    </row>
    <row r="58" spans="1:5" x14ac:dyDescent="0.2">
      <c r="A58" s="80"/>
      <c r="B58" s="79"/>
      <c r="C58" s="131"/>
      <c r="D58" s="9"/>
      <c r="E58" s="123" t="str">
        <f>IF(ISBLANK(A58),"",IF(B58=Hilfstabelle!$K$3,0,IF(ISBLANK(D58),C58*$B$12/100,D58)))</f>
        <v/>
      </c>
    </row>
    <row r="59" spans="1:5" x14ac:dyDescent="0.2">
      <c r="A59" s="80"/>
      <c r="B59" s="79"/>
      <c r="C59" s="131"/>
      <c r="D59" s="9"/>
      <c r="E59" s="123" t="str">
        <f>IF(ISBLANK(A59),"",IF(B59=Hilfstabelle!$K$3,0,IF(ISBLANK(D59),C59*$B$12/100,D59)))</f>
        <v/>
      </c>
    </row>
    <row r="60" spans="1:5" x14ac:dyDescent="0.2">
      <c r="A60" s="80"/>
      <c r="B60" s="79"/>
      <c r="C60" s="131"/>
      <c r="D60" s="9"/>
      <c r="E60" s="123" t="str">
        <f>IF(ISBLANK(A60),"",IF(B60=Hilfstabelle!$K$3,0,IF(ISBLANK(D60),C60*$B$12/100,D60)))</f>
        <v/>
      </c>
    </row>
    <row r="61" spans="1:5" x14ac:dyDescent="0.2">
      <c r="A61" s="80"/>
      <c r="B61" s="79"/>
      <c r="C61" s="131"/>
      <c r="D61" s="9"/>
      <c r="E61" s="123" t="str">
        <f>IF(ISBLANK(A61),"",IF(B61=Hilfstabelle!$K$3,0,IF(ISBLANK(D61),C61*$B$12/100,D61)))</f>
        <v/>
      </c>
    </row>
    <row r="62" spans="1:5" x14ac:dyDescent="0.2">
      <c r="A62" s="80"/>
      <c r="B62" s="79"/>
      <c r="C62" s="131"/>
      <c r="D62" s="9"/>
      <c r="E62" s="123" t="str">
        <f>IF(ISBLANK(A62),"",IF(B62=Hilfstabelle!$K$3,0,IF(ISBLANK(D62),C62*$B$12/100,D62)))</f>
        <v/>
      </c>
    </row>
    <row r="63" spans="1:5" x14ac:dyDescent="0.2">
      <c r="A63" s="80"/>
      <c r="B63" s="79"/>
      <c r="C63" s="131"/>
      <c r="D63" s="9"/>
      <c r="E63" s="123" t="str">
        <f>IF(ISBLANK(A63),"",IF(B63=Hilfstabelle!$K$3,0,IF(ISBLANK(D63),C63*$B$12/100,D63)))</f>
        <v/>
      </c>
    </row>
    <row r="64" spans="1:5" x14ac:dyDescent="0.2">
      <c r="A64" s="80"/>
      <c r="B64" s="79"/>
      <c r="C64" s="131"/>
      <c r="D64" s="9"/>
      <c r="E64" s="123" t="str">
        <f>IF(ISBLANK(A64),"",IF(B64=Hilfstabelle!$K$3,0,IF(ISBLANK(D64),C64*$B$12/100,D64)))</f>
        <v/>
      </c>
    </row>
    <row r="65" spans="1:5" x14ac:dyDescent="0.2">
      <c r="A65" s="80"/>
      <c r="B65" s="79"/>
      <c r="C65" s="131"/>
      <c r="D65" s="9"/>
      <c r="E65" s="123" t="str">
        <f>IF(ISBLANK(A65),"",IF(B65=Hilfstabelle!$K$3,0,IF(ISBLANK(D65),C65*$B$12/100,D65)))</f>
        <v/>
      </c>
    </row>
    <row r="66" spans="1:5" x14ac:dyDescent="0.2">
      <c r="A66" s="80"/>
      <c r="B66" s="79"/>
      <c r="C66" s="131"/>
      <c r="D66" s="9"/>
      <c r="E66" s="123" t="str">
        <f>IF(ISBLANK(A66),"",IF(B66=Hilfstabelle!$K$3,0,IF(ISBLANK(D66),C66*$B$12/100,D66)))</f>
        <v/>
      </c>
    </row>
    <row r="67" spans="1:5" x14ac:dyDescent="0.2">
      <c r="A67" s="80"/>
      <c r="B67" s="79"/>
      <c r="C67" s="131"/>
      <c r="D67" s="9"/>
      <c r="E67" s="123" t="str">
        <f>IF(ISBLANK(A67),"",IF(B67=Hilfstabelle!$K$3,0,IF(ISBLANK(D67),C67*$B$12/100,D67)))</f>
        <v/>
      </c>
    </row>
    <row r="68" spans="1:5" x14ac:dyDescent="0.2">
      <c r="A68" s="80"/>
      <c r="B68" s="79"/>
      <c r="C68" s="131"/>
      <c r="D68" s="9"/>
      <c r="E68" s="123" t="str">
        <f>IF(ISBLANK(A68),"",IF(B68=Hilfstabelle!$K$3,0,IF(ISBLANK(D68),C68*$B$12/100,D68)))</f>
        <v/>
      </c>
    </row>
    <row r="69" spans="1:5" x14ac:dyDescent="0.2">
      <c r="A69" s="80"/>
      <c r="B69" s="79"/>
      <c r="C69" s="131"/>
      <c r="D69" s="9"/>
      <c r="E69" s="123" t="str">
        <f>IF(ISBLANK(A69),"",IF(B69=Hilfstabelle!$K$3,0,IF(ISBLANK(D69),C69*$B$12/100,D69)))</f>
        <v/>
      </c>
    </row>
    <row r="70" spans="1:5" x14ac:dyDescent="0.2">
      <c r="A70" s="80"/>
      <c r="B70" s="79"/>
      <c r="C70" s="131"/>
      <c r="D70" s="9"/>
      <c r="E70" s="123" t="str">
        <f>IF(ISBLANK(A70),"",IF(B70=Hilfstabelle!$K$3,0,IF(ISBLANK(D70),C70*$B$12/100,D70)))</f>
        <v/>
      </c>
    </row>
    <row r="71" spans="1:5" x14ac:dyDescent="0.2">
      <c r="A71" s="80"/>
      <c r="B71" s="79"/>
      <c r="C71" s="131"/>
      <c r="D71" s="9"/>
      <c r="E71" s="123" t="str">
        <f>IF(ISBLANK(A71),"",IF(B71=Hilfstabelle!$K$3,0,IF(ISBLANK(D71),C71*$B$12/100,D71)))</f>
        <v/>
      </c>
    </row>
    <row r="72" spans="1:5" x14ac:dyDescent="0.2">
      <c r="A72" s="80"/>
      <c r="B72" s="79"/>
      <c r="C72" s="131"/>
      <c r="D72" s="9"/>
      <c r="E72" s="123" t="str">
        <f>IF(ISBLANK(A72),"",IF(B72=Hilfstabelle!$K$3,0,IF(ISBLANK(D72),C72*$B$12/100,D72)))</f>
        <v/>
      </c>
    </row>
    <row r="73" spans="1:5" x14ac:dyDescent="0.2">
      <c r="A73" s="80"/>
      <c r="B73" s="79"/>
      <c r="C73" s="131"/>
      <c r="D73" s="9"/>
      <c r="E73" s="123" t="str">
        <f>IF(ISBLANK(A73),"",IF(B73=Hilfstabelle!$K$3,0,IF(ISBLANK(D73),C73*$B$12/100,D73)))</f>
        <v/>
      </c>
    </row>
    <row r="74" spans="1:5" x14ac:dyDescent="0.2">
      <c r="A74" s="80"/>
      <c r="B74" s="79"/>
      <c r="C74" s="131"/>
      <c r="D74" s="9"/>
      <c r="E74" s="123" t="str">
        <f>IF(ISBLANK(A74),"",IF(B74=Hilfstabelle!$K$3,0,IF(ISBLANK(D74),C74*$B$12/100,D74)))</f>
        <v/>
      </c>
    </row>
    <row r="75" spans="1:5" x14ac:dyDescent="0.2">
      <c r="A75" s="80"/>
      <c r="B75" s="79"/>
      <c r="C75" s="131"/>
      <c r="D75" s="9"/>
      <c r="E75" s="123" t="str">
        <f>IF(ISBLANK(A75),"",IF(B75=Hilfstabelle!$K$3,0,IF(ISBLANK(D75),C75*$B$12/100,D75)))</f>
        <v/>
      </c>
    </row>
    <row r="76" spans="1:5" x14ac:dyDescent="0.2">
      <c r="A76" s="80"/>
      <c r="B76" s="79"/>
      <c r="C76" s="131"/>
      <c r="D76" s="9"/>
      <c r="E76" s="123" t="str">
        <f>IF(ISBLANK(A76),"",IF(B76=Hilfstabelle!$K$3,0,IF(ISBLANK(D76),C76*$B$12/100,D76)))</f>
        <v/>
      </c>
    </row>
    <row r="77" spans="1:5" x14ac:dyDescent="0.2">
      <c r="A77" s="80"/>
      <c r="B77" s="79"/>
      <c r="C77" s="131"/>
      <c r="D77" s="9"/>
      <c r="E77" s="123" t="str">
        <f>IF(ISBLANK(A77),"",IF(B77=Hilfstabelle!$K$3,0,IF(ISBLANK(D77),C77*$B$12/100,D77)))</f>
        <v/>
      </c>
    </row>
    <row r="78" spans="1:5" x14ac:dyDescent="0.2">
      <c r="A78" s="80"/>
      <c r="B78" s="79"/>
      <c r="C78" s="131"/>
      <c r="D78" s="9"/>
      <c r="E78" s="123" t="str">
        <f>IF(ISBLANK(A78),"",IF(B78=Hilfstabelle!$K$3,0,IF(ISBLANK(D78),C78*$B$12/100,D78)))</f>
        <v/>
      </c>
    </row>
    <row r="79" spans="1:5" x14ac:dyDescent="0.2">
      <c r="A79" s="80"/>
      <c r="B79" s="79"/>
      <c r="C79" s="131"/>
      <c r="D79" s="9"/>
      <c r="E79" s="123" t="str">
        <f>IF(ISBLANK(A79),"",IF(B79=Hilfstabelle!$K$3,0,IF(ISBLANK(D79),C79*$B$12/100,D79)))</f>
        <v/>
      </c>
    </row>
    <row r="80" spans="1:5" x14ac:dyDescent="0.2">
      <c r="A80" s="80"/>
      <c r="B80" s="79"/>
      <c r="C80" s="131"/>
      <c r="D80" s="9"/>
      <c r="E80" s="123" t="str">
        <f>IF(ISBLANK(A80),"",IF(B80=Hilfstabelle!$K$3,0,IF(ISBLANK(D80),C80*$B$12/100,D80)))</f>
        <v/>
      </c>
    </row>
    <row r="81" spans="1:5" x14ac:dyDescent="0.2">
      <c r="A81" s="80"/>
      <c r="B81" s="79"/>
      <c r="C81" s="131"/>
      <c r="D81" s="9"/>
      <c r="E81" s="123" t="str">
        <f>IF(ISBLANK(A81),"",IF(B81=Hilfstabelle!$K$3,0,IF(ISBLANK(D81),C81*$B$12/100,D81)))</f>
        <v/>
      </c>
    </row>
    <row r="82" spans="1:5" x14ac:dyDescent="0.2">
      <c r="A82" s="80"/>
      <c r="B82" s="79"/>
      <c r="C82" s="131"/>
      <c r="D82" s="9"/>
      <c r="E82" s="123" t="str">
        <f>IF(ISBLANK(A82),"",IF(B82=Hilfstabelle!$K$3,0,IF(ISBLANK(D82),C82*$B$12/100,D82)))</f>
        <v/>
      </c>
    </row>
    <row r="83" spans="1:5" x14ac:dyDescent="0.2">
      <c r="A83" s="80"/>
      <c r="B83" s="79"/>
      <c r="C83" s="131"/>
      <c r="D83" s="9"/>
      <c r="E83" s="123" t="str">
        <f>IF(ISBLANK(A83),"",IF(B83=Hilfstabelle!$K$3,0,IF(ISBLANK(D83),C83*$B$12/100,D83)))</f>
        <v/>
      </c>
    </row>
    <row r="84" spans="1:5" x14ac:dyDescent="0.2">
      <c r="A84" s="80"/>
      <c r="B84" s="79"/>
      <c r="C84" s="131"/>
      <c r="D84" s="9"/>
      <c r="E84" s="123" t="str">
        <f>IF(ISBLANK(A84),"",IF(B84=Hilfstabelle!$K$3,0,IF(ISBLANK(D84),C84*$B$12/100,D84)))</f>
        <v/>
      </c>
    </row>
    <row r="85" spans="1:5" x14ac:dyDescent="0.2">
      <c r="A85" s="80"/>
      <c r="B85" s="79"/>
      <c r="C85" s="131"/>
      <c r="D85" s="9"/>
      <c r="E85" s="123" t="str">
        <f>IF(ISBLANK(A85),"",IF(B85=Hilfstabelle!$K$3,0,IF(ISBLANK(D85),C85*$B$12/100,D85)))</f>
        <v/>
      </c>
    </row>
    <row r="86" spans="1:5" x14ac:dyDescent="0.2">
      <c r="A86" s="80"/>
      <c r="B86" s="79"/>
      <c r="C86" s="131"/>
      <c r="D86" s="9"/>
      <c r="E86" s="123" t="str">
        <f>IF(ISBLANK(A86),"",IF(B86=Hilfstabelle!$K$3,0,IF(ISBLANK(D86),C86*$B$12/100,D86)))</f>
        <v/>
      </c>
    </row>
    <row r="87" spans="1:5" x14ac:dyDescent="0.2">
      <c r="A87" s="80"/>
      <c r="B87" s="79"/>
      <c r="C87" s="131"/>
      <c r="D87" s="9"/>
      <c r="E87" s="123" t="str">
        <f>IF(ISBLANK(A87),"",IF(B87=Hilfstabelle!$K$3,0,IF(ISBLANK(D87),C87*$B$12/100,D87)))</f>
        <v/>
      </c>
    </row>
    <row r="88" spans="1:5" x14ac:dyDescent="0.2">
      <c r="A88" s="80"/>
      <c r="B88" s="79"/>
      <c r="C88" s="131"/>
      <c r="D88" s="9"/>
      <c r="E88" s="123" t="str">
        <f>IF(ISBLANK(A88),"",IF(B88=Hilfstabelle!$K$3,0,IF(ISBLANK(D88),C88*$B$12/100,D88)))</f>
        <v/>
      </c>
    </row>
    <row r="89" spans="1:5" x14ac:dyDescent="0.2">
      <c r="A89" s="80"/>
      <c r="B89" s="79"/>
      <c r="C89" s="131"/>
      <c r="D89" s="9"/>
      <c r="E89" s="123" t="str">
        <f>IF(ISBLANK(A89),"",IF(B89=Hilfstabelle!$K$3,0,IF(ISBLANK(D89),C89*$B$12/100,D89)))</f>
        <v/>
      </c>
    </row>
    <row r="90" spans="1:5" x14ac:dyDescent="0.2">
      <c r="A90" s="80"/>
      <c r="B90" s="79"/>
      <c r="C90" s="131"/>
      <c r="D90" s="9"/>
      <c r="E90" s="123" t="str">
        <f>IF(ISBLANK(A90),"",IF(B90=Hilfstabelle!$K$3,0,IF(ISBLANK(D90),C90*$B$12/100,D90)))</f>
        <v/>
      </c>
    </row>
    <row r="91" spans="1:5" x14ac:dyDescent="0.2">
      <c r="A91" s="80"/>
      <c r="B91" s="79"/>
      <c r="C91" s="131"/>
      <c r="D91" s="9"/>
      <c r="E91" s="123" t="str">
        <f>IF(ISBLANK(A91),"",IF(B91=Hilfstabelle!$K$3,0,IF(ISBLANK(D91),C91*$B$12/100,D91)))</f>
        <v/>
      </c>
    </row>
    <row r="92" spans="1:5" x14ac:dyDescent="0.2">
      <c r="A92" s="80"/>
      <c r="B92" s="79"/>
      <c r="C92" s="131"/>
      <c r="D92" s="9"/>
      <c r="E92" s="123" t="str">
        <f>IF(ISBLANK(A92),"",IF(B92=Hilfstabelle!$K$3,0,IF(ISBLANK(D92),C92*$B$12/100,D92)))</f>
        <v/>
      </c>
    </row>
    <row r="93" spans="1:5" x14ac:dyDescent="0.2">
      <c r="A93" s="80"/>
      <c r="B93" s="79"/>
      <c r="C93" s="131"/>
      <c r="D93" s="9"/>
      <c r="E93" s="123" t="str">
        <f>IF(ISBLANK(A93),"",IF(B93=Hilfstabelle!$K$3,0,IF(ISBLANK(D93),C93*$B$12/100,D93)))</f>
        <v/>
      </c>
    </row>
    <row r="94" spans="1:5" x14ac:dyDescent="0.2">
      <c r="A94" s="80"/>
      <c r="B94" s="79"/>
      <c r="C94" s="131"/>
      <c r="D94" s="9"/>
      <c r="E94" s="123" t="str">
        <f>IF(ISBLANK(A94),"",IF(B94=Hilfstabelle!$K$3,0,IF(ISBLANK(D94),C94*$B$12/100,D94)))</f>
        <v/>
      </c>
    </row>
    <row r="95" spans="1:5" x14ac:dyDescent="0.2">
      <c r="A95" s="80"/>
      <c r="B95" s="79"/>
      <c r="C95" s="131"/>
      <c r="D95" s="9"/>
      <c r="E95" s="123" t="str">
        <f>IF(ISBLANK(A95),"",IF(B95=Hilfstabelle!$K$3,0,IF(ISBLANK(D95),C95*$B$12/100,D95)))</f>
        <v/>
      </c>
    </row>
    <row r="96" spans="1:5" x14ac:dyDescent="0.2">
      <c r="A96" s="80"/>
      <c r="B96" s="79"/>
      <c r="C96" s="131"/>
      <c r="D96" s="9"/>
      <c r="E96" s="123" t="str">
        <f>IF(ISBLANK(A96),"",IF(B96=Hilfstabelle!$K$3,0,IF(ISBLANK(D96),C96*$B$12/100,D96)))</f>
        <v/>
      </c>
    </row>
    <row r="97" spans="1:5" x14ac:dyDescent="0.2">
      <c r="A97" s="80"/>
      <c r="B97" s="79"/>
      <c r="C97" s="131"/>
      <c r="D97" s="9"/>
      <c r="E97" s="123" t="str">
        <f>IF(ISBLANK(A97),"",IF(B97=Hilfstabelle!$K$3,0,IF(ISBLANK(D97),C97*$B$12/100,D97)))</f>
        <v/>
      </c>
    </row>
    <row r="98" spans="1:5" x14ac:dyDescent="0.2">
      <c r="A98" s="80"/>
      <c r="B98" s="79"/>
      <c r="C98" s="131"/>
      <c r="D98" s="9"/>
      <c r="E98" s="123" t="str">
        <f>IF(ISBLANK(A98),"",IF(B98=Hilfstabelle!$K$3,0,IF(ISBLANK(D98),C98*$B$12/100,D98)))</f>
        <v/>
      </c>
    </row>
    <row r="99" spans="1:5" x14ac:dyDescent="0.2">
      <c r="A99" s="80"/>
      <c r="B99" s="79"/>
      <c r="C99" s="131"/>
      <c r="D99" s="9"/>
      <c r="E99" s="123" t="str">
        <f>IF(ISBLANK(A99),"",IF(B99=Hilfstabelle!$K$3,0,IF(ISBLANK(D99),C99*$B$12/100,D99)))</f>
        <v/>
      </c>
    </row>
    <row r="100" spans="1:5" x14ac:dyDescent="0.2">
      <c r="A100" s="80"/>
      <c r="B100" s="79"/>
      <c r="C100" s="131"/>
      <c r="D100" s="9"/>
      <c r="E100" s="123" t="str">
        <f>IF(ISBLANK(A100),"",IF(B100=Hilfstabelle!$K$3,0,IF(ISBLANK(D100),C100*$B$12/100,D100)))</f>
        <v/>
      </c>
    </row>
    <row r="101" spans="1:5" x14ac:dyDescent="0.2">
      <c r="A101" s="80"/>
      <c r="B101" s="79"/>
      <c r="C101" s="131"/>
      <c r="D101" s="9"/>
      <c r="E101" s="123" t="str">
        <f>IF(ISBLANK(A101),"",IF(B101=Hilfstabelle!$K$3,0,IF(ISBLANK(D101),C101*$B$12/100,D101)))</f>
        <v/>
      </c>
    </row>
    <row r="102" spans="1:5" x14ac:dyDescent="0.2">
      <c r="A102" s="80"/>
      <c r="B102" s="79"/>
      <c r="C102" s="131"/>
      <c r="D102" s="9"/>
      <c r="E102" s="123" t="str">
        <f>IF(ISBLANK(A102),"",IF(B102=Hilfstabelle!$K$3,0,IF(ISBLANK(D102),C102*$B$12/100,D102)))</f>
        <v/>
      </c>
    </row>
    <row r="103" spans="1:5" x14ac:dyDescent="0.2">
      <c r="A103" s="80"/>
      <c r="B103" s="79"/>
      <c r="C103" s="131"/>
      <c r="D103" s="9"/>
      <c r="E103" s="123" t="str">
        <f>IF(ISBLANK(A103),"",IF(B103=Hilfstabelle!$K$3,0,IF(ISBLANK(D103),C103*$B$12/100,D103)))</f>
        <v/>
      </c>
    </row>
    <row r="104" spans="1:5" x14ac:dyDescent="0.2">
      <c r="A104" s="80"/>
      <c r="B104" s="79"/>
      <c r="C104" s="131"/>
      <c r="D104" s="9"/>
      <c r="E104" s="123" t="str">
        <f>IF(ISBLANK(A104),"",IF(B104=Hilfstabelle!$K$3,0,IF(ISBLANK(D104),C104*$B$12/100,D104)))</f>
        <v/>
      </c>
    </row>
    <row r="105" spans="1:5" x14ac:dyDescent="0.2">
      <c r="A105" s="80"/>
      <c r="B105" s="79"/>
      <c r="C105" s="131"/>
      <c r="D105" s="9"/>
      <c r="E105" s="123" t="str">
        <f>IF(ISBLANK(A105),"",IF(B105=Hilfstabelle!$K$3,0,IF(ISBLANK(D105),C105*$B$12/100,D105)))</f>
        <v/>
      </c>
    </row>
    <row r="106" spans="1:5" x14ac:dyDescent="0.2">
      <c r="A106" s="80"/>
      <c r="B106" s="79"/>
      <c r="C106" s="131"/>
      <c r="D106" s="9"/>
      <c r="E106" s="123" t="str">
        <f>IF(ISBLANK(A106),"",IF(B106=Hilfstabelle!$K$3,0,IF(ISBLANK(D106),C106*$B$12/100,D106)))</f>
        <v/>
      </c>
    </row>
    <row r="107" spans="1:5" x14ac:dyDescent="0.2">
      <c r="A107" s="80"/>
      <c r="B107" s="79"/>
      <c r="C107" s="131"/>
      <c r="D107" s="9"/>
      <c r="E107" s="123" t="str">
        <f>IF(ISBLANK(A107),"",IF(B107=Hilfstabelle!$K$3,0,IF(ISBLANK(D107),C107*$B$12/100,D107)))</f>
        <v/>
      </c>
    </row>
    <row r="108" spans="1:5" x14ac:dyDescent="0.2">
      <c r="A108" s="80"/>
      <c r="B108" s="79"/>
      <c r="C108" s="131"/>
      <c r="D108" s="9"/>
      <c r="E108" s="123" t="str">
        <f>IF(ISBLANK(A108),"",IF(B108=Hilfstabelle!$K$3,0,IF(ISBLANK(D108),C108*$B$12/100,D108)))</f>
        <v/>
      </c>
    </row>
    <row r="109" spans="1:5" x14ac:dyDescent="0.2">
      <c r="A109" s="80"/>
      <c r="B109" s="79"/>
      <c r="C109" s="131"/>
      <c r="D109" s="9"/>
      <c r="E109" s="123" t="str">
        <f>IF(ISBLANK(A109),"",IF(B109=Hilfstabelle!$K$3,0,IF(ISBLANK(D109),C109*$B$12/100,D109)))</f>
        <v/>
      </c>
    </row>
    <row r="110" spans="1:5" x14ac:dyDescent="0.2">
      <c r="A110" s="80"/>
      <c r="B110" s="79"/>
      <c r="C110" s="131"/>
      <c r="D110" s="9"/>
      <c r="E110" s="123" t="str">
        <f>IF(ISBLANK(A110),"",IF(B110=Hilfstabelle!$K$3,0,IF(ISBLANK(D110),C110*$B$12/100,D110)))</f>
        <v/>
      </c>
    </row>
    <row r="111" spans="1:5" x14ac:dyDescent="0.2">
      <c r="A111" s="80"/>
      <c r="B111" s="79"/>
      <c r="C111" s="131"/>
      <c r="D111" s="9"/>
      <c r="E111" s="123" t="str">
        <f>IF(ISBLANK(A111),"",IF(B111=Hilfstabelle!$K$3,0,IF(ISBLANK(D111),C111*$B$12/100,D111)))</f>
        <v/>
      </c>
    </row>
    <row r="112" spans="1:5" x14ac:dyDescent="0.2">
      <c r="A112" s="80"/>
      <c r="B112" s="79"/>
      <c r="C112" s="131"/>
      <c r="D112" s="9"/>
      <c r="E112" s="123" t="str">
        <f>IF(ISBLANK(A112),"",IF(B112=Hilfstabelle!$K$3,0,IF(ISBLANK(D112),C112*$B$12/100,D112)))</f>
        <v/>
      </c>
    </row>
    <row r="113" spans="1:5" x14ac:dyDescent="0.2">
      <c r="A113" s="80"/>
      <c r="B113" s="79"/>
      <c r="C113" s="131"/>
      <c r="D113" s="9"/>
      <c r="E113" s="123" t="str">
        <f>IF(ISBLANK(A113),"",IF(B113=Hilfstabelle!$K$3,0,IF(ISBLANK(D113),C113*$B$12/100,D113)))</f>
        <v/>
      </c>
    </row>
    <row r="114" spans="1:5" x14ac:dyDescent="0.2">
      <c r="A114" s="80"/>
      <c r="B114" s="79"/>
      <c r="C114" s="131"/>
      <c r="D114" s="9"/>
      <c r="E114" s="123" t="str">
        <f>IF(ISBLANK(A114),"",IF(B114=Hilfstabelle!$K$3,0,IF(ISBLANK(D114),C114*$B$12/100,D114)))</f>
        <v/>
      </c>
    </row>
    <row r="115" spans="1:5" x14ac:dyDescent="0.2">
      <c r="A115" s="80"/>
      <c r="B115" s="79"/>
      <c r="C115" s="131"/>
      <c r="D115" s="9"/>
      <c r="E115" s="123" t="str">
        <f>IF(ISBLANK(A115),"",IF(B115=Hilfstabelle!$K$3,0,IF(ISBLANK(D115),C115*$B$12/100,D115)))</f>
        <v/>
      </c>
    </row>
    <row r="116" spans="1:5" x14ac:dyDescent="0.2">
      <c r="A116" s="80"/>
      <c r="B116" s="79"/>
      <c r="C116" s="131"/>
      <c r="D116" s="9"/>
      <c r="E116" s="123" t="str">
        <f>IF(ISBLANK(A116),"",IF(B116=Hilfstabelle!$K$3,0,IF(ISBLANK(D116),C116*$B$12/100,D116)))</f>
        <v/>
      </c>
    </row>
    <row r="117" spans="1:5" x14ac:dyDescent="0.2">
      <c r="A117" s="80"/>
      <c r="B117" s="79"/>
      <c r="C117" s="131"/>
      <c r="D117" s="9"/>
      <c r="E117" s="123" t="str">
        <f>IF(ISBLANK(A117),"",IF(B117=Hilfstabelle!$K$3,0,IF(ISBLANK(D117),C117*$B$12/100,D117)))</f>
        <v/>
      </c>
    </row>
    <row r="118" spans="1:5" x14ac:dyDescent="0.2">
      <c r="A118" s="80"/>
      <c r="B118" s="79"/>
      <c r="C118" s="131"/>
      <c r="D118" s="9"/>
      <c r="E118" s="123" t="str">
        <f>IF(ISBLANK(A118),"",IF(B118=Hilfstabelle!$K$3,0,IF(ISBLANK(D118),C118*$B$12/100,D118)))</f>
        <v/>
      </c>
    </row>
    <row r="119" spans="1:5" x14ac:dyDescent="0.2">
      <c r="A119" s="80"/>
      <c r="B119" s="79"/>
      <c r="C119" s="131"/>
      <c r="D119" s="9"/>
      <c r="E119" s="123" t="str">
        <f>IF(ISBLANK(A119),"",IF(B119=Hilfstabelle!$K$3,0,IF(ISBLANK(D119),C119*$B$12/100,D119)))</f>
        <v/>
      </c>
    </row>
    <row r="120" spans="1:5" x14ac:dyDescent="0.2">
      <c r="A120" s="80"/>
      <c r="B120" s="79"/>
      <c r="C120" s="131"/>
      <c r="D120" s="9"/>
      <c r="E120" s="123" t="str">
        <f>IF(ISBLANK(A120),"",IF(B120=Hilfstabelle!$K$3,0,IF(ISBLANK(D120),C120*$B$12/100,D120)))</f>
        <v/>
      </c>
    </row>
    <row r="121" spans="1:5" x14ac:dyDescent="0.2">
      <c r="A121" s="80"/>
      <c r="B121" s="79"/>
      <c r="C121" s="131"/>
      <c r="D121" s="9"/>
      <c r="E121" s="123" t="str">
        <f>IF(ISBLANK(A121),"",IF(B121=Hilfstabelle!$K$3,0,IF(ISBLANK(D121),C121*$B$12/100,D121)))</f>
        <v/>
      </c>
    </row>
    <row r="122" spans="1:5" x14ac:dyDescent="0.2">
      <c r="A122" s="80"/>
      <c r="B122" s="79"/>
      <c r="C122" s="131"/>
      <c r="D122" s="9"/>
      <c r="E122" s="123" t="str">
        <f>IF(ISBLANK(A122),"",IF(B122=Hilfstabelle!$K$3,0,IF(ISBLANK(D122),C122*$B$12/100,D122)))</f>
        <v/>
      </c>
    </row>
    <row r="123" spans="1:5" x14ac:dyDescent="0.2">
      <c r="A123" s="80"/>
      <c r="B123" s="79"/>
      <c r="C123" s="131"/>
      <c r="D123" s="9"/>
      <c r="E123" s="123" t="str">
        <f>IF(ISBLANK(A123),"",IF(B123=Hilfstabelle!$K$3,0,IF(ISBLANK(D123),C123*$B$12/100,D123)))</f>
        <v/>
      </c>
    </row>
    <row r="124" spans="1:5" x14ac:dyDescent="0.2">
      <c r="A124" s="80"/>
      <c r="B124" s="79"/>
      <c r="C124" s="131"/>
      <c r="D124" s="9"/>
      <c r="E124" s="123" t="str">
        <f>IF(ISBLANK(A124),"",IF(B124=Hilfstabelle!$K$3,0,IF(ISBLANK(D124),C124*$B$12/100,D124)))</f>
        <v/>
      </c>
    </row>
    <row r="125" spans="1:5" x14ac:dyDescent="0.2">
      <c r="A125" s="80"/>
      <c r="B125" s="79"/>
      <c r="C125" s="131"/>
      <c r="D125" s="9"/>
      <c r="E125" s="123" t="str">
        <f>IF(ISBLANK(A125),"",IF(B125=Hilfstabelle!$K$3,0,IF(ISBLANK(D125),C125*$B$12/100,D125)))</f>
        <v/>
      </c>
    </row>
    <row r="126" spans="1:5" x14ac:dyDescent="0.2">
      <c r="A126" s="80"/>
      <c r="B126" s="79"/>
      <c r="C126" s="131"/>
      <c r="D126" s="9"/>
      <c r="E126" s="123" t="str">
        <f>IF(ISBLANK(A126),"",IF(B126=Hilfstabelle!$K$3,0,IF(ISBLANK(D126),C126*$B$12/100,D126)))</f>
        <v/>
      </c>
    </row>
    <row r="127" spans="1:5" x14ac:dyDescent="0.2">
      <c r="A127" s="80"/>
      <c r="B127" s="79"/>
      <c r="C127" s="131"/>
      <c r="D127" s="9"/>
      <c r="E127" s="123" t="str">
        <f>IF(ISBLANK(A127),"",IF(B127=Hilfstabelle!$K$3,0,IF(ISBLANK(D127),C127*$B$12/100,D127)))</f>
        <v/>
      </c>
    </row>
    <row r="128" spans="1:5" x14ac:dyDescent="0.2">
      <c r="A128" s="80"/>
      <c r="B128" s="79"/>
      <c r="C128" s="131"/>
      <c r="D128" s="9"/>
      <c r="E128" s="123" t="str">
        <f>IF(ISBLANK(A128),"",IF(B128=Hilfstabelle!$K$3,0,IF(ISBLANK(D128),C128*$B$12/100,D128)))</f>
        <v/>
      </c>
    </row>
    <row r="129" spans="1:5" x14ac:dyDescent="0.2">
      <c r="A129" s="80"/>
      <c r="B129" s="79"/>
      <c r="C129" s="131"/>
      <c r="D129" s="9"/>
      <c r="E129" s="123" t="str">
        <f>IF(ISBLANK(A129),"",IF(B129=Hilfstabelle!$K$3,0,IF(ISBLANK(D129),C129*$B$12/100,D129)))</f>
        <v/>
      </c>
    </row>
    <row r="130" spans="1:5" x14ac:dyDescent="0.2">
      <c r="A130" s="80"/>
      <c r="B130" s="79"/>
      <c r="C130" s="131"/>
      <c r="D130" s="9"/>
      <c r="E130" s="123" t="str">
        <f>IF(ISBLANK(A130),"",IF(B130=Hilfstabelle!$K$3,0,IF(ISBLANK(D130),C130*$B$12/100,D130)))</f>
        <v/>
      </c>
    </row>
    <row r="131" spans="1:5" x14ac:dyDescent="0.2">
      <c r="A131" s="80"/>
      <c r="B131" s="79"/>
      <c r="C131" s="131"/>
      <c r="D131" s="9"/>
      <c r="E131" s="123" t="str">
        <f>IF(ISBLANK(A131),"",IF(B131=Hilfstabelle!$K$3,0,IF(ISBLANK(D131),C131*$B$12/100,D131)))</f>
        <v/>
      </c>
    </row>
    <row r="132" spans="1:5" x14ac:dyDescent="0.2">
      <c r="A132" s="80"/>
      <c r="B132" s="79"/>
      <c r="C132" s="131"/>
      <c r="D132" s="9"/>
      <c r="E132" s="123" t="str">
        <f>IF(ISBLANK(A132),"",IF(B132=Hilfstabelle!$K$3,0,IF(ISBLANK(D132),C132*$B$12/100,D132)))</f>
        <v/>
      </c>
    </row>
    <row r="133" spans="1:5" x14ac:dyDescent="0.2">
      <c r="A133" s="80"/>
      <c r="B133" s="79"/>
      <c r="C133" s="131"/>
      <c r="D133" s="9"/>
      <c r="E133" s="123" t="str">
        <f>IF(ISBLANK(A133),"",IF(B133=Hilfstabelle!$K$3,0,IF(ISBLANK(D133),C133*$B$12/100,D133)))</f>
        <v/>
      </c>
    </row>
    <row r="134" spans="1:5" x14ac:dyDescent="0.2">
      <c r="A134" s="80"/>
      <c r="B134" s="79"/>
      <c r="C134" s="131"/>
      <c r="D134" s="9"/>
      <c r="E134" s="123" t="str">
        <f>IF(ISBLANK(A134),"",IF(B134=Hilfstabelle!$K$3,0,IF(ISBLANK(D134),C134*$B$12/100,D134)))</f>
        <v/>
      </c>
    </row>
    <row r="135" spans="1:5" x14ac:dyDescent="0.2">
      <c r="A135" s="80"/>
      <c r="B135" s="79"/>
      <c r="C135" s="131"/>
      <c r="D135" s="9"/>
      <c r="E135" s="123" t="str">
        <f>IF(ISBLANK(A135),"",IF(B135=Hilfstabelle!$K$3,0,IF(ISBLANK(D135),C135*$B$12/100,D135)))</f>
        <v/>
      </c>
    </row>
    <row r="136" spans="1:5" x14ac:dyDescent="0.2">
      <c r="A136" s="80"/>
      <c r="B136" s="79"/>
      <c r="C136" s="131"/>
      <c r="D136" s="9"/>
      <c r="E136" s="123" t="str">
        <f>IF(ISBLANK(A136),"",IF(B136=Hilfstabelle!$K$3,0,IF(ISBLANK(D136),C136*$B$12/100,D136)))</f>
        <v/>
      </c>
    </row>
    <row r="137" spans="1:5" x14ac:dyDescent="0.2">
      <c r="A137" s="80"/>
      <c r="B137" s="79"/>
      <c r="C137" s="131"/>
      <c r="D137" s="9"/>
      <c r="E137" s="123" t="str">
        <f>IF(ISBLANK(A137),"",IF(B137=Hilfstabelle!$K$3,0,IF(ISBLANK(D137),C137*$B$12/100,D137)))</f>
        <v/>
      </c>
    </row>
    <row r="138" spans="1:5" x14ac:dyDescent="0.2">
      <c r="A138" s="80"/>
      <c r="B138" s="79"/>
      <c r="C138" s="131"/>
      <c r="D138" s="9"/>
      <c r="E138" s="123" t="str">
        <f>IF(ISBLANK(A138),"",IF(B138=Hilfstabelle!$K$3,0,IF(ISBLANK(D138),C138*$B$12/100,D138)))</f>
        <v/>
      </c>
    </row>
    <row r="139" spans="1:5" x14ac:dyDescent="0.2">
      <c r="A139" s="80"/>
      <c r="B139" s="79"/>
      <c r="C139" s="131"/>
      <c r="D139" s="9"/>
      <c r="E139" s="123" t="str">
        <f>IF(ISBLANK(A139),"",IF(B139=Hilfstabelle!$K$3,0,IF(ISBLANK(D139),C139*$B$12/100,D139)))</f>
        <v/>
      </c>
    </row>
    <row r="140" spans="1:5" x14ac:dyDescent="0.2">
      <c r="A140" s="80"/>
      <c r="B140" s="79"/>
      <c r="C140" s="131"/>
      <c r="D140" s="9"/>
      <c r="E140" s="123" t="str">
        <f>IF(ISBLANK(A140),"",IF(B140=Hilfstabelle!$K$3,0,IF(ISBLANK(D140),C140*$B$12/100,D140)))</f>
        <v/>
      </c>
    </row>
    <row r="141" spans="1:5" x14ac:dyDescent="0.2">
      <c r="A141" s="80"/>
      <c r="B141" s="79"/>
      <c r="C141" s="131"/>
      <c r="D141" s="9"/>
      <c r="E141" s="123" t="str">
        <f>IF(ISBLANK(A141),"",IF(B141=Hilfstabelle!$K$3,0,IF(ISBLANK(D141),C141*$B$12/100,D141)))</f>
        <v/>
      </c>
    </row>
    <row r="142" spans="1:5" x14ac:dyDescent="0.2">
      <c r="A142" s="80"/>
      <c r="B142" s="79"/>
      <c r="C142" s="131"/>
      <c r="D142" s="9"/>
      <c r="E142" s="123" t="str">
        <f>IF(ISBLANK(A142),"",IF(B142=Hilfstabelle!$K$3,0,IF(ISBLANK(D142),C142*$B$12/100,D142)))</f>
        <v/>
      </c>
    </row>
    <row r="143" spans="1:5" x14ac:dyDescent="0.2">
      <c r="A143" s="80"/>
      <c r="B143" s="79"/>
      <c r="C143" s="131"/>
      <c r="D143" s="9"/>
      <c r="E143" s="123" t="str">
        <f>IF(ISBLANK(A143),"",IF(B143=Hilfstabelle!$K$3,0,IF(ISBLANK(D143),C143*$B$12/100,D143)))</f>
        <v/>
      </c>
    </row>
    <row r="144" spans="1:5" x14ac:dyDescent="0.2">
      <c r="A144" s="80"/>
      <c r="B144" s="79"/>
      <c r="C144" s="131"/>
      <c r="D144" s="9"/>
      <c r="E144" s="123" t="str">
        <f>IF(ISBLANK(A144),"",IF(B144=Hilfstabelle!$K$3,0,IF(ISBLANK(D144),C144*$B$12/100,D144)))</f>
        <v/>
      </c>
    </row>
    <row r="145" spans="1:5" x14ac:dyDescent="0.2">
      <c r="A145" s="80"/>
      <c r="B145" s="79"/>
      <c r="C145" s="131"/>
      <c r="D145" s="9"/>
      <c r="E145" s="123" t="str">
        <f>IF(ISBLANK(A145),"",IF(B145=Hilfstabelle!$K$3,0,IF(ISBLANK(D145),C145*$B$12/100,D145)))</f>
        <v/>
      </c>
    </row>
    <row r="146" spans="1:5" x14ac:dyDescent="0.2">
      <c r="A146" s="80"/>
      <c r="B146" s="79"/>
      <c r="C146" s="131"/>
      <c r="D146" s="9"/>
      <c r="E146" s="123" t="str">
        <f>IF(ISBLANK(A146),"",IF(B146=Hilfstabelle!$K$3,0,IF(ISBLANK(D146),C146*$B$12/100,D146)))</f>
        <v/>
      </c>
    </row>
    <row r="147" spans="1:5" x14ac:dyDescent="0.2">
      <c r="A147" s="80"/>
      <c r="B147" s="79"/>
      <c r="C147" s="131"/>
      <c r="D147" s="9"/>
      <c r="E147" s="123" t="str">
        <f>IF(ISBLANK(A147),"",IF(B147=Hilfstabelle!$K$3,0,IF(ISBLANK(D147),C147*$B$12/100,D147)))</f>
        <v/>
      </c>
    </row>
    <row r="148" spans="1:5" x14ac:dyDescent="0.2">
      <c r="A148" s="80"/>
      <c r="B148" s="79"/>
      <c r="C148" s="131"/>
      <c r="D148" s="9"/>
      <c r="E148" s="123" t="str">
        <f>IF(ISBLANK(A148),"",IF(B148=Hilfstabelle!$K$3,0,IF(ISBLANK(D148),C148*$B$12/100,D148)))</f>
        <v/>
      </c>
    </row>
    <row r="149" spans="1:5" x14ac:dyDescent="0.2">
      <c r="A149" s="80"/>
      <c r="B149" s="79"/>
      <c r="C149" s="131"/>
      <c r="D149" s="9"/>
      <c r="E149" s="123" t="str">
        <f>IF(ISBLANK(A149),"",IF(B149=Hilfstabelle!$K$3,0,IF(ISBLANK(D149),C149*$B$12/100,D149)))</f>
        <v/>
      </c>
    </row>
    <row r="150" spans="1:5" x14ac:dyDescent="0.2">
      <c r="A150" s="80"/>
      <c r="B150" s="79"/>
      <c r="C150" s="131"/>
      <c r="D150" s="9"/>
      <c r="E150" s="123" t="str">
        <f>IF(ISBLANK(A150),"",IF(B150=Hilfstabelle!$K$3,0,IF(ISBLANK(D150),C150*$B$12/100,D150)))</f>
        <v/>
      </c>
    </row>
    <row r="151" spans="1:5" x14ac:dyDescent="0.2">
      <c r="A151" s="80"/>
      <c r="B151" s="79"/>
      <c r="C151" s="131"/>
      <c r="D151" s="9"/>
      <c r="E151" s="123" t="str">
        <f>IF(ISBLANK(A151),"",IF(B151=Hilfstabelle!$K$3,0,IF(ISBLANK(D151),C151*$B$12/100,D151)))</f>
        <v/>
      </c>
    </row>
    <row r="152" spans="1:5" x14ac:dyDescent="0.2">
      <c r="A152" s="80"/>
      <c r="B152" s="79"/>
      <c r="C152" s="131"/>
      <c r="D152" s="9"/>
      <c r="E152" s="123" t="str">
        <f>IF(ISBLANK(A152),"",IF(B152=Hilfstabelle!$K$3,0,IF(ISBLANK(D152),C152*$B$12/100,D152)))</f>
        <v/>
      </c>
    </row>
    <row r="153" spans="1:5" x14ac:dyDescent="0.2">
      <c r="A153" s="80"/>
      <c r="B153" s="79"/>
      <c r="C153" s="131"/>
      <c r="D153" s="9"/>
      <c r="E153" s="123" t="str">
        <f>IF(ISBLANK(A153),"",IF(B153=Hilfstabelle!$K$3,0,IF(ISBLANK(D153),C153*$B$12/100,D153)))</f>
        <v/>
      </c>
    </row>
    <row r="154" spans="1:5" x14ac:dyDescent="0.2">
      <c r="A154" s="80"/>
      <c r="B154" s="79"/>
      <c r="C154" s="131"/>
      <c r="D154" s="9"/>
      <c r="E154" s="123" t="str">
        <f>IF(ISBLANK(A154),"",IF(B154=Hilfstabelle!$K$3,0,IF(ISBLANK(D154),C154*$B$12/100,D154)))</f>
        <v/>
      </c>
    </row>
    <row r="155" spans="1:5" x14ac:dyDescent="0.2">
      <c r="A155" s="80"/>
      <c r="B155" s="79"/>
      <c r="C155" s="131"/>
      <c r="D155" s="9"/>
      <c r="E155" s="123" t="str">
        <f>IF(ISBLANK(A155),"",IF(B155=Hilfstabelle!$K$3,0,IF(ISBLANK(D155),C155*$B$12/100,D155)))</f>
        <v/>
      </c>
    </row>
    <row r="156" spans="1:5" x14ac:dyDescent="0.2">
      <c r="A156" s="80"/>
      <c r="B156" s="79"/>
      <c r="C156" s="131"/>
      <c r="D156" s="9"/>
      <c r="E156" s="123" t="str">
        <f>IF(ISBLANK(A156),"",IF(B156=Hilfstabelle!$K$3,0,IF(ISBLANK(D156),C156*$B$12/100,D156)))</f>
        <v/>
      </c>
    </row>
    <row r="157" spans="1:5" x14ac:dyDescent="0.2">
      <c r="A157" s="80"/>
      <c r="B157" s="79"/>
      <c r="C157" s="131"/>
      <c r="D157" s="9"/>
      <c r="E157" s="123" t="str">
        <f>IF(ISBLANK(A157),"",IF(B157=Hilfstabelle!$K$3,0,IF(ISBLANK(D157),C157*$B$12/100,D157)))</f>
        <v/>
      </c>
    </row>
    <row r="158" spans="1:5" x14ac:dyDescent="0.2">
      <c r="A158" s="80"/>
      <c r="B158" s="79"/>
      <c r="C158" s="131"/>
      <c r="D158" s="9"/>
      <c r="E158" s="123" t="str">
        <f>IF(ISBLANK(A158),"",IF(B158=Hilfstabelle!$K$3,0,IF(ISBLANK(D158),C158*$B$12/100,D158)))</f>
        <v/>
      </c>
    </row>
    <row r="159" spans="1:5" x14ac:dyDescent="0.2">
      <c r="A159" s="80"/>
      <c r="B159" s="79"/>
      <c r="C159" s="131"/>
      <c r="D159" s="9"/>
      <c r="E159" s="123" t="str">
        <f>IF(ISBLANK(A159),"",IF(B159=Hilfstabelle!$K$3,0,IF(ISBLANK(D159),C159*$B$12/100,D159)))</f>
        <v/>
      </c>
    </row>
    <row r="160" spans="1:5" x14ac:dyDescent="0.2">
      <c r="A160" s="80"/>
      <c r="B160" s="79"/>
      <c r="C160" s="131"/>
      <c r="D160" s="9"/>
      <c r="E160" s="123" t="str">
        <f>IF(ISBLANK(A160),"",IF(B160=Hilfstabelle!$K$3,0,IF(ISBLANK(D160),C160*$B$12/100,D160)))</f>
        <v/>
      </c>
    </row>
    <row r="161" spans="1:5" x14ac:dyDescent="0.2">
      <c r="A161" s="80"/>
      <c r="B161" s="79"/>
      <c r="C161" s="131"/>
      <c r="D161" s="9"/>
      <c r="E161" s="123" t="str">
        <f>IF(ISBLANK(A161),"",IF(B161=Hilfstabelle!$K$3,0,IF(ISBLANK(D161),C161*$B$12/100,D161)))</f>
        <v/>
      </c>
    </row>
    <row r="162" spans="1:5" x14ac:dyDescent="0.2">
      <c r="A162" s="80"/>
      <c r="B162" s="79"/>
      <c r="C162" s="131"/>
      <c r="D162" s="9"/>
      <c r="E162" s="123" t="str">
        <f>IF(ISBLANK(A162),"",IF(B162=Hilfstabelle!$K$3,0,IF(ISBLANK(D162),C162*$B$12/100,D162)))</f>
        <v/>
      </c>
    </row>
    <row r="163" spans="1:5" x14ac:dyDescent="0.2">
      <c r="A163" s="80"/>
      <c r="B163" s="79"/>
      <c r="C163" s="131"/>
      <c r="D163" s="9"/>
      <c r="E163" s="123" t="str">
        <f>IF(ISBLANK(A163),"",IF(B163=Hilfstabelle!$K$3,0,IF(ISBLANK(D163),C163*$B$12/100,D163)))</f>
        <v/>
      </c>
    </row>
    <row r="164" spans="1:5" x14ac:dyDescent="0.2">
      <c r="A164" s="80"/>
      <c r="B164" s="79"/>
      <c r="C164" s="131"/>
      <c r="D164" s="9"/>
      <c r="E164" s="123" t="str">
        <f>IF(ISBLANK(A164),"",IF(B164=Hilfstabelle!$K$3,0,IF(ISBLANK(D164),C164*$B$12/100,D164)))</f>
        <v/>
      </c>
    </row>
    <row r="165" spans="1:5" x14ac:dyDescent="0.2">
      <c r="A165" s="80"/>
      <c r="B165" s="79"/>
      <c r="C165" s="131"/>
      <c r="D165" s="9"/>
      <c r="E165" s="123" t="str">
        <f>IF(ISBLANK(A165),"",IF(B165=Hilfstabelle!$K$3,0,IF(ISBLANK(D165),C165*$B$12/100,D165)))</f>
        <v/>
      </c>
    </row>
    <row r="166" spans="1:5" x14ac:dyDescent="0.2">
      <c r="A166" s="80"/>
      <c r="B166" s="79"/>
      <c r="C166" s="131"/>
      <c r="D166" s="9"/>
      <c r="E166" s="123" t="str">
        <f>IF(ISBLANK(A166),"",IF(B166=Hilfstabelle!$K$3,0,IF(ISBLANK(D166),C166*$B$12/100,D166)))</f>
        <v/>
      </c>
    </row>
    <row r="167" spans="1:5" x14ac:dyDescent="0.2">
      <c r="A167" s="80"/>
      <c r="B167" s="79"/>
      <c r="C167" s="131"/>
      <c r="D167" s="9"/>
      <c r="E167" s="123" t="str">
        <f>IF(ISBLANK(A167),"",IF(B167=Hilfstabelle!$K$3,0,IF(ISBLANK(D167),C167*$B$12/100,D167)))</f>
        <v/>
      </c>
    </row>
    <row r="168" spans="1:5" x14ac:dyDescent="0.2">
      <c r="A168" s="80"/>
      <c r="B168" s="79"/>
      <c r="C168" s="131"/>
      <c r="D168" s="9"/>
      <c r="E168" s="123" t="str">
        <f>IF(ISBLANK(A168),"",IF(B168=Hilfstabelle!$K$3,0,IF(ISBLANK(D168),C168*$B$12/100,D168)))</f>
        <v/>
      </c>
    </row>
    <row r="169" spans="1:5" x14ac:dyDescent="0.2">
      <c r="A169" s="80"/>
      <c r="B169" s="79"/>
      <c r="C169" s="131"/>
      <c r="D169" s="9"/>
      <c r="E169" s="123" t="str">
        <f>IF(ISBLANK(A169),"",IF(B169=Hilfstabelle!$K$3,0,IF(ISBLANK(D169),C169*$B$12/100,D169)))</f>
        <v/>
      </c>
    </row>
    <row r="170" spans="1:5" x14ac:dyDescent="0.2">
      <c r="A170" s="80"/>
      <c r="B170" s="79"/>
      <c r="C170" s="130"/>
      <c r="D170" s="9"/>
      <c r="E170" s="123" t="str">
        <f>IF(ISBLANK(A170),"",IF(B170=Hilfstabelle!$K$3,0,IF(ISBLANK(D170),C170*$B$12/100,D170)))</f>
        <v/>
      </c>
    </row>
    <row r="171" spans="1:5" x14ac:dyDescent="0.2">
      <c r="A171" s="80"/>
      <c r="B171" s="79"/>
      <c r="C171" s="130"/>
      <c r="D171" s="9"/>
      <c r="E171" s="123" t="str">
        <f>IF(ISBLANK(A171),"",IF(B171=Hilfstabelle!$K$3,0,IF(ISBLANK(D171),C171*$B$12/100,D171)))</f>
        <v/>
      </c>
    </row>
    <row r="172" spans="1:5" x14ac:dyDescent="0.2">
      <c r="A172" s="80"/>
      <c r="B172" s="79"/>
      <c r="C172" s="130"/>
      <c r="D172" s="9"/>
      <c r="E172" s="123" t="str">
        <f>IF(ISBLANK(A172),"",IF(B172=Hilfstabelle!$K$3,0,IF(ISBLANK(D172),C172*$B$12/100,D172)))</f>
        <v/>
      </c>
    </row>
    <row r="173" spans="1:5" x14ac:dyDescent="0.2">
      <c r="A173" s="80"/>
      <c r="B173" s="79"/>
      <c r="C173" s="130"/>
      <c r="D173" s="11"/>
      <c r="E173" s="123" t="str">
        <f>IF(ISBLANK(A173),"",IF(B173=Hilfstabelle!$K$3,0,IF(ISBLANK(D173),C173*$B$12/100,D173)))</f>
        <v/>
      </c>
    </row>
    <row r="174" spans="1:5" x14ac:dyDescent="0.2">
      <c r="A174" s="80"/>
      <c r="B174" s="79"/>
      <c r="C174" s="130"/>
      <c r="D174" s="11"/>
      <c r="E174" s="123" t="str">
        <f>IF(ISBLANK(A174),"",IF(B174=Hilfstabelle!$K$3,0,IF(ISBLANK(D174),C174*$B$12/100,D174)))</f>
        <v/>
      </c>
    </row>
    <row r="175" spans="1:5" x14ac:dyDescent="0.2">
      <c r="A175" s="80"/>
      <c r="B175" s="79"/>
      <c r="C175" s="130"/>
      <c r="D175" s="11"/>
      <c r="E175" s="123" t="str">
        <f>IF(ISBLANK(A175),"",IF(B175=Hilfstabelle!$K$3,0,IF(ISBLANK(D175),C175*$B$12/100,D175)))</f>
        <v/>
      </c>
    </row>
    <row r="176" spans="1:5" x14ac:dyDescent="0.2">
      <c r="A176" s="80"/>
      <c r="B176" s="79"/>
      <c r="C176" s="130"/>
      <c r="D176" s="11"/>
      <c r="E176" s="123" t="str">
        <f>IF(ISBLANK(A176),"",IF(B176=Hilfstabelle!$K$3,0,IF(ISBLANK(D176),C176*$B$12/100,D176)))</f>
        <v/>
      </c>
    </row>
    <row r="177" spans="1:5" x14ac:dyDescent="0.2">
      <c r="A177" s="80"/>
      <c r="B177" s="79"/>
      <c r="C177" s="130"/>
      <c r="D177" s="11"/>
      <c r="E177" s="123" t="str">
        <f>IF(ISBLANK(A177),"",IF(B177=Hilfstabelle!$K$3,0,IF(ISBLANK(D177),C177*$B$12/100,D177)))</f>
        <v/>
      </c>
    </row>
    <row r="178" spans="1:5" x14ac:dyDescent="0.2">
      <c r="A178" s="80"/>
      <c r="B178" s="79"/>
      <c r="C178" s="130"/>
      <c r="D178" s="11"/>
      <c r="E178" s="123" t="str">
        <f>IF(ISBLANK(A178),"",IF(B178=Hilfstabelle!$K$3,0,IF(ISBLANK(D178),C178*$B$12/100,D178)))</f>
        <v/>
      </c>
    </row>
    <row r="179" spans="1:5" x14ac:dyDescent="0.2">
      <c r="A179" s="80"/>
      <c r="B179" s="79"/>
      <c r="C179" s="130"/>
      <c r="D179" s="11"/>
      <c r="E179" s="123" t="str">
        <f>IF(ISBLANK(A179),"",IF(B179=Hilfstabelle!$K$3,0,IF(ISBLANK(D179),C179*$B$12/100,D179)))</f>
        <v/>
      </c>
    </row>
    <row r="180" spans="1:5" x14ac:dyDescent="0.2">
      <c r="A180" s="80"/>
      <c r="B180" s="79"/>
      <c r="C180" s="130"/>
      <c r="D180" s="11"/>
      <c r="E180" s="123" t="str">
        <f>IF(ISBLANK(A180),"",IF(B180=Hilfstabelle!$K$3,0,IF(ISBLANK(D180),C180*$B$12/100,D180)))</f>
        <v/>
      </c>
    </row>
    <row r="181" spans="1:5" x14ac:dyDescent="0.2">
      <c r="A181" s="80"/>
      <c r="B181" s="79"/>
      <c r="C181" s="130"/>
      <c r="D181" s="11"/>
      <c r="E181" s="123" t="str">
        <f>IF(ISBLANK(A181),"",IF(B181=Hilfstabelle!$K$3,0,IF(ISBLANK(D181),C181*$B$12/100,D181)))</f>
        <v/>
      </c>
    </row>
    <row r="182" spans="1:5" x14ac:dyDescent="0.2">
      <c r="A182" s="80"/>
      <c r="B182" s="79"/>
      <c r="C182" s="130"/>
      <c r="D182" s="11"/>
      <c r="E182" s="123" t="str">
        <f>IF(ISBLANK(A182),"",IF(B182=Hilfstabelle!$K$3,0,IF(ISBLANK(D182),C182*$B$12/100,D182)))</f>
        <v/>
      </c>
    </row>
    <row r="183" spans="1:5" x14ac:dyDescent="0.2">
      <c r="A183" s="80"/>
      <c r="B183" s="79"/>
      <c r="C183" s="130"/>
      <c r="D183" s="11"/>
      <c r="E183" s="123" t="str">
        <f>IF(ISBLANK(A183),"",IF(B183=Hilfstabelle!$K$3,0,IF(ISBLANK(D183),C183*$B$12/100,D183)))</f>
        <v/>
      </c>
    </row>
    <row r="184" spans="1:5" x14ac:dyDescent="0.2">
      <c r="A184" s="80"/>
      <c r="B184" s="79"/>
      <c r="C184" s="130"/>
      <c r="D184" s="11"/>
      <c r="E184" s="123" t="str">
        <f>IF(ISBLANK(A184),"",IF(B184=Hilfstabelle!$K$3,0,IF(ISBLANK(D184),C184*$B$12/100,D184)))</f>
        <v/>
      </c>
    </row>
    <row r="185" spans="1:5" x14ac:dyDescent="0.2">
      <c r="A185" s="80"/>
      <c r="B185" s="79"/>
      <c r="C185" s="130"/>
      <c r="D185" s="11"/>
      <c r="E185" s="123" t="str">
        <f>IF(ISBLANK(A185),"",IF(B185=Hilfstabelle!$K$3,0,IF(ISBLANK(D185),C185*$B$12/100,D185)))</f>
        <v/>
      </c>
    </row>
    <row r="186" spans="1:5" x14ac:dyDescent="0.2">
      <c r="A186" s="80"/>
      <c r="B186" s="79"/>
      <c r="C186" s="130"/>
      <c r="D186" s="11"/>
      <c r="E186" s="123" t="str">
        <f>IF(ISBLANK(A186),"",IF(B186=Hilfstabelle!$K$3,0,IF(ISBLANK(D186),C186*$B$12/100,D186)))</f>
        <v/>
      </c>
    </row>
    <row r="187" spans="1:5" x14ac:dyDescent="0.2">
      <c r="A187" s="80"/>
      <c r="B187" s="79"/>
      <c r="C187" s="130"/>
      <c r="D187" s="11"/>
      <c r="E187" s="123" t="str">
        <f>IF(ISBLANK(A187),"",IF(B187=Hilfstabelle!$K$3,0,IF(ISBLANK(D187),C187*$B$12/100,D187)))</f>
        <v/>
      </c>
    </row>
    <row r="188" spans="1:5" x14ac:dyDescent="0.2">
      <c r="A188" s="80"/>
      <c r="B188" s="79"/>
      <c r="C188" s="130"/>
      <c r="D188" s="11"/>
      <c r="E188" s="123" t="str">
        <f>IF(ISBLANK(A188),"",IF(B188=Hilfstabelle!$K$3,0,IF(ISBLANK(D188),C188*$B$12/100,D188)))</f>
        <v/>
      </c>
    </row>
    <row r="189" spans="1:5" x14ac:dyDescent="0.2">
      <c r="A189" s="80"/>
      <c r="B189" s="79"/>
      <c r="C189" s="130"/>
      <c r="D189" s="11"/>
      <c r="E189" s="123" t="str">
        <f>IF(ISBLANK(A189),"",IF(B189=Hilfstabelle!$K$3,0,IF(ISBLANK(D189),C189*$B$12/100,D189)))</f>
        <v/>
      </c>
    </row>
    <row r="190" spans="1:5" x14ac:dyDescent="0.2">
      <c r="A190" s="80"/>
      <c r="B190" s="79"/>
      <c r="C190" s="130"/>
      <c r="D190" s="11"/>
      <c r="E190" s="123" t="str">
        <f>IF(ISBLANK(A190),"",IF(B190=Hilfstabelle!$K$3,0,IF(ISBLANK(D190),C190*$B$12/100,D190)))</f>
        <v/>
      </c>
    </row>
    <row r="191" spans="1:5" x14ac:dyDescent="0.2">
      <c r="A191" s="80"/>
      <c r="B191" s="79"/>
      <c r="C191" s="130"/>
      <c r="D191" s="11"/>
      <c r="E191" s="123" t="str">
        <f>IF(ISBLANK(A191),"",IF(B191=Hilfstabelle!$K$3,0,IF(ISBLANK(D191),C191*$B$12/100,D191)))</f>
        <v/>
      </c>
    </row>
    <row r="192" spans="1:5" x14ac:dyDescent="0.2">
      <c r="A192" s="80"/>
      <c r="B192" s="79"/>
      <c r="C192" s="130"/>
      <c r="D192" s="11"/>
      <c r="E192" s="123" t="str">
        <f>IF(ISBLANK(A192),"",IF(B192=Hilfstabelle!$K$3,0,IF(ISBLANK(D192),C192*$B$12/100,D192)))</f>
        <v/>
      </c>
    </row>
    <row r="193" spans="1:5" x14ac:dyDescent="0.2">
      <c r="A193" s="80"/>
      <c r="B193" s="79"/>
      <c r="C193" s="130"/>
      <c r="D193" s="11"/>
      <c r="E193" s="123" t="str">
        <f>IF(ISBLANK(A193),"",IF(B193=Hilfstabelle!$K$3,0,IF(ISBLANK(D193),C193*$B$12/100,D193)))</f>
        <v/>
      </c>
    </row>
    <row r="194" spans="1:5" x14ac:dyDescent="0.2">
      <c r="A194" s="80"/>
      <c r="B194" s="79"/>
      <c r="C194" s="130"/>
      <c r="D194" s="11"/>
      <c r="E194" s="123" t="str">
        <f>IF(ISBLANK(A194),"",IF(B194=Hilfstabelle!$K$3,0,IF(ISBLANK(D194),C194*$B$12/100,D194)))</f>
        <v/>
      </c>
    </row>
    <row r="195" spans="1:5" x14ac:dyDescent="0.2">
      <c r="A195" s="80"/>
      <c r="B195" s="79"/>
      <c r="C195" s="130"/>
      <c r="D195" s="11"/>
      <c r="E195" s="123" t="str">
        <f>IF(ISBLANK(A195),"",IF(B195=Hilfstabelle!$K$3,0,IF(ISBLANK(D195),C195*$B$12/100,D195)))</f>
        <v/>
      </c>
    </row>
    <row r="196" spans="1:5" x14ac:dyDescent="0.2">
      <c r="A196" s="80"/>
      <c r="B196" s="79"/>
      <c r="C196" s="130"/>
      <c r="D196" s="11"/>
      <c r="E196" s="123" t="str">
        <f>IF(ISBLANK(A196),"",IF(B196=Hilfstabelle!$K$3,0,IF(ISBLANK(D196),C196*$B$12/100,D196)))</f>
        <v/>
      </c>
    </row>
    <row r="197" spans="1:5" x14ac:dyDescent="0.2">
      <c r="A197" s="80"/>
      <c r="B197" s="79"/>
      <c r="C197" s="130"/>
      <c r="D197" s="11"/>
      <c r="E197" s="123" t="str">
        <f>IF(ISBLANK(A197),"",IF(B197=Hilfstabelle!$K$3,0,IF(ISBLANK(D197),C197*$B$12/100,D197)))</f>
        <v/>
      </c>
    </row>
    <row r="198" spans="1:5" x14ac:dyDescent="0.2">
      <c r="A198" s="80"/>
      <c r="B198" s="79"/>
      <c r="C198" s="130"/>
      <c r="D198" s="11"/>
      <c r="E198" s="123" t="str">
        <f>IF(ISBLANK(A198),"",IF(B198=Hilfstabelle!$K$3,0,IF(ISBLANK(D198),C198*$B$12/100,D198)))</f>
        <v/>
      </c>
    </row>
    <row r="199" spans="1:5" x14ac:dyDescent="0.2">
      <c r="A199" s="80"/>
      <c r="B199" s="79"/>
      <c r="C199" s="130"/>
      <c r="D199" s="11"/>
      <c r="E199" s="123" t="str">
        <f>IF(ISBLANK(A199),"",IF(B199=Hilfstabelle!$K$3,0,IF(ISBLANK(D199),C199*$B$12/100,D199)))</f>
        <v/>
      </c>
    </row>
    <row r="200" spans="1:5" x14ac:dyDescent="0.2">
      <c r="A200" s="80"/>
      <c r="B200" s="79"/>
      <c r="C200" s="130"/>
      <c r="D200" s="11"/>
      <c r="E200" s="123" t="str">
        <f>IF(ISBLANK(A200),"",IF(B200=Hilfstabelle!$K$3,0,IF(ISBLANK(D200),C200*$B$12/100,D200)))</f>
        <v/>
      </c>
    </row>
    <row r="201" spans="1:5" x14ac:dyDescent="0.2">
      <c r="A201" s="80"/>
      <c r="B201" s="79"/>
      <c r="C201" s="130"/>
      <c r="D201" s="11"/>
      <c r="E201" s="123" t="str">
        <f>IF(ISBLANK(A201),"",IF(B201=Hilfstabelle!$K$3,0,IF(ISBLANK(D201),C201*$B$12/100,D201)))</f>
        <v/>
      </c>
    </row>
    <row r="202" spans="1:5" x14ac:dyDescent="0.2">
      <c r="A202" s="80"/>
      <c r="B202" s="79"/>
      <c r="C202" s="130"/>
      <c r="D202" s="11"/>
      <c r="E202" s="123" t="str">
        <f>IF(ISBLANK(A202),"",IF(B202=Hilfstabelle!$K$3,0,IF(ISBLANK(D202),C202*$B$12/100,D202)))</f>
        <v/>
      </c>
    </row>
    <row r="203" spans="1:5" x14ac:dyDescent="0.2">
      <c r="A203" s="80"/>
      <c r="B203" s="79"/>
      <c r="C203" s="130"/>
      <c r="D203" s="11"/>
      <c r="E203" s="123" t="str">
        <f>IF(ISBLANK(A203),"",IF(B203=Hilfstabelle!$K$3,0,IF(ISBLANK(D203),C203*$B$12/100,D203)))</f>
        <v/>
      </c>
    </row>
    <row r="204" spans="1:5" x14ac:dyDescent="0.2">
      <c r="A204" s="80"/>
      <c r="B204" s="79"/>
      <c r="C204" s="130"/>
      <c r="D204" s="11"/>
      <c r="E204" s="123" t="str">
        <f>IF(ISBLANK(A204),"",IF(B204=Hilfstabelle!$K$3,0,IF(ISBLANK(D204),C204*$B$12/100,D204)))</f>
        <v/>
      </c>
    </row>
    <row r="205" spans="1:5" x14ac:dyDescent="0.2">
      <c r="A205" s="80"/>
      <c r="B205" s="79"/>
      <c r="C205" s="130"/>
      <c r="D205" s="11"/>
      <c r="E205" s="123" t="str">
        <f>IF(ISBLANK(A205),"",IF(B205=Hilfstabelle!$K$3,0,IF(ISBLANK(D205),C205*$B$12/100,D205)))</f>
        <v/>
      </c>
    </row>
    <row r="206" spans="1:5" x14ac:dyDescent="0.2">
      <c r="A206" s="80"/>
      <c r="B206" s="79"/>
      <c r="C206" s="130"/>
      <c r="D206" s="11"/>
      <c r="E206" s="123" t="str">
        <f>IF(ISBLANK(A206),"",IF(B206=Hilfstabelle!$K$3,0,IF(ISBLANK(D206),C206*$B$12/100,D206)))</f>
        <v/>
      </c>
    </row>
    <row r="207" spans="1:5" x14ac:dyDescent="0.2">
      <c r="A207" s="80"/>
      <c r="B207" s="79"/>
      <c r="C207" s="130"/>
      <c r="D207" s="11"/>
      <c r="E207" s="123" t="str">
        <f>IF(ISBLANK(A207),"",IF(B207=Hilfstabelle!$K$3,0,IF(ISBLANK(D207),C207*$B$12/100,D207)))</f>
        <v/>
      </c>
    </row>
    <row r="208" spans="1:5" x14ac:dyDescent="0.2">
      <c r="A208" s="80"/>
      <c r="B208" s="79"/>
      <c r="C208" s="130"/>
      <c r="D208" s="11"/>
      <c r="E208" s="123" t="str">
        <f>IF(ISBLANK(A208),"",IF(B208=Hilfstabelle!$K$3,0,IF(ISBLANK(D208),C208*$B$12/100,D208)))</f>
        <v/>
      </c>
    </row>
    <row r="209" spans="1:5" x14ac:dyDescent="0.2">
      <c r="A209" s="80"/>
      <c r="B209" s="79"/>
      <c r="C209" s="130"/>
      <c r="D209" s="11"/>
      <c r="E209" s="123" t="str">
        <f>IF(ISBLANK(A209),"",IF(B209=Hilfstabelle!$K$3,0,IF(ISBLANK(D209),C209*$B$12/100,D209)))</f>
        <v/>
      </c>
    </row>
    <row r="210" spans="1:5" x14ac:dyDescent="0.2">
      <c r="A210" s="80"/>
      <c r="B210" s="79"/>
      <c r="C210" s="130"/>
      <c r="D210" s="11"/>
      <c r="E210" s="123" t="str">
        <f>IF(ISBLANK(A210),"",IF(B210=Hilfstabelle!$K$3,0,IF(ISBLANK(D210),C210*$B$12/100,D210)))</f>
        <v/>
      </c>
    </row>
    <row r="211" spans="1:5" x14ac:dyDescent="0.2">
      <c r="A211" s="80"/>
      <c r="B211" s="79"/>
      <c r="C211" s="130"/>
      <c r="D211" s="11"/>
      <c r="E211" s="123" t="str">
        <f>IF(ISBLANK(A211),"",IF(B211=Hilfstabelle!$K$3,0,IF(ISBLANK(D211),C211*$B$12/100,D211)))</f>
        <v/>
      </c>
    </row>
    <row r="212" spans="1:5" x14ac:dyDescent="0.2">
      <c r="A212" s="80"/>
      <c r="B212" s="79"/>
      <c r="C212" s="130"/>
      <c r="D212" s="11"/>
      <c r="E212" s="123" t="str">
        <f>IF(ISBLANK(A212),"",IF(B212=Hilfstabelle!$K$3,0,IF(ISBLANK(D212),C212*$B$12/100,D212)))</f>
        <v/>
      </c>
    </row>
    <row r="213" spans="1:5" x14ac:dyDescent="0.2">
      <c r="A213" s="80"/>
      <c r="B213" s="79"/>
      <c r="C213" s="130"/>
      <c r="D213" s="11"/>
      <c r="E213" s="123" t="str">
        <f>IF(ISBLANK(A213),"",IF(B213=Hilfstabelle!$K$3,0,IF(ISBLANK(D213),C213*$B$12/100,D213)))</f>
        <v/>
      </c>
    </row>
    <row r="214" spans="1:5" x14ac:dyDescent="0.2">
      <c r="A214" s="80"/>
      <c r="B214" s="79"/>
      <c r="C214" s="130"/>
      <c r="D214" s="11"/>
      <c r="E214" s="123" t="str">
        <f>IF(ISBLANK(A214),"",IF(B214=Hilfstabelle!$K$3,0,IF(ISBLANK(D214),C214*$B$12/100,D214)))</f>
        <v/>
      </c>
    </row>
    <row r="215" spans="1:5" x14ac:dyDescent="0.2">
      <c r="A215" s="80"/>
      <c r="B215" s="79"/>
      <c r="C215" s="130"/>
      <c r="D215" s="11"/>
      <c r="E215" s="123" t="str">
        <f>IF(ISBLANK(A215),"",IF(B215=Hilfstabelle!$K$3,0,IF(ISBLANK(D215),C215*$B$12/100,D215)))</f>
        <v/>
      </c>
    </row>
    <row r="216" spans="1:5" x14ac:dyDescent="0.2">
      <c r="A216" s="80"/>
      <c r="B216" s="79"/>
      <c r="C216" s="130"/>
      <c r="D216" s="11"/>
      <c r="E216" s="123" t="str">
        <f>IF(ISBLANK(A216),"",IF(B216=Hilfstabelle!$K$3,0,IF(ISBLANK(D216),C216*$B$12/100,D216)))</f>
        <v/>
      </c>
    </row>
    <row r="217" spans="1:5" x14ac:dyDescent="0.2">
      <c r="A217" s="80"/>
      <c r="B217" s="79"/>
      <c r="C217" s="130"/>
      <c r="D217" s="11"/>
      <c r="E217" s="123" t="str">
        <f>IF(ISBLANK(A217),"",IF(B217=Hilfstabelle!$K$3,0,IF(ISBLANK(D217),C217*$B$12/100,D217)))</f>
        <v/>
      </c>
    </row>
    <row r="218" spans="1:5" x14ac:dyDescent="0.2">
      <c r="A218" s="80"/>
      <c r="B218" s="79"/>
      <c r="C218" s="130"/>
      <c r="D218" s="11"/>
      <c r="E218" s="123" t="str">
        <f>IF(ISBLANK(A218),"",IF(B218=Hilfstabelle!$K$3,0,IF(ISBLANK(D218),C218*$B$12/100,D218)))</f>
        <v/>
      </c>
    </row>
    <row r="219" spans="1:5" x14ac:dyDescent="0.2">
      <c r="A219" s="80"/>
      <c r="B219" s="79"/>
      <c r="C219" s="130"/>
      <c r="D219" s="11"/>
      <c r="E219" s="123" t="str">
        <f>IF(ISBLANK(A219),"",IF(B219=Hilfstabelle!$K$3,0,IF(ISBLANK(D219),C219*$B$12/100,D219)))</f>
        <v/>
      </c>
    </row>
    <row r="220" spans="1:5" x14ac:dyDescent="0.2">
      <c r="A220" s="80"/>
      <c r="B220" s="79"/>
      <c r="C220" s="130"/>
      <c r="D220" s="11"/>
      <c r="E220" s="123" t="str">
        <f>IF(ISBLANK(A220),"",IF(B220=Hilfstabelle!$K$3,0,IF(ISBLANK(D220),C220*$B$12/100,D220)))</f>
        <v/>
      </c>
    </row>
    <row r="221" spans="1:5" x14ac:dyDescent="0.2">
      <c r="A221" s="80"/>
      <c r="B221" s="79"/>
      <c r="C221" s="130"/>
      <c r="D221" s="11"/>
      <c r="E221" s="123" t="str">
        <f>IF(ISBLANK(A221),"",IF(B221=Hilfstabelle!$K$3,0,IF(ISBLANK(D221),C221*$B$12/100,D221)))</f>
        <v/>
      </c>
    </row>
    <row r="222" spans="1:5" x14ac:dyDescent="0.2">
      <c r="A222" s="80"/>
      <c r="B222" s="79"/>
      <c r="C222" s="130"/>
      <c r="D222" s="11"/>
      <c r="E222" s="123" t="str">
        <f>IF(ISBLANK(A222),"",IF(B222=Hilfstabelle!$K$3,0,IF(ISBLANK(D222),C222*$B$12/100,D222)))</f>
        <v/>
      </c>
    </row>
    <row r="223" spans="1:5" x14ac:dyDescent="0.2">
      <c r="A223" s="80"/>
      <c r="B223" s="79"/>
      <c r="C223" s="130"/>
      <c r="D223" s="11"/>
      <c r="E223" s="123" t="str">
        <f>IF(ISBLANK(A223),"",IF(B223=Hilfstabelle!$K$3,0,IF(ISBLANK(D223),C223*$B$12/100,D223)))</f>
        <v/>
      </c>
    </row>
    <row r="224" spans="1:5" x14ac:dyDescent="0.2">
      <c r="A224" s="80"/>
      <c r="B224" s="79"/>
      <c r="C224" s="130"/>
      <c r="D224" s="11"/>
      <c r="E224" s="123" t="str">
        <f>IF(ISBLANK(A224),"",IF(B224=Hilfstabelle!$K$3,0,IF(ISBLANK(D224),C224*$B$12/100,D224)))</f>
        <v/>
      </c>
    </row>
    <row r="225" spans="1:5" x14ac:dyDescent="0.2">
      <c r="A225" s="80"/>
      <c r="B225" s="79"/>
      <c r="C225" s="130"/>
      <c r="D225" s="11"/>
      <c r="E225" s="123" t="str">
        <f>IF(ISBLANK(A225),"",IF(B225=Hilfstabelle!$K$3,0,IF(ISBLANK(D225),C225*$B$12/100,D225)))</f>
        <v/>
      </c>
    </row>
    <row r="226" spans="1:5" x14ac:dyDescent="0.2">
      <c r="A226" s="80"/>
      <c r="B226" s="79"/>
      <c r="C226" s="130"/>
      <c r="D226" s="11"/>
      <c r="E226" s="123" t="str">
        <f>IF(ISBLANK(A226),"",IF(B226=Hilfstabelle!$K$3,0,IF(ISBLANK(D226),C226*$B$12/100,D226)))</f>
        <v/>
      </c>
    </row>
    <row r="227" spans="1:5" x14ac:dyDescent="0.2">
      <c r="A227" s="80"/>
      <c r="B227" s="79"/>
      <c r="C227" s="130"/>
      <c r="D227" s="11"/>
      <c r="E227" s="123" t="str">
        <f>IF(ISBLANK(A227),"",IF(B227=Hilfstabelle!$K$3,0,IF(ISBLANK(D227),C227*$B$12/100,D227)))</f>
        <v/>
      </c>
    </row>
    <row r="228" spans="1:5" x14ac:dyDescent="0.2">
      <c r="A228" s="80"/>
      <c r="B228" s="79"/>
      <c r="C228" s="130"/>
      <c r="D228" s="11"/>
      <c r="E228" s="123" t="str">
        <f>IF(ISBLANK(A228),"",IF(B228=Hilfstabelle!$K$3,0,IF(ISBLANK(D228),C228*$B$12/100,D228)))</f>
        <v/>
      </c>
    </row>
    <row r="229" spans="1:5" x14ac:dyDescent="0.2">
      <c r="A229" s="80"/>
      <c r="B229" s="79"/>
      <c r="C229" s="130"/>
      <c r="D229" s="11"/>
      <c r="E229" s="123" t="str">
        <f>IF(ISBLANK(A229),"",IF(B229=Hilfstabelle!$K$3,0,IF(ISBLANK(D229),C229*$B$12/100,D229)))</f>
        <v/>
      </c>
    </row>
    <row r="230" spans="1:5" x14ac:dyDescent="0.2">
      <c r="A230" s="80"/>
      <c r="B230" s="79"/>
      <c r="C230" s="130"/>
      <c r="D230" s="11"/>
      <c r="E230" s="123" t="str">
        <f>IF(ISBLANK(A230),"",IF(B230=Hilfstabelle!$K$3,0,IF(ISBLANK(D230),C230*$B$12/100,D230)))</f>
        <v/>
      </c>
    </row>
    <row r="231" spans="1:5" x14ac:dyDescent="0.2">
      <c r="A231" s="80"/>
      <c r="B231" s="79"/>
      <c r="C231" s="130"/>
      <c r="D231" s="11"/>
      <c r="E231" s="123" t="str">
        <f>IF(ISBLANK(A231),"",IF(B231=Hilfstabelle!$K$3,0,IF(ISBLANK(D231),C231*$B$12/100,D231)))</f>
        <v/>
      </c>
    </row>
    <row r="232" spans="1:5" x14ac:dyDescent="0.2">
      <c r="A232" s="80"/>
      <c r="B232" s="79"/>
      <c r="C232" s="130"/>
      <c r="D232" s="11"/>
      <c r="E232" s="123" t="str">
        <f>IF(ISBLANK(A232),"",IF(B232=Hilfstabelle!$K$3,0,IF(ISBLANK(D232),C232*$B$12/100,D232)))</f>
        <v/>
      </c>
    </row>
    <row r="233" spans="1:5" x14ac:dyDescent="0.2">
      <c r="A233" s="80"/>
      <c r="B233" s="79"/>
      <c r="C233" s="130"/>
      <c r="D233" s="11"/>
      <c r="E233" s="123" t="str">
        <f>IF(ISBLANK(A233),"",IF(B233=Hilfstabelle!$K$3,0,IF(ISBLANK(D233),C233*$B$12/100,D233)))</f>
        <v/>
      </c>
    </row>
    <row r="234" spans="1:5" x14ac:dyDescent="0.2">
      <c r="A234" s="80"/>
      <c r="B234" s="79"/>
      <c r="C234" s="130"/>
      <c r="D234" s="11"/>
      <c r="E234" s="123" t="str">
        <f>IF(ISBLANK(A234),"",IF(B234=Hilfstabelle!$K$3,0,IF(ISBLANK(D234),C234*$B$12/100,D234)))</f>
        <v/>
      </c>
    </row>
    <row r="235" spans="1:5" x14ac:dyDescent="0.2">
      <c r="A235" s="80"/>
      <c r="B235" s="79"/>
      <c r="C235" s="130"/>
      <c r="D235" s="11"/>
      <c r="E235" s="123" t="str">
        <f>IF(ISBLANK(A235),"",IF(B235=Hilfstabelle!$K$3,0,IF(ISBLANK(D235),C235*$B$12/100,D235)))</f>
        <v/>
      </c>
    </row>
    <row r="236" spans="1:5" x14ac:dyDescent="0.2">
      <c r="A236" s="80"/>
      <c r="B236" s="79"/>
      <c r="C236" s="130"/>
      <c r="D236" s="11"/>
      <c r="E236" s="123" t="str">
        <f>IF(ISBLANK(A236),"",IF(B236=Hilfstabelle!$K$3,0,IF(ISBLANK(D236),C236*$B$12/100,D236)))</f>
        <v/>
      </c>
    </row>
    <row r="237" spans="1:5" x14ac:dyDescent="0.2">
      <c r="A237" s="80"/>
      <c r="B237" s="79"/>
      <c r="C237" s="130"/>
      <c r="D237" s="11"/>
      <c r="E237" s="123" t="str">
        <f>IF(ISBLANK(A237),"",IF(B237=Hilfstabelle!$K$3,0,IF(ISBLANK(D237),C237*$B$12/100,D237)))</f>
        <v/>
      </c>
    </row>
    <row r="238" spans="1:5" x14ac:dyDescent="0.2">
      <c r="A238" s="80"/>
      <c r="B238" s="79"/>
      <c r="C238" s="130"/>
      <c r="D238" s="11"/>
      <c r="E238" s="123" t="str">
        <f>IF(ISBLANK(A238),"",IF(B238=Hilfstabelle!$K$3,0,IF(ISBLANK(D238),C238*$B$12/100,D238)))</f>
        <v/>
      </c>
    </row>
    <row r="239" spans="1:5" x14ac:dyDescent="0.2">
      <c r="A239" s="80"/>
      <c r="B239" s="79"/>
      <c r="C239" s="130"/>
      <c r="D239" s="11"/>
      <c r="E239" s="123" t="str">
        <f>IF(ISBLANK(A239),"",IF(B239=Hilfstabelle!$K$3,0,IF(ISBLANK(D239),C239*$B$12/100,D239)))</f>
        <v/>
      </c>
    </row>
    <row r="240" spans="1:5" x14ac:dyDescent="0.2">
      <c r="A240" s="80"/>
      <c r="B240" s="79"/>
      <c r="C240" s="130"/>
      <c r="D240" s="11"/>
      <c r="E240" s="123" t="str">
        <f>IF(ISBLANK(A240),"",IF(B240=Hilfstabelle!$K$3,0,IF(ISBLANK(D240),C240*$B$12/100,D240)))</f>
        <v/>
      </c>
    </row>
    <row r="241" spans="1:5" x14ac:dyDescent="0.2">
      <c r="A241" s="80"/>
      <c r="B241" s="79"/>
      <c r="C241" s="130"/>
      <c r="D241" s="11"/>
      <c r="E241" s="123" t="str">
        <f>IF(ISBLANK(A241),"",IF(B241=Hilfstabelle!$K$3,0,IF(ISBLANK(D241),C241*$B$12/100,D241)))</f>
        <v/>
      </c>
    </row>
    <row r="242" spans="1:5" x14ac:dyDescent="0.2">
      <c r="A242" s="80"/>
      <c r="B242" s="79"/>
      <c r="C242" s="130"/>
      <c r="D242" s="11"/>
      <c r="E242" s="123" t="str">
        <f>IF(ISBLANK(A242),"",IF(B242=Hilfstabelle!$K$3,0,IF(ISBLANK(D242),C242*$B$12/100,D242)))</f>
        <v/>
      </c>
    </row>
    <row r="243" spans="1:5" x14ac:dyDescent="0.2">
      <c r="A243" s="80"/>
      <c r="B243" s="79"/>
      <c r="C243" s="130"/>
      <c r="D243" s="11"/>
      <c r="E243" s="123" t="str">
        <f>IF(ISBLANK(A243),"",IF(B243=Hilfstabelle!$K$3,0,IF(ISBLANK(D243),C243*$B$12/100,D243)))</f>
        <v/>
      </c>
    </row>
    <row r="244" spans="1:5" x14ac:dyDescent="0.2">
      <c r="A244" s="80"/>
      <c r="B244" s="79"/>
      <c r="C244" s="130"/>
      <c r="D244" s="11"/>
      <c r="E244" s="123" t="str">
        <f>IF(ISBLANK(A244),"",IF(B244=Hilfstabelle!$K$3,0,IF(ISBLANK(D244),C244*$B$12/100,D244)))</f>
        <v/>
      </c>
    </row>
    <row r="245" spans="1:5" x14ac:dyDescent="0.2">
      <c r="A245" s="80"/>
      <c r="B245" s="79"/>
      <c r="C245" s="130"/>
      <c r="D245" s="11"/>
      <c r="E245" s="123" t="str">
        <f>IF(ISBLANK(A245),"",IF(B245=Hilfstabelle!$K$3,0,IF(ISBLANK(D245),C245*$B$12/100,D245)))</f>
        <v/>
      </c>
    </row>
    <row r="246" spans="1:5" x14ac:dyDescent="0.2">
      <c r="A246" s="80"/>
      <c r="B246" s="79"/>
      <c r="C246" s="130"/>
      <c r="D246" s="11"/>
      <c r="E246" s="123" t="str">
        <f>IF(ISBLANK(A246),"",IF(B246=Hilfstabelle!$K$3,0,IF(ISBLANK(D246),C246*$B$12/100,D246)))</f>
        <v/>
      </c>
    </row>
    <row r="247" spans="1:5" x14ac:dyDescent="0.2">
      <c r="A247" s="80"/>
      <c r="B247" s="79"/>
      <c r="C247" s="130"/>
      <c r="D247" s="11"/>
      <c r="E247" s="123" t="str">
        <f>IF(ISBLANK(A247),"",IF(B247=Hilfstabelle!$K$3,0,IF(ISBLANK(D247),C247*$B$12/100,D247)))</f>
        <v/>
      </c>
    </row>
    <row r="248" spans="1:5" x14ac:dyDescent="0.2">
      <c r="A248" s="80"/>
      <c r="B248" s="79"/>
      <c r="C248" s="130"/>
      <c r="D248" s="11"/>
      <c r="E248" s="123" t="str">
        <f>IF(ISBLANK(A248),"",IF(B248=Hilfstabelle!$K$3,0,IF(ISBLANK(D248),C248*$B$12/100,D248)))</f>
        <v/>
      </c>
    </row>
    <row r="249" spans="1:5" x14ac:dyDescent="0.2">
      <c r="A249" s="80"/>
      <c r="B249" s="79"/>
      <c r="C249" s="130"/>
      <c r="D249" s="11"/>
      <c r="E249" s="123" t="str">
        <f>IF(ISBLANK(A249),"",IF(B249=Hilfstabelle!$K$3,0,IF(ISBLANK(D249),C249*$B$12/100,D249)))</f>
        <v/>
      </c>
    </row>
    <row r="250" spans="1:5" x14ac:dyDescent="0.2">
      <c r="A250" s="80"/>
      <c r="B250" s="79"/>
      <c r="C250" s="130"/>
      <c r="D250" s="11"/>
      <c r="E250" s="123" t="str">
        <f>IF(ISBLANK(A250),"",IF(B250=Hilfstabelle!$K$3,0,IF(ISBLANK(D250),C250*$B$12/100,D250)))</f>
        <v/>
      </c>
    </row>
    <row r="251" spans="1:5" x14ac:dyDescent="0.2">
      <c r="A251" s="80"/>
      <c r="B251" s="79"/>
      <c r="C251" s="130"/>
      <c r="D251" s="11"/>
      <c r="E251" s="123" t="str">
        <f>IF(ISBLANK(A251),"",IF(B251=Hilfstabelle!$K$3,0,IF(ISBLANK(D251),C251*$B$12/100,D251)))</f>
        <v/>
      </c>
    </row>
    <row r="252" spans="1:5" x14ac:dyDescent="0.2">
      <c r="A252" s="80"/>
      <c r="B252" s="79"/>
      <c r="C252" s="130"/>
      <c r="D252" s="11"/>
      <c r="E252" s="123" t="str">
        <f>IF(ISBLANK(A252),"",IF(B252=Hilfstabelle!$K$3,0,IF(ISBLANK(D252),C252*$B$12/100,D252)))</f>
        <v/>
      </c>
    </row>
    <row r="253" spans="1:5" x14ac:dyDescent="0.2">
      <c r="A253" s="80"/>
      <c r="B253" s="79"/>
      <c r="C253" s="130"/>
      <c r="D253" s="11"/>
      <c r="E253" s="123" t="str">
        <f>IF(ISBLANK(A253),"",IF(B253=Hilfstabelle!$K$3,0,IF(ISBLANK(D253),C253*$B$12/100,D253)))</f>
        <v/>
      </c>
    </row>
    <row r="254" spans="1:5" x14ac:dyDescent="0.2">
      <c r="A254" s="80"/>
      <c r="B254" s="79"/>
      <c r="C254" s="130"/>
      <c r="D254" s="11"/>
      <c r="E254" s="123" t="str">
        <f>IF(ISBLANK(A254),"",IF(B254=Hilfstabelle!$K$3,0,IF(ISBLANK(D254),C254*$B$12/100,D254)))</f>
        <v/>
      </c>
    </row>
    <row r="255" spans="1:5" x14ac:dyDescent="0.2">
      <c r="A255" s="80"/>
      <c r="B255" s="79"/>
      <c r="C255" s="130"/>
      <c r="D255" s="11"/>
      <c r="E255" s="123" t="str">
        <f>IF(ISBLANK(A255),"",IF(B255=Hilfstabelle!$K$3,0,IF(ISBLANK(D255),C255*$B$12/100,D255)))</f>
        <v/>
      </c>
    </row>
    <row r="256" spans="1:5" x14ac:dyDescent="0.2">
      <c r="A256" s="80"/>
      <c r="B256" s="79"/>
      <c r="C256" s="130"/>
      <c r="D256" s="11"/>
      <c r="E256" s="123" t="str">
        <f>IF(ISBLANK(A256),"",IF(B256=Hilfstabelle!$K$3,0,IF(ISBLANK(D256),C256*$B$12/100,D256)))</f>
        <v/>
      </c>
    </row>
    <row r="257" spans="1:5" x14ac:dyDescent="0.2">
      <c r="A257" s="80"/>
      <c r="B257" s="79"/>
      <c r="C257" s="130"/>
      <c r="D257" s="11"/>
      <c r="E257" s="123" t="str">
        <f>IF(ISBLANK(A257),"",IF(B257=Hilfstabelle!$K$3,0,IF(ISBLANK(D257),C257*$B$12/100,D257)))</f>
        <v/>
      </c>
    </row>
    <row r="258" spans="1:5" x14ac:dyDescent="0.2">
      <c r="A258" s="80"/>
      <c r="B258" s="79"/>
      <c r="C258" s="130"/>
      <c r="D258" s="11"/>
      <c r="E258" s="123" t="str">
        <f>IF(ISBLANK(A258),"",IF(B258=Hilfstabelle!$K$3,0,IF(ISBLANK(D258),C258*$B$12/100,D258)))</f>
        <v/>
      </c>
    </row>
    <row r="259" spans="1:5" x14ac:dyDescent="0.2">
      <c r="A259" s="80"/>
      <c r="B259" s="79"/>
      <c r="C259" s="130"/>
      <c r="D259" s="11"/>
      <c r="E259" s="123" t="str">
        <f>IF(ISBLANK(A259),"",IF(B259=Hilfstabelle!$K$3,0,IF(ISBLANK(D259),C259*$B$12/100,D259)))</f>
        <v/>
      </c>
    </row>
    <row r="260" spans="1:5" x14ac:dyDescent="0.2">
      <c r="A260" s="80"/>
      <c r="B260" s="79"/>
      <c r="C260" s="130"/>
      <c r="D260" s="11"/>
      <c r="E260" s="123" t="str">
        <f>IF(ISBLANK(A260),"",IF(B260=Hilfstabelle!$K$3,0,IF(ISBLANK(D260),C260*$B$12/100,D260)))</f>
        <v/>
      </c>
    </row>
    <row r="261" spans="1:5" x14ac:dyDescent="0.2">
      <c r="A261" s="80"/>
      <c r="B261" s="79"/>
      <c r="C261" s="130"/>
      <c r="D261" s="11"/>
      <c r="E261" s="123" t="str">
        <f>IF(ISBLANK(A261),"",IF(B261=Hilfstabelle!$K$3,0,IF(ISBLANK(D261),C261*$B$12/100,D261)))</f>
        <v/>
      </c>
    </row>
    <row r="262" spans="1:5" x14ac:dyDescent="0.2">
      <c r="A262" s="80"/>
      <c r="B262" s="79"/>
      <c r="C262" s="130"/>
      <c r="D262" s="11"/>
      <c r="E262" s="123" t="str">
        <f>IF(ISBLANK(A262),"",IF(B262=Hilfstabelle!$K$3,0,IF(ISBLANK(D262),C262*$B$12/100,D262)))</f>
        <v/>
      </c>
    </row>
    <row r="263" spans="1:5" x14ac:dyDescent="0.2">
      <c r="A263" s="80"/>
      <c r="B263" s="79"/>
      <c r="C263" s="130"/>
      <c r="D263" s="11"/>
      <c r="E263" s="123" t="str">
        <f>IF(ISBLANK(A263),"",IF(B263=Hilfstabelle!$K$3,0,IF(ISBLANK(D263),C263*$B$12/100,D263)))</f>
        <v/>
      </c>
    </row>
    <row r="264" spans="1:5" x14ac:dyDescent="0.2">
      <c r="A264" s="80"/>
      <c r="B264" s="79"/>
      <c r="C264" s="130"/>
      <c r="D264" s="11"/>
      <c r="E264" s="123" t="str">
        <f>IF(ISBLANK(A264),"",IF(B264=Hilfstabelle!$K$3,0,IF(ISBLANK(D264),C264*$B$12/100,D264)))</f>
        <v/>
      </c>
    </row>
    <row r="265" spans="1:5" x14ac:dyDescent="0.2">
      <c r="A265" s="80"/>
      <c r="B265" s="79"/>
      <c r="C265" s="130"/>
      <c r="D265" s="11"/>
      <c r="E265" s="123" t="str">
        <f>IF(ISBLANK(A265),"",IF(B265=Hilfstabelle!$K$3,0,IF(ISBLANK(D265),C265*$B$12/100,D265)))</f>
        <v/>
      </c>
    </row>
    <row r="266" spans="1:5" x14ac:dyDescent="0.2">
      <c r="A266" s="80"/>
      <c r="B266" s="79"/>
      <c r="C266" s="130"/>
      <c r="D266" s="11"/>
      <c r="E266" s="123" t="str">
        <f>IF(ISBLANK(A266),"",IF(B266=Hilfstabelle!$K$3,0,IF(ISBLANK(D266),C266*$B$12/100,D266)))</f>
        <v/>
      </c>
    </row>
    <row r="267" spans="1:5" x14ac:dyDescent="0.2">
      <c r="A267" s="80"/>
      <c r="B267" s="79"/>
      <c r="C267" s="130"/>
      <c r="D267" s="11"/>
      <c r="E267" s="123" t="str">
        <f>IF(ISBLANK(A267),"",IF(B267=Hilfstabelle!$K$3,0,IF(ISBLANK(D267),C267*$B$12/100,D267)))</f>
        <v/>
      </c>
    </row>
    <row r="268" spans="1:5" x14ac:dyDescent="0.2">
      <c r="A268" s="80"/>
      <c r="B268" s="79"/>
      <c r="C268" s="130"/>
      <c r="D268" s="11"/>
      <c r="E268" s="123" t="str">
        <f>IF(ISBLANK(A268),"",IF(B268=Hilfstabelle!$K$3,0,IF(ISBLANK(D268),C268*$B$12/100,D268)))</f>
        <v/>
      </c>
    </row>
    <row r="269" spans="1:5" x14ac:dyDescent="0.2">
      <c r="A269" s="80"/>
      <c r="B269" s="79"/>
      <c r="C269" s="130"/>
      <c r="D269" s="11"/>
      <c r="E269" s="123" t="str">
        <f>IF(ISBLANK(A269),"",IF(B269=Hilfstabelle!$K$3,0,IF(ISBLANK(D269),C269*$B$12/100,D269)))</f>
        <v/>
      </c>
    </row>
    <row r="270" spans="1:5" x14ac:dyDescent="0.2">
      <c r="A270" s="80"/>
      <c r="B270" s="79"/>
      <c r="C270" s="130"/>
      <c r="D270" s="11"/>
      <c r="E270" s="123" t="str">
        <f>IF(ISBLANK(A270),"",IF(B270=Hilfstabelle!$K$3,0,IF(ISBLANK(D270),C270*$B$12/100,D270)))</f>
        <v/>
      </c>
    </row>
    <row r="271" spans="1:5" x14ac:dyDescent="0.2">
      <c r="A271" s="80"/>
      <c r="B271" s="79"/>
      <c r="C271" s="130"/>
      <c r="D271" s="11"/>
      <c r="E271" s="123" t="str">
        <f>IF(ISBLANK(A271),"",IF(B271=Hilfstabelle!$K$3,0,IF(ISBLANK(D271),C271*$B$12/100,D271)))</f>
        <v/>
      </c>
    </row>
    <row r="272" spans="1:5" x14ac:dyDescent="0.2">
      <c r="A272" s="80"/>
      <c r="B272" s="79"/>
      <c r="C272" s="130"/>
      <c r="D272" s="11"/>
      <c r="E272" s="123" t="str">
        <f>IF(ISBLANK(A272),"",IF(B272=Hilfstabelle!$K$3,0,IF(ISBLANK(D272),C272*$B$12/100,D272)))</f>
        <v/>
      </c>
    </row>
    <row r="273" spans="1:5" x14ac:dyDescent="0.2">
      <c r="A273" s="80"/>
      <c r="B273" s="79"/>
      <c r="C273" s="130"/>
      <c r="D273" s="11"/>
      <c r="E273" s="123" t="str">
        <f>IF(ISBLANK(A273),"",IF(B273=Hilfstabelle!$K$3,0,IF(ISBLANK(D273),C273*$B$12/100,D273)))</f>
        <v/>
      </c>
    </row>
    <row r="274" spans="1:5" x14ac:dyDescent="0.2">
      <c r="A274" s="80"/>
      <c r="B274" s="79"/>
      <c r="C274" s="130"/>
      <c r="D274" s="11"/>
      <c r="E274" s="123" t="str">
        <f>IF(ISBLANK(A274),"",IF(B274=Hilfstabelle!$K$3,0,IF(ISBLANK(D274),C274*$B$12/100,D274)))</f>
        <v/>
      </c>
    </row>
    <row r="275" spans="1:5" x14ac:dyDescent="0.2">
      <c r="A275" s="80"/>
      <c r="B275" s="79"/>
      <c r="C275" s="130"/>
      <c r="D275" s="11"/>
      <c r="E275" s="123" t="str">
        <f>IF(ISBLANK(A275),"",IF(B275=Hilfstabelle!$K$3,0,IF(ISBLANK(D275),C275*$B$12/100,D275)))</f>
        <v/>
      </c>
    </row>
    <row r="276" spans="1:5" x14ac:dyDescent="0.2">
      <c r="A276" s="80"/>
      <c r="B276" s="79"/>
      <c r="C276" s="130"/>
      <c r="D276" s="11"/>
      <c r="E276" s="123" t="str">
        <f>IF(ISBLANK(A276),"",IF(B276=Hilfstabelle!$K$3,0,IF(ISBLANK(D276),C276*$B$12/100,D276)))</f>
        <v/>
      </c>
    </row>
    <row r="277" spans="1:5" x14ac:dyDescent="0.2">
      <c r="A277" s="80"/>
      <c r="B277" s="79"/>
      <c r="C277" s="130"/>
      <c r="D277" s="11"/>
      <c r="E277" s="123" t="str">
        <f>IF(ISBLANK(A277),"",IF(B277=Hilfstabelle!$K$3,0,IF(ISBLANK(D277),C277*$B$12/100,D277)))</f>
        <v/>
      </c>
    </row>
    <row r="278" spans="1:5" x14ac:dyDescent="0.2">
      <c r="A278" s="80"/>
      <c r="B278" s="79"/>
      <c r="C278" s="130"/>
      <c r="D278" s="11"/>
      <c r="E278" s="123" t="str">
        <f>IF(ISBLANK(A278),"",IF(B278=Hilfstabelle!$K$3,0,IF(ISBLANK(D278),C278*$B$12/100,D278)))</f>
        <v/>
      </c>
    </row>
    <row r="279" spans="1:5" x14ac:dyDescent="0.2">
      <c r="A279" s="80"/>
      <c r="B279" s="79"/>
      <c r="C279" s="130"/>
      <c r="D279" s="11"/>
      <c r="E279" s="123" t="str">
        <f>IF(ISBLANK(A279),"",IF(B279=Hilfstabelle!$K$3,0,IF(ISBLANK(D279),C279*$B$12/100,D279)))</f>
        <v/>
      </c>
    </row>
    <row r="280" spans="1:5" x14ac:dyDescent="0.2">
      <c r="A280" s="80"/>
      <c r="B280" s="79"/>
      <c r="C280" s="130"/>
      <c r="D280" s="11"/>
      <c r="E280" s="123" t="str">
        <f>IF(ISBLANK(A280),"",IF(B280=Hilfstabelle!$K$3,0,IF(ISBLANK(D280),C280*$B$12/100,D280)))</f>
        <v/>
      </c>
    </row>
    <row r="281" spans="1:5" x14ac:dyDescent="0.2">
      <c r="A281" s="80"/>
      <c r="B281" s="79"/>
      <c r="C281" s="130"/>
      <c r="D281" s="11"/>
      <c r="E281" s="123" t="str">
        <f>IF(ISBLANK(A281),"",IF(B281=Hilfstabelle!$K$3,0,IF(ISBLANK(D281),C281*$B$12/100,D281)))</f>
        <v/>
      </c>
    </row>
    <row r="282" spans="1:5" x14ac:dyDescent="0.2">
      <c r="A282" s="80"/>
      <c r="B282" s="79"/>
      <c r="C282" s="130"/>
      <c r="D282" s="11"/>
      <c r="E282" s="123" t="str">
        <f>IF(ISBLANK(A282),"",IF(B282=Hilfstabelle!$K$3,0,IF(ISBLANK(D282),C282*$B$12/100,D282)))</f>
        <v/>
      </c>
    </row>
    <row r="283" spans="1:5" x14ac:dyDescent="0.2">
      <c r="A283" s="80"/>
      <c r="B283" s="79"/>
      <c r="C283" s="130"/>
      <c r="D283" s="11"/>
      <c r="E283" s="123" t="str">
        <f>IF(ISBLANK(A283),"",IF(B283=Hilfstabelle!$K$3,0,IF(ISBLANK(D283),C283*$B$12/100,D283)))</f>
        <v/>
      </c>
    </row>
    <row r="284" spans="1:5" x14ac:dyDescent="0.2">
      <c r="A284" s="80"/>
      <c r="B284" s="79"/>
      <c r="C284" s="130"/>
      <c r="D284" s="11"/>
      <c r="E284" s="123" t="str">
        <f>IF(ISBLANK(A284),"",IF(B284=Hilfstabelle!$K$3,0,IF(ISBLANK(D284),C284*$B$12/100,D284)))</f>
        <v/>
      </c>
    </row>
    <row r="285" spans="1:5" x14ac:dyDescent="0.2">
      <c r="A285" s="80"/>
      <c r="B285" s="79"/>
      <c r="C285" s="130"/>
      <c r="D285" s="11"/>
      <c r="E285" s="123" t="str">
        <f>IF(ISBLANK(A285),"",IF(B285=Hilfstabelle!$K$3,0,IF(ISBLANK(D285),C285*$B$12/100,D285)))</f>
        <v/>
      </c>
    </row>
    <row r="286" spans="1:5" x14ac:dyDescent="0.2">
      <c r="A286" s="80"/>
      <c r="B286" s="79"/>
      <c r="C286" s="130"/>
      <c r="D286" s="11"/>
      <c r="E286" s="123" t="str">
        <f>IF(ISBLANK(A286),"",IF(B286=Hilfstabelle!$K$3,0,IF(ISBLANK(D286),C286*$B$12/100,D286)))</f>
        <v/>
      </c>
    </row>
    <row r="287" spans="1:5" x14ac:dyDescent="0.2">
      <c r="A287" s="80"/>
      <c r="B287" s="79"/>
      <c r="C287" s="130"/>
      <c r="D287" s="11"/>
      <c r="E287" s="123" t="str">
        <f>IF(ISBLANK(A287),"",IF(B287=Hilfstabelle!$K$3,0,IF(ISBLANK(D287),C287*$B$12/100,D287)))</f>
        <v/>
      </c>
    </row>
    <row r="288" spans="1:5" x14ac:dyDescent="0.2">
      <c r="A288" s="80"/>
      <c r="B288" s="79"/>
      <c r="C288" s="130"/>
      <c r="D288" s="11"/>
      <c r="E288" s="123" t="str">
        <f>IF(ISBLANK(A288),"",IF(B288=Hilfstabelle!$K$3,0,IF(ISBLANK(D288),C288*$B$12/100,D288)))</f>
        <v/>
      </c>
    </row>
    <row r="289" spans="1:5" x14ac:dyDescent="0.2">
      <c r="A289" s="80"/>
      <c r="B289" s="79"/>
      <c r="C289" s="130"/>
      <c r="D289" s="11"/>
      <c r="E289" s="123" t="str">
        <f>IF(ISBLANK(A289),"",IF(B289=Hilfstabelle!$K$3,0,IF(ISBLANK(D289),C289*$B$12/100,D289)))</f>
        <v/>
      </c>
    </row>
    <row r="290" spans="1:5" x14ac:dyDescent="0.2">
      <c r="A290" s="80"/>
      <c r="B290" s="79"/>
      <c r="C290" s="130"/>
      <c r="D290" s="11"/>
      <c r="E290" s="123" t="str">
        <f>IF(ISBLANK(A290),"",IF(B290=Hilfstabelle!$K$3,0,IF(ISBLANK(D290),C290*$B$12/100,D290)))</f>
        <v/>
      </c>
    </row>
    <row r="291" spans="1:5" x14ac:dyDescent="0.2">
      <c r="A291" s="80"/>
      <c r="B291" s="79"/>
      <c r="C291" s="130"/>
      <c r="D291" s="11"/>
      <c r="E291" s="123" t="str">
        <f>IF(ISBLANK(A291),"",IF(B291=Hilfstabelle!$K$3,0,IF(ISBLANK(D291),C291*$B$12/100,D291)))</f>
        <v/>
      </c>
    </row>
    <row r="292" spans="1:5" x14ac:dyDescent="0.2">
      <c r="A292" s="80"/>
      <c r="B292" s="79"/>
      <c r="C292" s="130"/>
      <c r="D292" s="11"/>
      <c r="E292" s="123" t="str">
        <f>IF(ISBLANK(A292),"",IF(B292=Hilfstabelle!$K$3,0,IF(ISBLANK(D292),C292*$B$12/100,D292)))</f>
        <v/>
      </c>
    </row>
    <row r="293" spans="1:5" x14ac:dyDescent="0.2">
      <c r="A293" s="80"/>
      <c r="B293" s="79"/>
      <c r="C293" s="130"/>
      <c r="D293" s="11"/>
      <c r="E293" s="123" t="str">
        <f>IF(ISBLANK(A293),"",IF(B293=Hilfstabelle!$K$3,0,IF(ISBLANK(D293),C293*$B$12/100,D293)))</f>
        <v/>
      </c>
    </row>
    <row r="294" spans="1:5" x14ac:dyDescent="0.2">
      <c r="A294" s="80"/>
      <c r="B294" s="79"/>
      <c r="C294" s="130"/>
      <c r="D294" s="11"/>
      <c r="E294" s="123" t="str">
        <f>IF(ISBLANK(A294),"",IF(B294=Hilfstabelle!$K$3,0,IF(ISBLANK(D294),C294*$B$12/100,D294)))</f>
        <v/>
      </c>
    </row>
    <row r="295" spans="1:5" x14ac:dyDescent="0.2">
      <c r="A295" s="80"/>
      <c r="B295" s="79"/>
      <c r="C295" s="130"/>
      <c r="D295" s="11"/>
      <c r="E295" s="123" t="str">
        <f>IF(ISBLANK(A295),"",IF(B295=Hilfstabelle!$K$3,0,IF(ISBLANK(D295),C295*$B$12/100,D295)))</f>
        <v/>
      </c>
    </row>
    <row r="296" spans="1:5" x14ac:dyDescent="0.2">
      <c r="A296" s="80"/>
      <c r="B296" s="79"/>
      <c r="C296" s="130"/>
      <c r="D296" s="11"/>
      <c r="E296" s="123" t="str">
        <f>IF(ISBLANK(A296),"",IF(B296=Hilfstabelle!$K$3,0,IF(ISBLANK(D296),C296*$B$12/100,D296)))</f>
        <v/>
      </c>
    </row>
    <row r="297" spans="1:5" x14ac:dyDescent="0.2">
      <c r="A297" s="80"/>
      <c r="B297" s="79"/>
      <c r="C297" s="130"/>
      <c r="D297" s="11"/>
      <c r="E297" s="123" t="str">
        <f>IF(ISBLANK(A297),"",IF(B297=Hilfstabelle!$K$3,0,IF(ISBLANK(D297),C297*$B$12/100,D297)))</f>
        <v/>
      </c>
    </row>
    <row r="298" spans="1:5" x14ac:dyDescent="0.2">
      <c r="A298" s="80"/>
      <c r="B298" s="79"/>
      <c r="C298" s="130"/>
      <c r="D298" s="11"/>
      <c r="E298" s="123" t="str">
        <f>IF(ISBLANK(A298),"",IF(B298=Hilfstabelle!$K$3,0,IF(ISBLANK(D298),C298*$B$12/100,D298)))</f>
        <v/>
      </c>
    </row>
    <row r="299" spans="1:5" x14ac:dyDescent="0.2">
      <c r="A299" s="80"/>
      <c r="B299" s="79"/>
      <c r="C299" s="130"/>
      <c r="D299" s="11"/>
      <c r="E299" s="123" t="str">
        <f>IF(ISBLANK(A299),"",IF(B299=Hilfstabelle!$K$3,0,IF(ISBLANK(D299),C299*$B$12/100,D299)))</f>
        <v/>
      </c>
    </row>
    <row r="300" spans="1:5" ht="15" thickBot="1" x14ac:dyDescent="0.25">
      <c r="A300" s="19"/>
      <c r="B300" s="173"/>
      <c r="C300" s="110"/>
      <c r="D300" s="21"/>
      <c r="E300" s="174" t="str">
        <f>IF(ISBLANK(A300),"",IF(B300=Hilfstabelle!$K$3,0,IF(ISBLANK(D300),C300*$B$12/100,D300)))</f>
        <v/>
      </c>
    </row>
    <row r="301" spans="1:5" x14ac:dyDescent="0.2">
      <c r="D301" s="128"/>
    </row>
    <row r="302" spans="1:5" x14ac:dyDescent="0.2">
      <c r="D302" s="128"/>
    </row>
  </sheetData>
  <sheetProtection algorithmName="SHA-512" hashValue="iiSFC4kP4GYw9BaPycqW/ze+tdP32WutquyHzHy5fmh3zLNYxfUllsLYM99nlyd3fVY4i0dCn5CVw5TT8KlNpg==" saltValue="O2BQH+92ck4WYDuXIEyqOQ==" spinCount="100000" sheet="1" objects="1" scenarios="1" selectLockedCells="1"/>
  <mergeCells count="1">
    <mergeCell ref="B14:E14"/>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Stammdaten!$A$17:$A$5252</xm:f>
          </x14:formula1>
          <xm:sqref>A17:A300</xm:sqref>
        </x14:dataValidation>
        <x14:dataValidation type="list" allowBlank="1" showInputMessage="1" showErrorMessage="1">
          <x14:formula1>
            <xm:f>Hilfstabelle!$K$1:$K$3</xm:f>
          </x14:formula1>
          <xm:sqref>B17:B300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00"/>
  <sheetViews>
    <sheetView showGridLines="0" workbookViewId="0">
      <selection activeCell="A19" sqref="A19"/>
    </sheetView>
  </sheetViews>
  <sheetFormatPr baseColWidth="10" defaultColWidth="11" defaultRowHeight="14.25" x14ac:dyDescent="0.2"/>
  <cols>
    <col min="1" max="1" width="32.625" style="93" customWidth="1"/>
    <col min="2" max="2" width="35.75" style="93" customWidth="1"/>
    <col min="3" max="3" width="12.625" style="93" customWidth="1"/>
    <col min="4" max="4" width="19.125" style="93" customWidth="1"/>
    <col min="5" max="5" width="11" style="93"/>
    <col min="6" max="6" width="47.5" style="93" customWidth="1"/>
    <col min="7" max="16384" width="11" style="93"/>
  </cols>
  <sheetData>
    <row r="2" spans="1:6" ht="15" thickBot="1" x14ac:dyDescent="0.25"/>
    <row r="3" spans="1:6" ht="15" thickBot="1" x14ac:dyDescent="0.25">
      <c r="A3" s="137" t="s">
        <v>0</v>
      </c>
      <c r="B3" s="138"/>
    </row>
    <row r="4" spans="1:6" x14ac:dyDescent="0.2">
      <c r="A4" s="48" t="s">
        <v>46</v>
      </c>
      <c r="B4" s="98" t="str">
        <f>IF(Stammdaten!B4="","",Stammdaten!B4)</f>
        <v/>
      </c>
    </row>
    <row r="5" spans="1:6" x14ac:dyDescent="0.2">
      <c r="A5" s="25" t="s">
        <v>1</v>
      </c>
      <c r="B5" s="99" t="str">
        <f>IF(Stammdaten!B5="","",Stammdaten!B5)</f>
        <v/>
      </c>
    </row>
    <row r="6" spans="1:6" x14ac:dyDescent="0.2">
      <c r="A6" s="25" t="s">
        <v>5</v>
      </c>
      <c r="B6" s="99" t="str">
        <f>IF(Stammdaten!B6="","",Stammdaten!B6)</f>
        <v/>
      </c>
    </row>
    <row r="7" spans="1:6" x14ac:dyDescent="0.2">
      <c r="A7" s="25" t="s">
        <v>2</v>
      </c>
      <c r="B7" s="140" t="str">
        <f>IF(Stammdaten!B7="","",Stammdaten!B7)</f>
        <v/>
      </c>
    </row>
    <row r="8" spans="1:6" x14ac:dyDescent="0.2">
      <c r="A8" s="25" t="s">
        <v>3</v>
      </c>
      <c r="B8" s="99" t="str">
        <f>IF(Stammdaten!B8="","",Stammdaten!B8)</f>
        <v/>
      </c>
    </row>
    <row r="9" spans="1:6" ht="15" thickBot="1" x14ac:dyDescent="0.25">
      <c r="A9" s="26" t="s">
        <v>6</v>
      </c>
      <c r="B9" s="141" t="str">
        <f>IF(Stammdaten!B9="","",Stammdaten!B9)</f>
        <v/>
      </c>
    </row>
    <row r="10" spans="1:6" ht="15" thickBot="1" x14ac:dyDescent="0.25">
      <c r="A10" s="47"/>
      <c r="B10" s="95"/>
    </row>
    <row r="11" spans="1:6" x14ac:dyDescent="0.2">
      <c r="A11" s="58" t="s">
        <v>52</v>
      </c>
      <c r="B11" s="100">
        <f>IF(Stammdaten!B11="","",Stammdaten!B11)</f>
        <v>2022</v>
      </c>
    </row>
    <row r="12" spans="1:6" ht="15" thickBot="1" x14ac:dyDescent="0.25">
      <c r="A12" s="59" t="s">
        <v>72</v>
      </c>
      <c r="B12" s="133">
        <f>IF(Stammdaten!B12="","",Stammdaten!B12)</f>
        <v>0.378</v>
      </c>
    </row>
    <row r="13" spans="1:6" ht="15" thickBot="1" x14ac:dyDescent="0.25"/>
    <row r="14" spans="1:6" x14ac:dyDescent="0.2">
      <c r="A14" s="87" t="s">
        <v>42</v>
      </c>
      <c r="B14" s="194" t="s">
        <v>48</v>
      </c>
      <c r="C14" s="195"/>
      <c r="D14" s="195"/>
      <c r="E14" s="196"/>
      <c r="F14" s="184" t="s">
        <v>54</v>
      </c>
    </row>
    <row r="15" spans="1:6" ht="25.5" customHeight="1" x14ac:dyDescent="0.2">
      <c r="A15" s="65" t="s">
        <v>7</v>
      </c>
      <c r="B15" s="67" t="s">
        <v>43</v>
      </c>
      <c r="C15" s="89" t="s">
        <v>60</v>
      </c>
      <c r="D15" s="35" t="s">
        <v>74</v>
      </c>
      <c r="E15" s="53" t="s">
        <v>71</v>
      </c>
      <c r="F15" s="185"/>
    </row>
    <row r="16" spans="1:6" ht="15" thickBot="1" x14ac:dyDescent="0.25">
      <c r="A16" s="40" t="s">
        <v>15</v>
      </c>
      <c r="B16" s="40" t="s">
        <v>15</v>
      </c>
      <c r="C16" s="36" t="s">
        <v>11</v>
      </c>
      <c r="D16" s="36" t="s">
        <v>14</v>
      </c>
      <c r="E16" s="85" t="s">
        <v>14</v>
      </c>
      <c r="F16" s="186"/>
    </row>
    <row r="17" spans="1:6" x14ac:dyDescent="0.2">
      <c r="A17" s="79"/>
      <c r="B17" s="54"/>
      <c r="C17" s="8"/>
      <c r="D17" s="16"/>
      <c r="E17" s="111" t="str">
        <f>IF(ISBLANK(A17),"",IF(B17=Hilfstabelle!$H$1,'Entladung des Speichers'!C17*'Entladung des Speichers'!$B$12/100,IF(B17=Hilfstabelle!$H$2,'Entladung des Speichers'!$B$12*0,IF(B17=Hilfstabelle!$H$3,'Entladung des Speichers'!D17,0))))</f>
        <v/>
      </c>
      <c r="F17" s="96" t="str">
        <f>IF(ISBLANK(A17),"",IF(AND(ISBLANK(D17),B17=Hilfstabelle!$H$3),"Fehler: Bitte Sondersachverhalt (individuelle Umlage) eintragen.",""))</f>
        <v/>
      </c>
    </row>
    <row r="18" spans="1:6" x14ac:dyDescent="0.2">
      <c r="A18" s="79"/>
      <c r="B18" s="82"/>
      <c r="C18" s="8"/>
      <c r="D18" s="14"/>
      <c r="E18" s="112" t="str">
        <f>IF(ISBLANK(A18),"",IF(B18=Hilfstabelle!$H$1,'Entladung des Speichers'!C18*'Entladung des Speichers'!$B$12/100,IF(B18=Hilfstabelle!$H$2,'Entladung des Speichers'!$B$12*0,IF(B18=Hilfstabelle!$H$3,'Entladung des Speichers'!D18,0))))</f>
        <v/>
      </c>
      <c r="F18" s="96" t="str">
        <f>IF(ISBLANK(A18),"",IF(AND(ISBLANK(D18),B18=Hilfstabelle!$H$3),"Fehler: Bitte Sondersachverhalt (individuelle Umlage) eintragen.",""))</f>
        <v/>
      </c>
    </row>
    <row r="19" spans="1:6" x14ac:dyDescent="0.2">
      <c r="A19" s="79"/>
      <c r="B19" s="82"/>
      <c r="C19" s="8"/>
      <c r="D19" s="14"/>
      <c r="E19" s="112" t="str">
        <f>IF(ISBLANK(A19),"",IF(B19=Hilfstabelle!$H$1,'Entladung des Speichers'!C19*'Entladung des Speichers'!$B$12/100,IF(B19=Hilfstabelle!$H$2,'Entladung des Speichers'!$B$12*0,IF(B19=Hilfstabelle!$H$3,'Entladung des Speichers'!D19,0))))</f>
        <v/>
      </c>
      <c r="F19" s="96" t="str">
        <f>IF(ISBLANK(A19),"",IF(AND(ISBLANK(D19),B19=Hilfstabelle!$H$3),"Fehler: Bitte Sondersachverhalt (individuelle Umlage) eintragen.",""))</f>
        <v/>
      </c>
    </row>
    <row r="20" spans="1:6" x14ac:dyDescent="0.2">
      <c r="A20" s="79"/>
      <c r="B20" s="82"/>
      <c r="C20" s="8"/>
      <c r="D20" s="14"/>
      <c r="E20" s="112" t="str">
        <f>IF(ISBLANK(A20),"",IF(B20=Hilfstabelle!$H$1,'Entladung des Speichers'!C20*'Entladung des Speichers'!$B$12/100,IF(B20=Hilfstabelle!$H$2,'Entladung des Speichers'!$B$12*0,IF(B20=Hilfstabelle!$H$3,'Entladung des Speichers'!D20,0))))</f>
        <v/>
      </c>
      <c r="F20" s="96" t="str">
        <f>IF(ISBLANK(A20),"",IF(AND(ISBLANK(D20),B20=Hilfstabelle!$H$3),"Fehler: Bitte Sondersachverhalt (individuelle Umlage) eintragen.",""))</f>
        <v/>
      </c>
    </row>
    <row r="21" spans="1:6" x14ac:dyDescent="0.2">
      <c r="A21" s="79"/>
      <c r="B21" s="82"/>
      <c r="C21" s="8"/>
      <c r="D21" s="14"/>
      <c r="E21" s="112" t="str">
        <f>IF(ISBLANK(A21),"",IF(B21=Hilfstabelle!$H$1,'Entladung des Speichers'!C21*'Entladung des Speichers'!$B$12/100,IF(B21=Hilfstabelle!$H$2,'Entladung des Speichers'!$B$12*0,IF(B21=Hilfstabelle!$H$3,'Entladung des Speichers'!D21,0))))</f>
        <v/>
      </c>
      <c r="F21" s="96" t="str">
        <f>IF(ISBLANK(A21),"",IF(AND(ISBLANK(D21),B21=Hilfstabelle!$H$3),"Fehler: Bitte Sondersachverhalt (individuelle Umlage) eintragen.",""))</f>
        <v/>
      </c>
    </row>
    <row r="22" spans="1:6" x14ac:dyDescent="0.2">
      <c r="A22" s="79"/>
      <c r="B22" s="82"/>
      <c r="C22" s="8"/>
      <c r="D22" s="14"/>
      <c r="E22" s="112" t="str">
        <f>IF(ISBLANK(A22),"",IF(B22=Hilfstabelle!$H$1,'Entladung des Speichers'!C22*'Entladung des Speichers'!$B$12/100,IF(B22=Hilfstabelle!$H$2,'Entladung des Speichers'!$B$12*0,IF(B22=Hilfstabelle!$H$3,'Entladung des Speichers'!D22,0))))</f>
        <v/>
      </c>
      <c r="F22" s="96" t="str">
        <f>IF(ISBLANK(A22),"",IF(AND(ISBLANK(D22),B22=Hilfstabelle!$H$3),"Fehler: Bitte Sondersachverhalt (individuelle Umlage) eintragen.",""))</f>
        <v/>
      </c>
    </row>
    <row r="23" spans="1:6" x14ac:dyDescent="0.2">
      <c r="A23" s="79"/>
      <c r="B23" s="82"/>
      <c r="C23" s="8"/>
      <c r="D23" s="14"/>
      <c r="E23" s="112" t="str">
        <f>IF(ISBLANK(A23),"",IF(B23=Hilfstabelle!$H$1,'Entladung des Speichers'!C23*'Entladung des Speichers'!$B$12/100,IF(B23=Hilfstabelle!$H$2,'Entladung des Speichers'!$B$12*0,IF(B23=Hilfstabelle!$H$3,'Entladung des Speichers'!D23,0))))</f>
        <v/>
      </c>
      <c r="F23" s="96" t="str">
        <f>IF(ISBLANK(A23),"",IF(AND(ISBLANK(D23),B23=Hilfstabelle!$H$3),"Fehler: Bitte Sondersachverhalt (individuelle Umlage) eintragen.",""))</f>
        <v/>
      </c>
    </row>
    <row r="24" spans="1:6" x14ac:dyDescent="0.2">
      <c r="A24" s="79"/>
      <c r="B24" s="82"/>
      <c r="C24" s="8"/>
      <c r="D24" s="14"/>
      <c r="E24" s="112" t="str">
        <f>IF(ISBLANK(A24),"",IF(B24=Hilfstabelle!$H$1,'Entladung des Speichers'!C24*'Entladung des Speichers'!$B$12/100,IF(B24=Hilfstabelle!$H$2,'Entladung des Speichers'!$B$12*0,IF(B24=Hilfstabelle!$H$3,'Entladung des Speichers'!D24,0))))</f>
        <v/>
      </c>
      <c r="F24" s="96" t="str">
        <f>IF(ISBLANK(A24),"",IF(AND(ISBLANK(D24),B24=Hilfstabelle!$H$3),"Fehler: Bitte Sondersachverhalt (individuelle Umlage) eintragen.",""))</f>
        <v/>
      </c>
    </row>
    <row r="25" spans="1:6" x14ac:dyDescent="0.2">
      <c r="A25" s="79"/>
      <c r="B25" s="82"/>
      <c r="C25" s="8"/>
      <c r="D25" s="14"/>
      <c r="E25" s="112" t="str">
        <f>IF(ISBLANK(A25),"",IF(B25=Hilfstabelle!$H$1,'Entladung des Speichers'!C25*'Entladung des Speichers'!$B$12/100,IF(B25=Hilfstabelle!$H$2,'Entladung des Speichers'!$B$12*0,IF(B25=Hilfstabelle!$H$3,'Entladung des Speichers'!D25,0))))</f>
        <v/>
      </c>
      <c r="F25" s="96" t="str">
        <f>IF(ISBLANK(A25),"",IF(AND(ISBLANK(D25),B25=Hilfstabelle!$H$3),"Fehler: Bitte Sondersachverhalt (individuelle Umlage) eintragen.",""))</f>
        <v/>
      </c>
    </row>
    <row r="26" spans="1:6" x14ac:dyDescent="0.2">
      <c r="A26" s="79"/>
      <c r="B26" s="82"/>
      <c r="C26" s="8"/>
      <c r="D26" s="14"/>
      <c r="E26" s="112" t="str">
        <f>IF(ISBLANK(A26),"",IF(B26=Hilfstabelle!$H$1,'Entladung des Speichers'!C26*'Entladung des Speichers'!$B$12/100,IF(B26=Hilfstabelle!$H$2,'Entladung des Speichers'!$B$12*0,IF(B26=Hilfstabelle!$H$3,'Entladung des Speichers'!D26,0))))</f>
        <v/>
      </c>
      <c r="F26" s="96" t="str">
        <f>IF(ISBLANK(A26),"",IF(AND(ISBLANK(D26),B26=Hilfstabelle!$H$3),"Fehler: Bitte Sondersachverhalt (individuelle Umlage) eintragen.",""))</f>
        <v/>
      </c>
    </row>
    <row r="27" spans="1:6" x14ac:dyDescent="0.2">
      <c r="A27" s="79"/>
      <c r="B27" s="82"/>
      <c r="C27" s="8"/>
      <c r="D27" s="14"/>
      <c r="E27" s="112" t="str">
        <f>IF(ISBLANK(A27),"",IF(B27=Hilfstabelle!$H$1,'Entladung des Speichers'!C27*'Entladung des Speichers'!$B$12/100,IF(B27=Hilfstabelle!$H$2,'Entladung des Speichers'!$B$12*0,IF(B27=Hilfstabelle!$H$3,'Entladung des Speichers'!D27,0))))</f>
        <v/>
      </c>
      <c r="F27" s="96" t="str">
        <f>IF(ISBLANK(A27),"",IF(AND(ISBLANK(D27),B27=Hilfstabelle!$H$3),"Fehler: Bitte Sondersachverhalt (individuelle Umlage) eintragen.",""))</f>
        <v/>
      </c>
    </row>
    <row r="28" spans="1:6" x14ac:dyDescent="0.2">
      <c r="A28" s="79"/>
      <c r="B28" s="82"/>
      <c r="C28" s="8"/>
      <c r="D28" s="14"/>
      <c r="E28" s="112" t="str">
        <f>IF(ISBLANK(A28),"",IF(B28=Hilfstabelle!$H$1,'Entladung des Speichers'!C28*'Entladung des Speichers'!$B$12/100,IF(B28=Hilfstabelle!$H$2,'Entladung des Speichers'!$B$12*0,IF(B28=Hilfstabelle!$H$3,'Entladung des Speichers'!D28,0))))</f>
        <v/>
      </c>
      <c r="F28" s="96" t="str">
        <f>IF(ISBLANK(A28),"",IF(AND(ISBLANK(D28),B28=Hilfstabelle!$H$3),"Fehler: Bitte Sondersachverhalt (individuelle Umlage) eintragen.",""))</f>
        <v/>
      </c>
    </row>
    <row r="29" spans="1:6" x14ac:dyDescent="0.2">
      <c r="A29" s="83"/>
      <c r="B29" s="82"/>
      <c r="C29" s="8"/>
      <c r="D29" s="14"/>
      <c r="E29" s="112" t="str">
        <f>IF(ISBLANK(A29),"",IF(B29=Hilfstabelle!$H$1,'Entladung des Speichers'!C29*'Entladung des Speichers'!$B$12/100,IF(B29=Hilfstabelle!$H$2,'Entladung des Speichers'!$B$12*0,IF(B29=Hilfstabelle!$H$3,'Entladung des Speichers'!D29,0))))</f>
        <v/>
      </c>
      <c r="F29" s="96" t="str">
        <f>IF(ISBLANK(A29),"",IF(AND(ISBLANK(D29),B29=Hilfstabelle!$H$3),"Fehler: Bitte Sondersachverhalt (individuelle Umlage) eintragen.",""))</f>
        <v/>
      </c>
    </row>
    <row r="30" spans="1:6" x14ac:dyDescent="0.2">
      <c r="A30" s="83"/>
      <c r="B30" s="82"/>
      <c r="C30" s="8"/>
      <c r="D30" s="14"/>
      <c r="E30" s="112" t="str">
        <f>IF(ISBLANK(A30),"",IF(B30=Hilfstabelle!$H$1,'Entladung des Speichers'!C30*'Entladung des Speichers'!$B$12/100,IF(B30=Hilfstabelle!$H$2,'Entladung des Speichers'!$B$12*0,IF(B30=Hilfstabelle!$H$3,'Entladung des Speichers'!D30,0))))</f>
        <v/>
      </c>
      <c r="F30" s="96" t="str">
        <f>IF(ISBLANK(A30),"",IF(AND(ISBLANK(D30),B30=Hilfstabelle!$H$3),"Fehler: Bitte Sondersachverhalt (individuelle Umlage) eintragen.",""))</f>
        <v/>
      </c>
    </row>
    <row r="31" spans="1:6" x14ac:dyDescent="0.2">
      <c r="A31" s="83"/>
      <c r="B31" s="82"/>
      <c r="C31" s="8"/>
      <c r="D31" s="14"/>
      <c r="E31" s="112" t="str">
        <f>IF(ISBLANK(A31),"",IF(B31=Hilfstabelle!$H$1,'Entladung des Speichers'!C31*'Entladung des Speichers'!$B$12/100,IF(B31=Hilfstabelle!$H$2,'Entladung des Speichers'!$B$12*0,IF(B31=Hilfstabelle!$H$3,'Entladung des Speichers'!D31,0))))</f>
        <v/>
      </c>
      <c r="F31" s="96" t="str">
        <f>IF(ISBLANK(A31),"",IF(AND(ISBLANK(D31),B31=Hilfstabelle!$H$3),"Fehler: Bitte Sondersachverhalt (individuelle Umlage) eintragen.",""))</f>
        <v/>
      </c>
    </row>
    <row r="32" spans="1:6" x14ac:dyDescent="0.2">
      <c r="A32" s="83"/>
      <c r="B32" s="82"/>
      <c r="C32" s="8"/>
      <c r="D32" s="14"/>
      <c r="E32" s="112" t="str">
        <f>IF(ISBLANK(A32),"",IF(B32=Hilfstabelle!$H$1,'Entladung des Speichers'!C32*'Entladung des Speichers'!$B$12/100,IF(B32=Hilfstabelle!$H$2,'Entladung des Speichers'!$B$12*0,IF(B32=Hilfstabelle!$H$3,'Entladung des Speichers'!D32,0))))</f>
        <v/>
      </c>
      <c r="F32" s="96" t="str">
        <f>IF(ISBLANK(A32),"",IF(AND(ISBLANK(D32),B32=Hilfstabelle!$H$3),"Fehler: Bitte Sondersachverhalt (individuelle Umlage) eintragen.",""))</f>
        <v/>
      </c>
    </row>
    <row r="33" spans="1:6" x14ac:dyDescent="0.2">
      <c r="A33" s="83"/>
      <c r="B33" s="82"/>
      <c r="C33" s="8"/>
      <c r="D33" s="14"/>
      <c r="E33" s="112" t="str">
        <f>IF(ISBLANK(A33),"",IF(B33=Hilfstabelle!$H$1,'Entladung des Speichers'!C33*'Entladung des Speichers'!$B$12/100,IF(B33=Hilfstabelle!$H$2,'Entladung des Speichers'!$B$12*0,IF(B33=Hilfstabelle!$H$3,'Entladung des Speichers'!D33,0))))</f>
        <v/>
      </c>
      <c r="F33" s="96" t="str">
        <f>IF(ISBLANK(A33),"",IF(AND(ISBLANK(D33),B33=Hilfstabelle!$H$3),"Fehler: Bitte Sondersachverhalt (individuelle Umlage) eintragen.",""))</f>
        <v/>
      </c>
    </row>
    <row r="34" spans="1:6" x14ac:dyDescent="0.2">
      <c r="A34" s="83"/>
      <c r="B34" s="82"/>
      <c r="C34" s="8"/>
      <c r="D34" s="14"/>
      <c r="E34" s="112" t="str">
        <f>IF(ISBLANK(A34),"",IF(B34=Hilfstabelle!$H$1,'Entladung des Speichers'!C34*'Entladung des Speichers'!$B$12/100,IF(B34=Hilfstabelle!$H$2,'Entladung des Speichers'!$B$12*0,IF(B34=Hilfstabelle!$H$3,'Entladung des Speichers'!D34,0))))</f>
        <v/>
      </c>
      <c r="F34" s="96" t="str">
        <f>IF(ISBLANK(A34),"",IF(AND(ISBLANK(D34),B34=Hilfstabelle!$H$3),"Fehler: Bitte Sondersachverhalt (individuelle Umlage) eintragen.",""))</f>
        <v/>
      </c>
    </row>
    <row r="35" spans="1:6" x14ac:dyDescent="0.2">
      <c r="A35" s="83"/>
      <c r="B35" s="82"/>
      <c r="C35" s="8"/>
      <c r="D35" s="14"/>
      <c r="E35" s="112" t="str">
        <f>IF(ISBLANK(A35),"",IF(B35=Hilfstabelle!$H$1,'Entladung des Speichers'!C35*'Entladung des Speichers'!$B$12/100,IF(B35=Hilfstabelle!$H$2,'Entladung des Speichers'!$B$12*0,IF(B35=Hilfstabelle!$H$3,'Entladung des Speichers'!D35,0))))</f>
        <v/>
      </c>
      <c r="F35" s="96" t="str">
        <f>IF(ISBLANK(A35),"",IF(AND(ISBLANK(D35),B35=Hilfstabelle!$H$3),"Fehler: Bitte Sondersachverhalt (individuelle Umlage) eintragen.",""))</f>
        <v/>
      </c>
    </row>
    <row r="36" spans="1:6" x14ac:dyDescent="0.2">
      <c r="A36" s="83"/>
      <c r="B36" s="82"/>
      <c r="C36" s="8"/>
      <c r="D36" s="14"/>
      <c r="E36" s="112" t="str">
        <f>IF(ISBLANK(A36),"",IF(B36=Hilfstabelle!$H$1,'Entladung des Speichers'!C36*'Entladung des Speichers'!$B$12/100,IF(B36=Hilfstabelle!$H$2,'Entladung des Speichers'!$B$12*0,IF(B36=Hilfstabelle!$H$3,'Entladung des Speichers'!D36,0))))</f>
        <v/>
      </c>
      <c r="F36" s="96" t="str">
        <f>IF(ISBLANK(A36),"",IF(AND(ISBLANK(D36),B36=Hilfstabelle!$H$3),"Fehler: Bitte Sondersachverhalt (individuelle Umlage) eintragen.",""))</f>
        <v/>
      </c>
    </row>
    <row r="37" spans="1:6" x14ac:dyDescent="0.2">
      <c r="A37" s="83"/>
      <c r="B37" s="82"/>
      <c r="C37" s="8"/>
      <c r="D37" s="14"/>
      <c r="E37" s="112" t="str">
        <f>IF(ISBLANK(A37),"",IF(B37=Hilfstabelle!$H$1,'Entladung des Speichers'!C37*'Entladung des Speichers'!$B$12/100,IF(B37=Hilfstabelle!$H$2,'Entladung des Speichers'!$B$12*0,IF(B37=Hilfstabelle!$H$3,'Entladung des Speichers'!D37,0))))</f>
        <v/>
      </c>
      <c r="F37" s="96" t="str">
        <f>IF(ISBLANK(A37),"",IF(AND(ISBLANK(D37),B37=Hilfstabelle!$H$3),"Fehler: Bitte Sondersachverhalt (individuelle Umlage) eintragen.",""))</f>
        <v/>
      </c>
    </row>
    <row r="38" spans="1:6" x14ac:dyDescent="0.2">
      <c r="A38" s="83"/>
      <c r="B38" s="82"/>
      <c r="C38" s="8"/>
      <c r="D38" s="14"/>
      <c r="E38" s="112" t="str">
        <f>IF(ISBLANK(A38),"",IF(B38=Hilfstabelle!$H$1,'Entladung des Speichers'!C38*'Entladung des Speichers'!$B$12/100,IF(B38=Hilfstabelle!$H$2,'Entladung des Speichers'!$B$12*0,IF(B38=Hilfstabelle!$H$3,'Entladung des Speichers'!D38,0))))</f>
        <v/>
      </c>
      <c r="F38" s="96" t="str">
        <f>IF(ISBLANK(A38),"",IF(AND(ISBLANK(D38),B38=Hilfstabelle!$H$3),"Fehler: Bitte Sondersachverhalt (individuelle Umlage) eintragen.",""))</f>
        <v/>
      </c>
    </row>
    <row r="39" spans="1:6" x14ac:dyDescent="0.2">
      <c r="A39" s="83"/>
      <c r="B39" s="82"/>
      <c r="C39" s="8"/>
      <c r="D39" s="14"/>
      <c r="E39" s="112" t="str">
        <f>IF(ISBLANK(A39),"",IF(B39=Hilfstabelle!$H$1,'Entladung des Speichers'!C39*'Entladung des Speichers'!$B$12/100,IF(B39=Hilfstabelle!$H$2,'Entladung des Speichers'!$B$12*0,IF(B39=Hilfstabelle!$H$3,'Entladung des Speichers'!D39,0))))</f>
        <v/>
      </c>
      <c r="F39" s="96" t="str">
        <f>IF(ISBLANK(A39),"",IF(AND(ISBLANK(D39),B39=Hilfstabelle!$H$3),"Fehler: Bitte Sondersachverhalt (individuelle Umlage) eintragen.",""))</f>
        <v/>
      </c>
    </row>
    <row r="40" spans="1:6" x14ac:dyDescent="0.2">
      <c r="A40" s="83"/>
      <c r="B40" s="82"/>
      <c r="C40" s="8"/>
      <c r="D40" s="14"/>
      <c r="E40" s="112" t="str">
        <f>IF(ISBLANK(A40),"",IF(B40=Hilfstabelle!$H$1,'Entladung des Speichers'!C40*'Entladung des Speichers'!$B$12/100,IF(B40=Hilfstabelle!$H$2,'Entladung des Speichers'!$B$12*0,IF(B40=Hilfstabelle!$H$3,'Entladung des Speichers'!D40,0))))</f>
        <v/>
      </c>
      <c r="F40" s="96" t="str">
        <f>IF(ISBLANK(A40),"",IF(AND(ISBLANK(D40),B40=Hilfstabelle!$H$3),"Fehler: Bitte Sondersachverhalt (individuelle Umlage) eintragen.",""))</f>
        <v/>
      </c>
    </row>
    <row r="41" spans="1:6" x14ac:dyDescent="0.2">
      <c r="A41" s="83"/>
      <c r="B41" s="82"/>
      <c r="C41" s="8"/>
      <c r="D41" s="14"/>
      <c r="E41" s="112" t="str">
        <f>IF(ISBLANK(A41),"",IF(B41=Hilfstabelle!$H$1,'Entladung des Speichers'!C41*'Entladung des Speichers'!$B$12/100,IF(B41=Hilfstabelle!$H$2,'Entladung des Speichers'!$B$12*0,IF(B41=Hilfstabelle!$H$3,'Entladung des Speichers'!D41,0))))</f>
        <v/>
      </c>
      <c r="F41" s="96" t="str">
        <f>IF(ISBLANK(A41),"",IF(AND(ISBLANK(D41),B41=Hilfstabelle!$H$3),"Fehler: Bitte Sondersachverhalt (individuelle Umlage) eintragen.",""))</f>
        <v/>
      </c>
    </row>
    <row r="42" spans="1:6" x14ac:dyDescent="0.2">
      <c r="A42" s="83"/>
      <c r="B42" s="82"/>
      <c r="C42" s="8"/>
      <c r="D42" s="14"/>
      <c r="E42" s="112" t="str">
        <f>IF(ISBLANK(A42),"",IF(B42=Hilfstabelle!$H$1,'Entladung des Speichers'!C42*'Entladung des Speichers'!$B$12/100,IF(B42=Hilfstabelle!$H$2,'Entladung des Speichers'!$B$12*0,IF(B42=Hilfstabelle!$H$3,'Entladung des Speichers'!D42,0))))</f>
        <v/>
      </c>
      <c r="F42" s="96" t="str">
        <f>IF(ISBLANK(A42),"",IF(AND(ISBLANK(D42),B42=Hilfstabelle!$H$3),"Fehler: Bitte Sondersachverhalt (individuelle Umlage) eintragen.",""))</f>
        <v/>
      </c>
    </row>
    <row r="43" spans="1:6" x14ac:dyDescent="0.2">
      <c r="A43" s="83"/>
      <c r="B43" s="82"/>
      <c r="C43" s="8"/>
      <c r="D43" s="14"/>
      <c r="E43" s="112" t="str">
        <f>IF(ISBLANK(A43),"",IF(B43=Hilfstabelle!$H$1,'Entladung des Speichers'!C43*'Entladung des Speichers'!$B$12/100,IF(B43=Hilfstabelle!$H$2,'Entladung des Speichers'!$B$12*0,IF(B43=Hilfstabelle!$H$3,'Entladung des Speichers'!D43,0))))</f>
        <v/>
      </c>
      <c r="F43" s="96" t="str">
        <f>IF(ISBLANK(A43),"",IF(AND(ISBLANK(D43),B43=Hilfstabelle!$H$3),"Fehler: Bitte Sondersachverhalt (individuelle Umlage) eintragen.",""))</f>
        <v/>
      </c>
    </row>
    <row r="44" spans="1:6" x14ac:dyDescent="0.2">
      <c r="A44" s="83"/>
      <c r="B44" s="82"/>
      <c r="C44" s="8"/>
      <c r="D44" s="14"/>
      <c r="E44" s="112" t="str">
        <f>IF(ISBLANK(A44),"",IF(B44=Hilfstabelle!$H$1,'Entladung des Speichers'!C44*'Entladung des Speichers'!$B$12/100,IF(B44=Hilfstabelle!$H$2,'Entladung des Speichers'!$B$12*0,IF(B44=Hilfstabelle!$H$3,'Entladung des Speichers'!D44,0))))</f>
        <v/>
      </c>
      <c r="F44" s="96" t="str">
        <f>IF(ISBLANK(A44),"",IF(AND(ISBLANK(D44),B44=Hilfstabelle!$H$3),"Fehler: Bitte Sondersachverhalt (individuelle Umlage) eintragen.",""))</f>
        <v/>
      </c>
    </row>
    <row r="45" spans="1:6" x14ac:dyDescent="0.2">
      <c r="A45" s="83"/>
      <c r="B45" s="82"/>
      <c r="C45" s="8"/>
      <c r="D45" s="14"/>
      <c r="E45" s="112" t="str">
        <f>IF(ISBLANK(A45),"",IF(B45=Hilfstabelle!$H$1,'Entladung des Speichers'!C45*'Entladung des Speichers'!$B$12/100,IF(B45=Hilfstabelle!$H$2,'Entladung des Speichers'!$B$12*0,IF(B45=Hilfstabelle!$H$3,'Entladung des Speichers'!D45,0))))</f>
        <v/>
      </c>
      <c r="F45" s="96" t="str">
        <f>IF(ISBLANK(A45),"",IF(AND(ISBLANK(D45),B45=Hilfstabelle!$H$3),"Fehler: Bitte Sondersachverhalt (individuelle Umlage) eintragen.",""))</f>
        <v/>
      </c>
    </row>
    <row r="46" spans="1:6" x14ac:dyDescent="0.2">
      <c r="A46" s="83"/>
      <c r="B46" s="82"/>
      <c r="C46" s="8"/>
      <c r="D46" s="14"/>
      <c r="E46" s="112" t="str">
        <f>IF(ISBLANK(A46),"",IF(B46=Hilfstabelle!$H$1,'Entladung des Speichers'!C46*'Entladung des Speichers'!$B$12/100,IF(B46=Hilfstabelle!$H$2,'Entladung des Speichers'!$B$12*0,IF(B46=Hilfstabelle!$H$3,'Entladung des Speichers'!D46,0))))</f>
        <v/>
      </c>
      <c r="F46" s="96" t="str">
        <f>IF(ISBLANK(A46),"",IF(AND(ISBLANK(D46),B46=Hilfstabelle!$H$3),"Fehler: Bitte Sondersachverhalt (individuelle Umlage) eintragen.",""))</f>
        <v/>
      </c>
    </row>
    <row r="47" spans="1:6" x14ac:dyDescent="0.2">
      <c r="A47" s="83"/>
      <c r="B47" s="82"/>
      <c r="C47" s="8"/>
      <c r="D47" s="14"/>
      <c r="E47" s="112" t="str">
        <f>IF(ISBLANK(A47),"",IF(B47=Hilfstabelle!$H$1,'Entladung des Speichers'!C47*'Entladung des Speichers'!$B$12/100,IF(B47=Hilfstabelle!$H$2,'Entladung des Speichers'!$B$12*0,IF(B47=Hilfstabelle!$H$3,'Entladung des Speichers'!D47,0))))</f>
        <v/>
      </c>
      <c r="F47" s="96" t="str">
        <f>IF(ISBLANK(A47),"",IF(AND(ISBLANK(D47),B47=Hilfstabelle!$H$3),"Fehler: Bitte Sondersachverhalt (individuelle Umlage) eintragen.",""))</f>
        <v/>
      </c>
    </row>
    <row r="48" spans="1:6" x14ac:dyDescent="0.2">
      <c r="A48" s="83"/>
      <c r="B48" s="82"/>
      <c r="C48" s="8"/>
      <c r="D48" s="14"/>
      <c r="E48" s="112" t="str">
        <f>IF(ISBLANK(A48),"",IF(B48=Hilfstabelle!$H$1,'Entladung des Speichers'!C48*'Entladung des Speichers'!$B$12/100,IF(B48=Hilfstabelle!$H$2,'Entladung des Speichers'!$B$12*0,IF(B48=Hilfstabelle!$H$3,'Entladung des Speichers'!D48,0))))</f>
        <v/>
      </c>
      <c r="F48" s="96" t="str">
        <f>IF(ISBLANK(A48),"",IF(AND(ISBLANK(D48),B48=Hilfstabelle!$H$3),"Fehler: Bitte Sondersachverhalt (individuelle Umlage) eintragen.",""))</f>
        <v/>
      </c>
    </row>
    <row r="49" spans="1:6" x14ac:dyDescent="0.2">
      <c r="A49" s="83"/>
      <c r="B49" s="82"/>
      <c r="C49" s="8"/>
      <c r="D49" s="14"/>
      <c r="E49" s="112" t="str">
        <f>IF(ISBLANK(A49),"",IF(B49=Hilfstabelle!$H$1,'Entladung des Speichers'!C49*'Entladung des Speichers'!$B$12/100,IF(B49=Hilfstabelle!$H$2,'Entladung des Speichers'!$B$12*0,IF(B49=Hilfstabelle!$H$3,'Entladung des Speichers'!D49,0))))</f>
        <v/>
      </c>
      <c r="F49" s="96" t="str">
        <f>IF(ISBLANK(A49),"",IF(AND(ISBLANK(D49),B49=Hilfstabelle!$H$3),"Fehler: Bitte Sondersachverhalt (individuelle Umlage) eintragen.",""))</f>
        <v/>
      </c>
    </row>
    <row r="50" spans="1:6" x14ac:dyDescent="0.2">
      <c r="A50" s="83"/>
      <c r="B50" s="82"/>
      <c r="C50" s="8"/>
      <c r="D50" s="14"/>
      <c r="E50" s="112" t="str">
        <f>IF(ISBLANK(A50),"",IF(B50=Hilfstabelle!$H$1,'Entladung des Speichers'!C50*'Entladung des Speichers'!$B$12/100,IF(B50=Hilfstabelle!$H$2,'Entladung des Speichers'!$B$12*0,IF(B50=Hilfstabelle!$H$3,'Entladung des Speichers'!D50,0))))</f>
        <v/>
      </c>
      <c r="F50" s="96" t="str">
        <f>IF(ISBLANK(A50),"",IF(AND(ISBLANK(D50),B50=Hilfstabelle!$H$3),"Fehler: Bitte Sondersachverhalt (individuelle Umlage) eintragen.",""))</f>
        <v/>
      </c>
    </row>
    <row r="51" spans="1:6" x14ac:dyDescent="0.2">
      <c r="A51" s="83"/>
      <c r="B51" s="82"/>
      <c r="C51" s="8"/>
      <c r="D51" s="14"/>
      <c r="E51" s="112" t="str">
        <f>IF(ISBLANK(A51),"",IF(B51=Hilfstabelle!$H$1,'Entladung des Speichers'!C51*'Entladung des Speichers'!$B$12/100,IF(B51=Hilfstabelle!$H$2,'Entladung des Speichers'!$B$12*0,IF(B51=Hilfstabelle!$H$3,'Entladung des Speichers'!D51,0))))</f>
        <v/>
      </c>
      <c r="F51" s="96" t="str">
        <f>IF(ISBLANK(A51),"",IF(AND(ISBLANK(D51),B51=Hilfstabelle!$H$3),"Fehler: Bitte Sondersachverhalt (individuelle Umlage) eintragen.",""))</f>
        <v/>
      </c>
    </row>
    <row r="52" spans="1:6" x14ac:dyDescent="0.2">
      <c r="A52" s="83"/>
      <c r="B52" s="82"/>
      <c r="C52" s="8"/>
      <c r="D52" s="14"/>
      <c r="E52" s="112" t="str">
        <f>IF(ISBLANK(A52),"",IF(B52=Hilfstabelle!$H$1,'Entladung des Speichers'!C52*'Entladung des Speichers'!$B$12/100,IF(B52=Hilfstabelle!$H$2,'Entladung des Speichers'!$B$12*0,IF(B52=Hilfstabelle!$H$3,'Entladung des Speichers'!D52,0))))</f>
        <v/>
      </c>
      <c r="F52" s="96" t="str">
        <f>IF(ISBLANK(A52),"",IF(AND(ISBLANK(D52),B52=Hilfstabelle!$H$3),"Fehler: Bitte Sondersachverhalt (individuelle Umlage) eintragen.",""))</f>
        <v/>
      </c>
    </row>
    <row r="53" spans="1:6" x14ac:dyDescent="0.2">
      <c r="A53" s="83"/>
      <c r="B53" s="82"/>
      <c r="C53" s="8"/>
      <c r="D53" s="14"/>
      <c r="E53" s="112" t="str">
        <f>IF(ISBLANK(A53),"",IF(B53=Hilfstabelle!$H$1,'Entladung des Speichers'!C53*'Entladung des Speichers'!$B$12/100,IF(B53=Hilfstabelle!$H$2,'Entladung des Speichers'!$B$12*0,IF(B53=Hilfstabelle!$H$3,'Entladung des Speichers'!D53,0))))</f>
        <v/>
      </c>
      <c r="F53" s="96" t="str">
        <f>IF(ISBLANK(A53),"",IF(AND(ISBLANK(D53),B53=Hilfstabelle!$H$3),"Fehler: Bitte Sondersachverhalt (individuelle Umlage) eintragen.",""))</f>
        <v/>
      </c>
    </row>
    <row r="54" spans="1:6" x14ac:dyDescent="0.2">
      <c r="A54" s="83"/>
      <c r="B54" s="82"/>
      <c r="C54" s="8"/>
      <c r="D54" s="14"/>
      <c r="E54" s="112" t="str">
        <f>IF(ISBLANK(A54),"",IF(B54=Hilfstabelle!$H$1,'Entladung des Speichers'!C54*'Entladung des Speichers'!$B$12/100,IF(B54=Hilfstabelle!$H$2,'Entladung des Speichers'!$B$12*0,IF(B54=Hilfstabelle!$H$3,'Entladung des Speichers'!D54,0))))</f>
        <v/>
      </c>
      <c r="F54" s="96" t="str">
        <f>IF(ISBLANK(A54),"",IF(AND(ISBLANK(D54),B54=Hilfstabelle!$H$3),"Fehler: Bitte Sondersachverhalt (individuelle Umlage) eintragen.",""))</f>
        <v/>
      </c>
    </row>
    <row r="55" spans="1:6" x14ac:dyDescent="0.2">
      <c r="A55" s="83"/>
      <c r="B55" s="82"/>
      <c r="C55" s="8"/>
      <c r="D55" s="14"/>
      <c r="E55" s="112" t="str">
        <f>IF(ISBLANK(A55),"",IF(B55=Hilfstabelle!$H$1,'Entladung des Speichers'!C55*'Entladung des Speichers'!$B$12/100,IF(B55=Hilfstabelle!$H$2,'Entladung des Speichers'!$B$12*0,IF(B55=Hilfstabelle!$H$3,'Entladung des Speichers'!D55,0))))</f>
        <v/>
      </c>
      <c r="F55" s="96" t="str">
        <f>IF(ISBLANK(A55),"",IF(AND(ISBLANK(D55),B55=Hilfstabelle!$H$3),"Fehler: Bitte Sondersachverhalt (individuelle Umlage) eintragen.",""))</f>
        <v/>
      </c>
    </row>
    <row r="56" spans="1:6" x14ac:dyDescent="0.2">
      <c r="A56" s="83"/>
      <c r="B56" s="82"/>
      <c r="C56" s="8"/>
      <c r="D56" s="14"/>
      <c r="E56" s="112" t="str">
        <f>IF(ISBLANK(A56),"",IF(B56=Hilfstabelle!$H$1,'Entladung des Speichers'!C56*'Entladung des Speichers'!$B$12/100,IF(B56=Hilfstabelle!$H$2,'Entladung des Speichers'!$B$12*0,IF(B56=Hilfstabelle!$H$3,'Entladung des Speichers'!D56,0))))</f>
        <v/>
      </c>
      <c r="F56" s="96" t="str">
        <f>IF(ISBLANK(A56),"",IF(AND(ISBLANK(D56),B56=Hilfstabelle!$H$3),"Fehler: Bitte Sondersachverhalt (individuelle Umlage) eintragen.",""))</f>
        <v/>
      </c>
    </row>
    <row r="57" spans="1:6" x14ac:dyDescent="0.2">
      <c r="A57" s="83"/>
      <c r="B57" s="82"/>
      <c r="C57" s="8"/>
      <c r="D57" s="14"/>
      <c r="E57" s="112" t="str">
        <f>IF(ISBLANK(A57),"",IF(B57=Hilfstabelle!$H$1,'Entladung des Speichers'!C57*'Entladung des Speichers'!$B$12/100,IF(B57=Hilfstabelle!$H$2,'Entladung des Speichers'!$B$12*0,IF(B57=Hilfstabelle!$H$3,'Entladung des Speichers'!D57,0))))</f>
        <v/>
      </c>
      <c r="F57" s="96" t="str">
        <f>IF(ISBLANK(A57),"",IF(AND(ISBLANK(D57),B57=Hilfstabelle!$H$3),"Fehler: Bitte Sondersachverhalt (individuelle Umlage) eintragen.",""))</f>
        <v/>
      </c>
    </row>
    <row r="58" spans="1:6" x14ac:dyDescent="0.2">
      <c r="A58" s="83"/>
      <c r="B58" s="82"/>
      <c r="C58" s="8"/>
      <c r="D58" s="14"/>
      <c r="E58" s="112" t="str">
        <f>IF(ISBLANK(A58),"",IF(B58=Hilfstabelle!$H$1,'Entladung des Speichers'!C58*'Entladung des Speichers'!$B$12/100,IF(B58=Hilfstabelle!$H$2,'Entladung des Speichers'!$B$12*0,IF(B58=Hilfstabelle!$H$3,'Entladung des Speichers'!D58,0))))</f>
        <v/>
      </c>
      <c r="F58" s="96" t="str">
        <f>IF(ISBLANK(A58),"",IF(AND(ISBLANK(D58),B58=Hilfstabelle!$H$3),"Fehler: Bitte Sondersachverhalt (individuelle Umlage) eintragen.",""))</f>
        <v/>
      </c>
    </row>
    <row r="59" spans="1:6" x14ac:dyDescent="0.2">
      <c r="A59" s="83"/>
      <c r="B59" s="82"/>
      <c r="C59" s="8"/>
      <c r="D59" s="14"/>
      <c r="E59" s="112" t="str">
        <f>IF(ISBLANK(A59),"",IF(B59=Hilfstabelle!$H$1,'Entladung des Speichers'!C59*'Entladung des Speichers'!$B$12/100,IF(B59=Hilfstabelle!$H$2,'Entladung des Speichers'!$B$12*0,IF(B59=Hilfstabelle!$H$3,'Entladung des Speichers'!D59,0))))</f>
        <v/>
      </c>
      <c r="F59" s="96" t="str">
        <f>IF(ISBLANK(A59),"",IF(AND(ISBLANK(D59),B59=Hilfstabelle!$H$3),"Fehler: Bitte Sondersachverhalt (individuelle Umlage) eintragen.",""))</f>
        <v/>
      </c>
    </row>
    <row r="60" spans="1:6" x14ac:dyDescent="0.2">
      <c r="A60" s="83"/>
      <c r="B60" s="82"/>
      <c r="C60" s="8"/>
      <c r="D60" s="14"/>
      <c r="E60" s="112" t="str">
        <f>IF(ISBLANK(A60),"",IF(B60=Hilfstabelle!$H$1,'Entladung des Speichers'!C60*'Entladung des Speichers'!$B$12/100,IF(B60=Hilfstabelle!$H$2,'Entladung des Speichers'!$B$12*0,IF(B60=Hilfstabelle!$H$3,'Entladung des Speichers'!D60,0))))</f>
        <v/>
      </c>
      <c r="F60" s="96" t="str">
        <f>IF(ISBLANK(A60),"",IF(AND(ISBLANK(D60),B60=Hilfstabelle!$H$3),"Fehler: Bitte Sondersachverhalt (individuelle Umlage) eintragen.",""))</f>
        <v/>
      </c>
    </row>
    <row r="61" spans="1:6" x14ac:dyDescent="0.2">
      <c r="A61" s="83"/>
      <c r="B61" s="82"/>
      <c r="C61" s="8"/>
      <c r="D61" s="14"/>
      <c r="E61" s="112" t="str">
        <f>IF(ISBLANK(A61),"",IF(B61=Hilfstabelle!$H$1,'Entladung des Speichers'!C61*'Entladung des Speichers'!$B$12/100,IF(B61=Hilfstabelle!$H$2,'Entladung des Speichers'!$B$12*0,IF(B61=Hilfstabelle!$H$3,'Entladung des Speichers'!D61,0))))</f>
        <v/>
      </c>
      <c r="F61" s="96" t="str">
        <f>IF(ISBLANK(A61),"",IF(AND(ISBLANK(D61),B61=Hilfstabelle!$H$3),"Fehler: Bitte Sondersachverhalt (individuelle Umlage) eintragen.",""))</f>
        <v/>
      </c>
    </row>
    <row r="62" spans="1:6" x14ac:dyDescent="0.2">
      <c r="A62" s="83"/>
      <c r="B62" s="82"/>
      <c r="C62" s="8"/>
      <c r="D62" s="14"/>
      <c r="E62" s="112" t="str">
        <f>IF(ISBLANK(A62),"",IF(B62=Hilfstabelle!$H$1,'Entladung des Speichers'!C62*'Entladung des Speichers'!$B$12/100,IF(B62=Hilfstabelle!$H$2,'Entladung des Speichers'!$B$12*0,IF(B62=Hilfstabelle!$H$3,'Entladung des Speichers'!D62,0))))</f>
        <v/>
      </c>
      <c r="F62" s="96" t="str">
        <f>IF(ISBLANK(A62),"",IF(AND(ISBLANK(D62),B62=Hilfstabelle!$H$3),"Fehler: Bitte Sondersachverhalt (individuelle Umlage) eintragen.",""))</f>
        <v/>
      </c>
    </row>
    <row r="63" spans="1:6" x14ac:dyDescent="0.2">
      <c r="A63" s="83"/>
      <c r="B63" s="82"/>
      <c r="C63" s="8"/>
      <c r="D63" s="14"/>
      <c r="E63" s="112" t="str">
        <f>IF(ISBLANK(A63),"",IF(B63=Hilfstabelle!$H$1,'Entladung des Speichers'!C63*'Entladung des Speichers'!$B$12/100,IF(B63=Hilfstabelle!$H$2,'Entladung des Speichers'!$B$12*0,IF(B63=Hilfstabelle!$H$3,'Entladung des Speichers'!D63,0))))</f>
        <v/>
      </c>
      <c r="F63" s="96" t="str">
        <f>IF(ISBLANK(A63),"",IF(AND(ISBLANK(D63),B63=Hilfstabelle!$H$3),"Fehler: Bitte Sondersachverhalt (individuelle Umlage) eintragen.",""))</f>
        <v/>
      </c>
    </row>
    <row r="64" spans="1:6" x14ac:dyDescent="0.2">
      <c r="A64" s="83"/>
      <c r="B64" s="82"/>
      <c r="C64" s="8"/>
      <c r="D64" s="14"/>
      <c r="E64" s="112" t="str">
        <f>IF(ISBLANK(A64),"",IF(B64=Hilfstabelle!$H$1,'Entladung des Speichers'!C64*'Entladung des Speichers'!$B$12/100,IF(B64=Hilfstabelle!$H$2,'Entladung des Speichers'!$B$12*0,IF(B64=Hilfstabelle!$H$3,'Entladung des Speichers'!D64,0))))</f>
        <v/>
      </c>
      <c r="F64" s="96" t="str">
        <f>IF(ISBLANK(A64),"",IF(AND(ISBLANK(D64),B64=Hilfstabelle!$H$3),"Fehler: Bitte Sondersachverhalt (individuelle Umlage) eintragen.",""))</f>
        <v/>
      </c>
    </row>
    <row r="65" spans="1:6" x14ac:dyDescent="0.2">
      <c r="A65" s="83"/>
      <c r="B65" s="82"/>
      <c r="C65" s="8"/>
      <c r="D65" s="14"/>
      <c r="E65" s="112" t="str">
        <f>IF(ISBLANK(A65),"",IF(B65=Hilfstabelle!$H$1,'Entladung des Speichers'!C65*'Entladung des Speichers'!$B$12/100,IF(B65=Hilfstabelle!$H$2,'Entladung des Speichers'!$B$12*0,IF(B65=Hilfstabelle!$H$3,'Entladung des Speichers'!D65,0))))</f>
        <v/>
      </c>
      <c r="F65" s="96" t="str">
        <f>IF(ISBLANK(A65),"",IF(AND(ISBLANK(D65),B65=Hilfstabelle!$H$3),"Fehler: Bitte Sondersachverhalt (individuelle Umlage) eintragen.",""))</f>
        <v/>
      </c>
    </row>
    <row r="66" spans="1:6" x14ac:dyDescent="0.2">
      <c r="A66" s="83"/>
      <c r="B66" s="82"/>
      <c r="C66" s="8"/>
      <c r="D66" s="14"/>
      <c r="E66" s="112" t="str">
        <f>IF(ISBLANK(A66),"",IF(B66=Hilfstabelle!$H$1,'Entladung des Speichers'!C66*'Entladung des Speichers'!$B$12/100,IF(B66=Hilfstabelle!$H$2,'Entladung des Speichers'!$B$12*0,IF(B66=Hilfstabelle!$H$3,'Entladung des Speichers'!D66,0))))</f>
        <v/>
      </c>
      <c r="F66" s="96" t="str">
        <f>IF(ISBLANK(A66),"",IF(AND(ISBLANK(D66),B66=Hilfstabelle!$H$3),"Fehler: Bitte Sondersachverhalt (individuelle Umlage) eintragen.",""))</f>
        <v/>
      </c>
    </row>
    <row r="67" spans="1:6" x14ac:dyDescent="0.2">
      <c r="A67" s="83"/>
      <c r="B67" s="82"/>
      <c r="C67" s="8"/>
      <c r="D67" s="14"/>
      <c r="E67" s="112" t="str">
        <f>IF(ISBLANK(A67),"",IF(B67=Hilfstabelle!$H$1,'Entladung des Speichers'!C67*'Entladung des Speichers'!$B$12/100,IF(B67=Hilfstabelle!$H$2,'Entladung des Speichers'!$B$12*0,IF(B67=Hilfstabelle!$H$3,'Entladung des Speichers'!D67,0))))</f>
        <v/>
      </c>
      <c r="F67" s="96" t="str">
        <f>IF(ISBLANK(A67),"",IF(AND(ISBLANK(D67),B67=Hilfstabelle!$H$3),"Fehler: Bitte Sondersachverhalt (individuelle Umlage) eintragen.",""))</f>
        <v/>
      </c>
    </row>
    <row r="68" spans="1:6" x14ac:dyDescent="0.2">
      <c r="A68" s="83"/>
      <c r="B68" s="82"/>
      <c r="C68" s="8"/>
      <c r="D68" s="14"/>
      <c r="E68" s="112" t="str">
        <f>IF(ISBLANK(A68),"",IF(B68=Hilfstabelle!$H$1,'Entladung des Speichers'!C68*'Entladung des Speichers'!$B$12/100,IF(B68=Hilfstabelle!$H$2,'Entladung des Speichers'!$B$12*0,IF(B68=Hilfstabelle!$H$3,'Entladung des Speichers'!D68,0))))</f>
        <v/>
      </c>
      <c r="F68" s="96" t="str">
        <f>IF(ISBLANK(A68),"",IF(AND(ISBLANK(D68),B68=Hilfstabelle!$H$3),"Fehler: Bitte Sondersachverhalt (individuelle Umlage) eintragen.",""))</f>
        <v/>
      </c>
    </row>
    <row r="69" spans="1:6" x14ac:dyDescent="0.2">
      <c r="A69" s="83"/>
      <c r="B69" s="82"/>
      <c r="C69" s="8"/>
      <c r="D69" s="14"/>
      <c r="E69" s="112" t="str">
        <f>IF(ISBLANK(A69),"",IF(B69=Hilfstabelle!$H$1,'Entladung des Speichers'!C69*'Entladung des Speichers'!$B$12/100,IF(B69=Hilfstabelle!$H$2,'Entladung des Speichers'!$B$12*0,IF(B69=Hilfstabelle!$H$3,'Entladung des Speichers'!D69,0))))</f>
        <v/>
      </c>
      <c r="F69" s="96" t="str">
        <f>IF(ISBLANK(A69),"",IF(AND(ISBLANK(D69),B69=Hilfstabelle!$H$3),"Fehler: Bitte Sondersachverhalt (individuelle Umlage) eintragen.",""))</f>
        <v/>
      </c>
    </row>
    <row r="70" spans="1:6" x14ac:dyDescent="0.2">
      <c r="A70" s="83"/>
      <c r="B70" s="82"/>
      <c r="C70" s="8"/>
      <c r="D70" s="14"/>
      <c r="E70" s="112" t="str">
        <f>IF(ISBLANK(A70),"",IF(B70=Hilfstabelle!$H$1,'Entladung des Speichers'!C70*'Entladung des Speichers'!$B$12/100,IF(B70=Hilfstabelle!$H$2,'Entladung des Speichers'!$B$12*0,IF(B70=Hilfstabelle!$H$3,'Entladung des Speichers'!D70,0))))</f>
        <v/>
      </c>
      <c r="F70" s="96" t="str">
        <f>IF(ISBLANK(A70),"",IF(AND(ISBLANK(D70),B70=Hilfstabelle!$H$3),"Fehler: Bitte Sondersachverhalt (individuelle Umlage) eintragen.",""))</f>
        <v/>
      </c>
    </row>
    <row r="71" spans="1:6" x14ac:dyDescent="0.2">
      <c r="A71" s="83"/>
      <c r="B71" s="82"/>
      <c r="C71" s="8"/>
      <c r="D71" s="14"/>
      <c r="E71" s="112" t="str">
        <f>IF(ISBLANK(A71),"",IF(B71=Hilfstabelle!$H$1,'Entladung des Speichers'!C71*'Entladung des Speichers'!$B$12/100,IF(B71=Hilfstabelle!$H$2,'Entladung des Speichers'!$B$12*0,IF(B71=Hilfstabelle!$H$3,'Entladung des Speichers'!D71,0))))</f>
        <v/>
      </c>
      <c r="F71" s="96" t="str">
        <f>IF(ISBLANK(A71),"",IF(AND(ISBLANK(D71),B71=Hilfstabelle!$H$3),"Fehler: Bitte Sondersachverhalt (individuelle Umlage) eintragen.",""))</f>
        <v/>
      </c>
    </row>
    <row r="72" spans="1:6" x14ac:dyDescent="0.2">
      <c r="A72" s="83"/>
      <c r="B72" s="82"/>
      <c r="C72" s="8"/>
      <c r="D72" s="14"/>
      <c r="E72" s="112" t="str">
        <f>IF(ISBLANK(A72),"",IF(B72=Hilfstabelle!$H$1,'Entladung des Speichers'!C72*'Entladung des Speichers'!$B$12/100,IF(B72=Hilfstabelle!$H$2,'Entladung des Speichers'!$B$12*0,IF(B72=Hilfstabelle!$H$3,'Entladung des Speichers'!D72,0))))</f>
        <v/>
      </c>
      <c r="F72" s="96" t="str">
        <f>IF(ISBLANK(A72),"",IF(AND(ISBLANK(D72),B72=Hilfstabelle!$H$3),"Fehler: Bitte Sondersachverhalt (individuelle Umlage) eintragen.",""))</f>
        <v/>
      </c>
    </row>
    <row r="73" spans="1:6" x14ac:dyDescent="0.2">
      <c r="A73" s="83"/>
      <c r="B73" s="82"/>
      <c r="C73" s="8"/>
      <c r="D73" s="14"/>
      <c r="E73" s="112" t="str">
        <f>IF(ISBLANK(A73),"",IF(B73=Hilfstabelle!$H$1,'Entladung des Speichers'!C73*'Entladung des Speichers'!$B$12/100,IF(B73=Hilfstabelle!$H$2,'Entladung des Speichers'!$B$12*0,IF(B73=Hilfstabelle!$H$3,'Entladung des Speichers'!D73,0))))</f>
        <v/>
      </c>
      <c r="F73" s="96" t="str">
        <f>IF(ISBLANK(A73),"",IF(AND(ISBLANK(D73),B73=Hilfstabelle!$H$3),"Fehler: Bitte Sondersachverhalt (individuelle Umlage) eintragen.",""))</f>
        <v/>
      </c>
    </row>
    <row r="74" spans="1:6" x14ac:dyDescent="0.2">
      <c r="A74" s="83"/>
      <c r="B74" s="82"/>
      <c r="C74" s="8"/>
      <c r="D74" s="14"/>
      <c r="E74" s="112" t="str">
        <f>IF(ISBLANK(A74),"",IF(B74=Hilfstabelle!$H$1,'Entladung des Speichers'!C74*'Entladung des Speichers'!$B$12/100,IF(B74=Hilfstabelle!$H$2,'Entladung des Speichers'!$B$12*0,IF(B74=Hilfstabelle!$H$3,'Entladung des Speichers'!D74,0))))</f>
        <v/>
      </c>
      <c r="F74" s="96" t="str">
        <f>IF(ISBLANK(A74),"",IF(AND(ISBLANK(D74),B74=Hilfstabelle!$H$3),"Fehler: Bitte Sondersachverhalt (individuelle Umlage) eintragen.",""))</f>
        <v/>
      </c>
    </row>
    <row r="75" spans="1:6" x14ac:dyDescent="0.2">
      <c r="A75" s="83"/>
      <c r="B75" s="82"/>
      <c r="C75" s="8"/>
      <c r="D75" s="14"/>
      <c r="E75" s="112" t="str">
        <f>IF(ISBLANK(A75),"",IF(B75=Hilfstabelle!$H$1,'Entladung des Speichers'!C75*'Entladung des Speichers'!$B$12/100,IF(B75=Hilfstabelle!$H$2,'Entladung des Speichers'!$B$12*0,IF(B75=Hilfstabelle!$H$3,'Entladung des Speichers'!D75,0))))</f>
        <v/>
      </c>
      <c r="F75" s="96" t="str">
        <f>IF(ISBLANK(A75),"",IF(AND(ISBLANK(D75),B75=Hilfstabelle!$H$3),"Fehler: Bitte Sondersachverhalt (individuelle Umlage) eintragen.",""))</f>
        <v/>
      </c>
    </row>
    <row r="76" spans="1:6" x14ac:dyDescent="0.2">
      <c r="A76" s="83"/>
      <c r="B76" s="82"/>
      <c r="C76" s="8"/>
      <c r="D76" s="14"/>
      <c r="E76" s="112" t="str">
        <f>IF(ISBLANK(A76),"",IF(B76=Hilfstabelle!$H$1,'Entladung des Speichers'!C76*'Entladung des Speichers'!$B$12/100,IF(B76=Hilfstabelle!$H$2,'Entladung des Speichers'!$B$12*0,IF(B76=Hilfstabelle!$H$3,'Entladung des Speichers'!D76,0))))</f>
        <v/>
      </c>
      <c r="F76" s="96" t="str">
        <f>IF(ISBLANK(A76),"",IF(AND(ISBLANK(D76),B76=Hilfstabelle!$H$3),"Fehler: Bitte Sondersachverhalt (individuelle Umlage) eintragen.",""))</f>
        <v/>
      </c>
    </row>
    <row r="77" spans="1:6" x14ac:dyDescent="0.2">
      <c r="A77" s="83"/>
      <c r="B77" s="82"/>
      <c r="C77" s="8"/>
      <c r="D77" s="14"/>
      <c r="E77" s="112" t="str">
        <f>IF(ISBLANK(A77),"",IF(B77=Hilfstabelle!$H$1,'Entladung des Speichers'!C77*'Entladung des Speichers'!$B$12/100,IF(B77=Hilfstabelle!$H$2,'Entladung des Speichers'!$B$12*0,IF(B77=Hilfstabelle!$H$3,'Entladung des Speichers'!D77,0))))</f>
        <v/>
      </c>
      <c r="F77" s="96" t="str">
        <f>IF(ISBLANK(A77),"",IF(AND(ISBLANK(D77),B77=Hilfstabelle!$H$3),"Fehler: Bitte Sondersachverhalt (individuelle Umlage) eintragen.",""))</f>
        <v/>
      </c>
    </row>
    <row r="78" spans="1:6" x14ac:dyDescent="0.2">
      <c r="A78" s="83"/>
      <c r="B78" s="82"/>
      <c r="C78" s="8"/>
      <c r="D78" s="14"/>
      <c r="E78" s="112" t="str">
        <f>IF(ISBLANK(A78),"",IF(B78=Hilfstabelle!$H$1,'Entladung des Speichers'!C78*'Entladung des Speichers'!$B$12/100,IF(B78=Hilfstabelle!$H$2,'Entladung des Speichers'!$B$12*0,IF(B78=Hilfstabelle!$H$3,'Entladung des Speichers'!D78,0))))</f>
        <v/>
      </c>
      <c r="F78" s="96" t="str">
        <f>IF(ISBLANK(A78),"",IF(AND(ISBLANK(D78),B78=Hilfstabelle!$H$3),"Fehler: Bitte Sondersachverhalt (individuelle Umlage) eintragen.",""))</f>
        <v/>
      </c>
    </row>
    <row r="79" spans="1:6" x14ac:dyDescent="0.2">
      <c r="A79" s="83"/>
      <c r="B79" s="82"/>
      <c r="C79" s="8"/>
      <c r="D79" s="14"/>
      <c r="E79" s="112" t="str">
        <f>IF(ISBLANK(A79),"",IF(B79=Hilfstabelle!$H$1,'Entladung des Speichers'!C79*'Entladung des Speichers'!$B$12/100,IF(B79=Hilfstabelle!$H$2,'Entladung des Speichers'!$B$12*0,IF(B79=Hilfstabelle!$H$3,'Entladung des Speichers'!D79,0))))</f>
        <v/>
      </c>
      <c r="F79" s="96" t="str">
        <f>IF(ISBLANK(A79),"",IF(AND(ISBLANK(D79),B79=Hilfstabelle!$H$3),"Fehler: Bitte Sondersachverhalt (individuelle Umlage) eintragen.",""))</f>
        <v/>
      </c>
    </row>
    <row r="80" spans="1:6" x14ac:dyDescent="0.2">
      <c r="A80" s="83"/>
      <c r="B80" s="82"/>
      <c r="C80" s="8"/>
      <c r="D80" s="14"/>
      <c r="E80" s="112" t="str">
        <f>IF(ISBLANK(A80),"",IF(B80=Hilfstabelle!$H$1,'Entladung des Speichers'!C80*'Entladung des Speichers'!$B$12/100,IF(B80=Hilfstabelle!$H$2,'Entladung des Speichers'!$B$12*0,IF(B80=Hilfstabelle!$H$3,'Entladung des Speichers'!D80,0))))</f>
        <v/>
      </c>
      <c r="F80" s="96" t="str">
        <f>IF(ISBLANK(A80),"",IF(AND(ISBLANK(D80),B80=Hilfstabelle!$H$3),"Fehler: Bitte Sondersachverhalt (individuelle Umlage) eintragen.",""))</f>
        <v/>
      </c>
    </row>
    <row r="81" spans="1:6" x14ac:dyDescent="0.2">
      <c r="A81" s="83"/>
      <c r="B81" s="82"/>
      <c r="C81" s="8"/>
      <c r="D81" s="14"/>
      <c r="E81" s="112" t="str">
        <f>IF(ISBLANK(A81),"",IF(B81=Hilfstabelle!$H$1,'Entladung des Speichers'!C81*'Entladung des Speichers'!$B$12/100,IF(B81=Hilfstabelle!$H$2,'Entladung des Speichers'!$B$12*0,IF(B81=Hilfstabelle!$H$3,'Entladung des Speichers'!D81,0))))</f>
        <v/>
      </c>
      <c r="F81" s="96" t="str">
        <f>IF(ISBLANK(A81),"",IF(AND(ISBLANK(D81),B81=Hilfstabelle!$H$3),"Fehler: Bitte Sondersachverhalt (individuelle Umlage) eintragen.",""))</f>
        <v/>
      </c>
    </row>
    <row r="82" spans="1:6" x14ac:dyDescent="0.2">
      <c r="A82" s="83"/>
      <c r="B82" s="82"/>
      <c r="C82" s="8"/>
      <c r="D82" s="14"/>
      <c r="E82" s="112" t="str">
        <f>IF(ISBLANK(A82),"",IF(B82=Hilfstabelle!$H$1,'Entladung des Speichers'!C82*'Entladung des Speichers'!$B$12/100,IF(B82=Hilfstabelle!$H$2,'Entladung des Speichers'!$B$12*0,IF(B82=Hilfstabelle!$H$3,'Entladung des Speichers'!D82,0))))</f>
        <v/>
      </c>
      <c r="F82" s="96" t="str">
        <f>IF(ISBLANK(A82),"",IF(AND(ISBLANK(D82),B82=Hilfstabelle!$H$3),"Fehler: Bitte Sondersachverhalt (individuelle Umlage) eintragen.",""))</f>
        <v/>
      </c>
    </row>
    <row r="83" spans="1:6" x14ac:dyDescent="0.2">
      <c r="A83" s="83"/>
      <c r="B83" s="82"/>
      <c r="C83" s="8"/>
      <c r="D83" s="14"/>
      <c r="E83" s="112" t="str">
        <f>IF(ISBLANK(A83),"",IF(B83=Hilfstabelle!$H$1,'Entladung des Speichers'!C83*'Entladung des Speichers'!$B$12/100,IF(B83=Hilfstabelle!$H$2,'Entladung des Speichers'!$B$12*0,IF(B83=Hilfstabelle!$H$3,'Entladung des Speichers'!D83,0))))</f>
        <v/>
      </c>
      <c r="F83" s="96" t="str">
        <f>IF(ISBLANK(A83),"",IF(AND(ISBLANK(D83),B83=Hilfstabelle!$H$3),"Fehler: Bitte Sondersachverhalt (individuelle Umlage) eintragen.",""))</f>
        <v/>
      </c>
    </row>
    <row r="84" spans="1:6" x14ac:dyDescent="0.2">
      <c r="A84" s="83"/>
      <c r="B84" s="82"/>
      <c r="C84" s="8"/>
      <c r="D84" s="14"/>
      <c r="E84" s="112" t="str">
        <f>IF(ISBLANK(A84),"",IF(B84=Hilfstabelle!$H$1,'Entladung des Speichers'!C84*'Entladung des Speichers'!$B$12/100,IF(B84=Hilfstabelle!$H$2,'Entladung des Speichers'!$B$12*0,IF(B84=Hilfstabelle!$H$3,'Entladung des Speichers'!D84,0))))</f>
        <v/>
      </c>
      <c r="F84" s="96" t="str">
        <f>IF(ISBLANK(A84),"",IF(AND(ISBLANK(D84),B84=Hilfstabelle!$H$3),"Fehler: Bitte Sondersachverhalt (individuelle Umlage) eintragen.",""))</f>
        <v/>
      </c>
    </row>
    <row r="85" spans="1:6" x14ac:dyDescent="0.2">
      <c r="A85" s="83"/>
      <c r="B85" s="82"/>
      <c r="C85" s="8"/>
      <c r="D85" s="14"/>
      <c r="E85" s="112" t="str">
        <f>IF(ISBLANK(A85),"",IF(B85=Hilfstabelle!$H$1,'Entladung des Speichers'!C85*'Entladung des Speichers'!$B$12/100,IF(B85=Hilfstabelle!$H$2,'Entladung des Speichers'!$B$12*0,IF(B85=Hilfstabelle!$H$3,'Entladung des Speichers'!D85,0))))</f>
        <v/>
      </c>
      <c r="F85" s="96" t="str">
        <f>IF(ISBLANK(A85),"",IF(AND(ISBLANK(D85),B85=Hilfstabelle!$H$3),"Fehler: Bitte Sondersachverhalt (individuelle Umlage) eintragen.",""))</f>
        <v/>
      </c>
    </row>
    <row r="86" spans="1:6" x14ac:dyDescent="0.2">
      <c r="A86" s="83"/>
      <c r="B86" s="82"/>
      <c r="C86" s="8"/>
      <c r="D86" s="14"/>
      <c r="E86" s="112" t="str">
        <f>IF(ISBLANK(A86),"",IF(B86=Hilfstabelle!$H$1,'Entladung des Speichers'!C86*'Entladung des Speichers'!$B$12/100,IF(B86=Hilfstabelle!$H$2,'Entladung des Speichers'!$B$12*0,IF(B86=Hilfstabelle!$H$3,'Entladung des Speichers'!D86,0))))</f>
        <v/>
      </c>
      <c r="F86" s="96" t="str">
        <f>IF(ISBLANK(A86),"",IF(AND(ISBLANK(D86),B86=Hilfstabelle!$H$3),"Fehler: Bitte Sondersachverhalt (individuelle Umlage) eintragen.",""))</f>
        <v/>
      </c>
    </row>
    <row r="87" spans="1:6" x14ac:dyDescent="0.2">
      <c r="A87" s="83"/>
      <c r="B87" s="82"/>
      <c r="C87" s="8"/>
      <c r="D87" s="14"/>
      <c r="E87" s="112" t="str">
        <f>IF(ISBLANK(A87),"",IF(B87=Hilfstabelle!$H$1,'Entladung des Speichers'!C87*'Entladung des Speichers'!$B$12/100,IF(B87=Hilfstabelle!$H$2,'Entladung des Speichers'!$B$12*0,IF(B87=Hilfstabelle!$H$3,'Entladung des Speichers'!D87,0))))</f>
        <v/>
      </c>
      <c r="F87" s="96" t="str">
        <f>IF(ISBLANK(A87),"",IF(AND(ISBLANK(D87),B87=Hilfstabelle!$H$3),"Fehler: Bitte Sondersachverhalt (individuelle Umlage) eintragen.",""))</f>
        <v/>
      </c>
    </row>
    <row r="88" spans="1:6" x14ac:dyDescent="0.2">
      <c r="A88" s="83"/>
      <c r="B88" s="82"/>
      <c r="C88" s="8"/>
      <c r="D88" s="14"/>
      <c r="E88" s="112" t="str">
        <f>IF(ISBLANK(A88),"",IF(B88=Hilfstabelle!$H$1,'Entladung des Speichers'!C88*'Entladung des Speichers'!$B$12/100,IF(B88=Hilfstabelle!$H$2,'Entladung des Speichers'!$B$12*0,IF(B88=Hilfstabelle!$H$3,'Entladung des Speichers'!D88,0))))</f>
        <v/>
      </c>
      <c r="F88" s="96" t="str">
        <f>IF(ISBLANK(A88),"",IF(AND(ISBLANK(D88),B88=Hilfstabelle!$H$3),"Fehler: Bitte Sondersachverhalt (individuelle Umlage) eintragen.",""))</f>
        <v/>
      </c>
    </row>
    <row r="89" spans="1:6" x14ac:dyDescent="0.2">
      <c r="A89" s="83"/>
      <c r="B89" s="82"/>
      <c r="C89" s="8"/>
      <c r="D89" s="14"/>
      <c r="E89" s="112" t="str">
        <f>IF(ISBLANK(A89),"",IF(B89=Hilfstabelle!$H$1,'Entladung des Speichers'!C89*'Entladung des Speichers'!$B$12/100,IF(B89=Hilfstabelle!$H$2,'Entladung des Speichers'!$B$12*0,IF(B89=Hilfstabelle!$H$3,'Entladung des Speichers'!D89,0))))</f>
        <v/>
      </c>
      <c r="F89" s="96" t="str">
        <f>IF(ISBLANK(A89),"",IF(AND(ISBLANK(D89),B89=Hilfstabelle!$H$3),"Fehler: Bitte Sondersachverhalt (individuelle Umlage) eintragen.",""))</f>
        <v/>
      </c>
    </row>
    <row r="90" spans="1:6" x14ac:dyDescent="0.2">
      <c r="A90" s="83"/>
      <c r="B90" s="82"/>
      <c r="C90" s="8"/>
      <c r="D90" s="14"/>
      <c r="E90" s="112" t="str">
        <f>IF(ISBLANK(A90),"",IF(B90=Hilfstabelle!$H$1,'Entladung des Speichers'!C90*'Entladung des Speichers'!$B$12/100,IF(B90=Hilfstabelle!$H$2,'Entladung des Speichers'!$B$12*0,IF(B90=Hilfstabelle!$H$3,'Entladung des Speichers'!D90,0))))</f>
        <v/>
      </c>
      <c r="F90" s="96" t="str">
        <f>IF(ISBLANK(A90),"",IF(AND(ISBLANK(D90),B90=Hilfstabelle!$H$3),"Fehler: Bitte Sondersachverhalt (individuelle Umlage) eintragen.",""))</f>
        <v/>
      </c>
    </row>
    <row r="91" spans="1:6" x14ac:dyDescent="0.2">
      <c r="A91" s="83"/>
      <c r="B91" s="82"/>
      <c r="C91" s="8"/>
      <c r="D91" s="14"/>
      <c r="E91" s="112" t="str">
        <f>IF(ISBLANK(A91),"",IF(B91=Hilfstabelle!$H$1,'Entladung des Speichers'!C91*'Entladung des Speichers'!$B$12/100,IF(B91=Hilfstabelle!$H$2,'Entladung des Speichers'!$B$12*0,IF(B91=Hilfstabelle!$H$3,'Entladung des Speichers'!D91,0))))</f>
        <v/>
      </c>
      <c r="F91" s="96" t="str">
        <f>IF(ISBLANK(A91),"",IF(AND(ISBLANK(D91),B91=Hilfstabelle!$H$3),"Fehler: Bitte Sondersachverhalt (individuelle Umlage) eintragen.",""))</f>
        <v/>
      </c>
    </row>
    <row r="92" spans="1:6" x14ac:dyDescent="0.2">
      <c r="A92" s="83"/>
      <c r="B92" s="82"/>
      <c r="C92" s="8"/>
      <c r="D92" s="14"/>
      <c r="E92" s="112" t="str">
        <f>IF(ISBLANK(A92),"",IF(B92=Hilfstabelle!$H$1,'Entladung des Speichers'!C92*'Entladung des Speichers'!$B$12/100,IF(B92=Hilfstabelle!$H$2,'Entladung des Speichers'!$B$12*0,IF(B92=Hilfstabelle!$H$3,'Entladung des Speichers'!D92,0))))</f>
        <v/>
      </c>
      <c r="F92" s="96" t="str">
        <f>IF(ISBLANK(A92),"",IF(AND(ISBLANK(D92),B92=Hilfstabelle!$H$3),"Fehler: Bitte Sondersachverhalt (individuelle Umlage) eintragen.",""))</f>
        <v/>
      </c>
    </row>
    <row r="93" spans="1:6" x14ac:dyDescent="0.2">
      <c r="A93" s="83"/>
      <c r="B93" s="82"/>
      <c r="C93" s="8"/>
      <c r="D93" s="14"/>
      <c r="E93" s="112" t="str">
        <f>IF(ISBLANK(A93),"",IF(B93=Hilfstabelle!$H$1,'Entladung des Speichers'!C93*'Entladung des Speichers'!$B$12/100,IF(B93=Hilfstabelle!$H$2,'Entladung des Speichers'!$B$12*0,IF(B93=Hilfstabelle!$H$3,'Entladung des Speichers'!D93,0))))</f>
        <v/>
      </c>
      <c r="F93" s="96" t="str">
        <f>IF(ISBLANK(A93),"",IF(AND(ISBLANK(D93),B93=Hilfstabelle!$H$3),"Fehler: Bitte Sondersachverhalt (individuelle Umlage) eintragen.",""))</f>
        <v/>
      </c>
    </row>
    <row r="94" spans="1:6" x14ac:dyDescent="0.2">
      <c r="A94" s="83"/>
      <c r="B94" s="82"/>
      <c r="C94" s="8"/>
      <c r="D94" s="14"/>
      <c r="E94" s="112" t="str">
        <f>IF(ISBLANK(A94),"",IF(B94=Hilfstabelle!$H$1,'Entladung des Speichers'!C94*'Entladung des Speichers'!$B$12/100,IF(B94=Hilfstabelle!$H$2,'Entladung des Speichers'!$B$12*0,IF(B94=Hilfstabelle!$H$3,'Entladung des Speichers'!D94,0))))</f>
        <v/>
      </c>
      <c r="F94" s="96" t="str">
        <f>IF(ISBLANK(A94),"",IF(AND(ISBLANK(D94),B94=Hilfstabelle!$H$3),"Fehler: Bitte Sondersachverhalt (individuelle Umlage) eintragen.",""))</f>
        <v/>
      </c>
    </row>
    <row r="95" spans="1:6" x14ac:dyDescent="0.2">
      <c r="A95" s="83"/>
      <c r="B95" s="82"/>
      <c r="C95" s="8"/>
      <c r="D95" s="14"/>
      <c r="E95" s="112" t="str">
        <f>IF(ISBLANK(A95),"",IF(B95=Hilfstabelle!$H$1,'Entladung des Speichers'!C95*'Entladung des Speichers'!$B$12/100,IF(B95=Hilfstabelle!$H$2,'Entladung des Speichers'!$B$12*0,IF(B95=Hilfstabelle!$H$3,'Entladung des Speichers'!D95,0))))</f>
        <v/>
      </c>
      <c r="F95" s="96" t="str">
        <f>IF(ISBLANK(A95),"",IF(AND(ISBLANK(D95),B95=Hilfstabelle!$H$3),"Fehler: Bitte Sondersachverhalt (individuelle Umlage) eintragen.",""))</f>
        <v/>
      </c>
    </row>
    <row r="96" spans="1:6" x14ac:dyDescent="0.2">
      <c r="A96" s="83"/>
      <c r="B96" s="82"/>
      <c r="C96" s="8"/>
      <c r="D96" s="14"/>
      <c r="E96" s="112" t="str">
        <f>IF(ISBLANK(A96),"",IF(B96=Hilfstabelle!$H$1,'Entladung des Speichers'!C96*'Entladung des Speichers'!$B$12/100,IF(B96=Hilfstabelle!$H$2,'Entladung des Speichers'!$B$12*0,IF(B96=Hilfstabelle!$H$3,'Entladung des Speichers'!D96,0))))</f>
        <v/>
      </c>
      <c r="F96" s="96" t="str">
        <f>IF(ISBLANK(A96),"",IF(AND(ISBLANK(D96),B96=Hilfstabelle!$H$3),"Fehler: Bitte Sondersachverhalt (individuelle Umlage) eintragen.",""))</f>
        <v/>
      </c>
    </row>
    <row r="97" spans="1:6" x14ac:dyDescent="0.2">
      <c r="A97" s="83"/>
      <c r="B97" s="82"/>
      <c r="C97" s="8"/>
      <c r="D97" s="14"/>
      <c r="E97" s="112" t="str">
        <f>IF(ISBLANK(A97),"",IF(B97=Hilfstabelle!$H$1,'Entladung des Speichers'!C97*'Entladung des Speichers'!$B$12/100,IF(B97=Hilfstabelle!$H$2,'Entladung des Speichers'!$B$12*0,IF(B97=Hilfstabelle!$H$3,'Entladung des Speichers'!D97,0))))</f>
        <v/>
      </c>
      <c r="F97" s="96" t="str">
        <f>IF(ISBLANK(A97),"",IF(AND(ISBLANK(D97),B97=Hilfstabelle!$H$3),"Fehler: Bitte Sondersachverhalt (individuelle Umlage) eintragen.",""))</f>
        <v/>
      </c>
    </row>
    <row r="98" spans="1:6" x14ac:dyDescent="0.2">
      <c r="A98" s="83"/>
      <c r="B98" s="82"/>
      <c r="C98" s="8"/>
      <c r="D98" s="14"/>
      <c r="E98" s="112" t="str">
        <f>IF(ISBLANK(A98),"",IF(B98=Hilfstabelle!$H$1,'Entladung des Speichers'!C98*'Entladung des Speichers'!$B$12/100,IF(B98=Hilfstabelle!$H$2,'Entladung des Speichers'!$B$12*0,IF(B98=Hilfstabelle!$H$3,'Entladung des Speichers'!D98,0))))</f>
        <v/>
      </c>
      <c r="F98" s="96" t="str">
        <f>IF(ISBLANK(A98),"",IF(AND(ISBLANK(D98),B98=Hilfstabelle!$H$3),"Fehler: Bitte Sondersachverhalt (individuelle Umlage) eintragen.",""))</f>
        <v/>
      </c>
    </row>
    <row r="99" spans="1:6" x14ac:dyDescent="0.2">
      <c r="A99" s="83"/>
      <c r="B99" s="82"/>
      <c r="C99" s="8"/>
      <c r="D99" s="14"/>
      <c r="E99" s="112" t="str">
        <f>IF(ISBLANK(A99),"",IF(B99=Hilfstabelle!$H$1,'Entladung des Speichers'!C99*'Entladung des Speichers'!$B$12/100,IF(B99=Hilfstabelle!$H$2,'Entladung des Speichers'!$B$12*0,IF(B99=Hilfstabelle!$H$3,'Entladung des Speichers'!D99,0))))</f>
        <v/>
      </c>
      <c r="F99" s="96" t="str">
        <f>IF(ISBLANK(A99),"",IF(AND(ISBLANK(D99),B99=Hilfstabelle!$H$3),"Fehler: Bitte Sondersachverhalt (individuelle Umlage) eintragen.",""))</f>
        <v/>
      </c>
    </row>
    <row r="100" spans="1:6" x14ac:dyDescent="0.2">
      <c r="A100" s="83"/>
      <c r="B100" s="82"/>
      <c r="C100" s="8"/>
      <c r="D100" s="14"/>
      <c r="E100" s="112" t="str">
        <f>IF(ISBLANK(A100),"",IF(B100=Hilfstabelle!$H$1,'Entladung des Speichers'!C100*'Entladung des Speichers'!$B$12/100,IF(B100=Hilfstabelle!$H$2,'Entladung des Speichers'!$B$12*0,IF(B100=Hilfstabelle!$H$3,'Entladung des Speichers'!D100,0))))</f>
        <v/>
      </c>
      <c r="F100" s="96" t="str">
        <f>IF(ISBLANK(A100),"",IF(AND(ISBLANK(D100),B100=Hilfstabelle!$H$3),"Fehler: Bitte Sondersachverhalt (individuelle Umlage) eintragen.",""))</f>
        <v/>
      </c>
    </row>
    <row r="101" spans="1:6" x14ac:dyDescent="0.2">
      <c r="A101" s="83"/>
      <c r="B101" s="82"/>
      <c r="C101" s="8"/>
      <c r="D101" s="14"/>
      <c r="E101" s="112" t="str">
        <f>IF(ISBLANK(A101),"",IF(B101=Hilfstabelle!$H$1,'Entladung des Speichers'!C101*'Entladung des Speichers'!$B$12/100,IF(B101=Hilfstabelle!$H$2,'Entladung des Speichers'!$B$12*0,IF(B101=Hilfstabelle!$H$3,'Entladung des Speichers'!D101,0))))</f>
        <v/>
      </c>
      <c r="F101" s="96" t="str">
        <f>IF(ISBLANK(A101),"",IF(AND(ISBLANK(D101),B101=Hilfstabelle!$H$3),"Fehler: Bitte Sondersachverhalt (individuelle Umlage) eintragen.",""))</f>
        <v/>
      </c>
    </row>
    <row r="102" spans="1:6" x14ac:dyDescent="0.2">
      <c r="A102" s="83"/>
      <c r="B102" s="82"/>
      <c r="C102" s="8"/>
      <c r="D102" s="14"/>
      <c r="E102" s="112" t="str">
        <f>IF(ISBLANK(A102),"",IF(B102=Hilfstabelle!$H$1,'Entladung des Speichers'!C102*'Entladung des Speichers'!$B$12/100,IF(B102=Hilfstabelle!$H$2,'Entladung des Speichers'!$B$12*0,IF(B102=Hilfstabelle!$H$3,'Entladung des Speichers'!D102,0))))</f>
        <v/>
      </c>
      <c r="F102" s="96" t="str">
        <f>IF(ISBLANK(A102),"",IF(AND(ISBLANK(D102),B102=Hilfstabelle!$H$3),"Fehler: Bitte Sondersachverhalt (individuelle Umlage) eintragen.",""))</f>
        <v/>
      </c>
    </row>
    <row r="103" spans="1:6" x14ac:dyDescent="0.2">
      <c r="A103" s="83"/>
      <c r="B103" s="82"/>
      <c r="C103" s="8"/>
      <c r="D103" s="14"/>
      <c r="E103" s="112" t="str">
        <f>IF(ISBLANK(A103),"",IF(B103=Hilfstabelle!$H$1,'Entladung des Speichers'!C103*'Entladung des Speichers'!$B$12/100,IF(B103=Hilfstabelle!$H$2,'Entladung des Speichers'!$B$12*0,IF(B103=Hilfstabelle!$H$3,'Entladung des Speichers'!D103,0))))</f>
        <v/>
      </c>
      <c r="F103" s="96" t="str">
        <f>IF(ISBLANK(A103),"",IF(AND(ISBLANK(D103),B103=Hilfstabelle!$H$3),"Fehler: Bitte Sondersachverhalt (individuelle Umlage) eintragen.",""))</f>
        <v/>
      </c>
    </row>
    <row r="104" spans="1:6" x14ac:dyDescent="0.2">
      <c r="A104" s="83"/>
      <c r="B104" s="82"/>
      <c r="C104" s="8"/>
      <c r="D104" s="14"/>
      <c r="E104" s="112" t="str">
        <f>IF(ISBLANK(A104),"",IF(B104=Hilfstabelle!$H$1,'Entladung des Speichers'!C104*'Entladung des Speichers'!$B$12/100,IF(B104=Hilfstabelle!$H$2,'Entladung des Speichers'!$B$12*0,IF(B104=Hilfstabelle!$H$3,'Entladung des Speichers'!D104,0))))</f>
        <v/>
      </c>
      <c r="F104" s="96" t="str">
        <f>IF(ISBLANK(A104),"",IF(AND(ISBLANK(D104),B104=Hilfstabelle!$H$3),"Fehler: Bitte Sondersachverhalt (individuelle Umlage) eintragen.",""))</f>
        <v/>
      </c>
    </row>
    <row r="105" spans="1:6" x14ac:dyDescent="0.2">
      <c r="A105" s="83"/>
      <c r="B105" s="82"/>
      <c r="C105" s="8"/>
      <c r="D105" s="14"/>
      <c r="E105" s="112" t="str">
        <f>IF(ISBLANK(A105),"",IF(B105=Hilfstabelle!$H$1,'Entladung des Speichers'!C105*'Entladung des Speichers'!$B$12/100,IF(B105=Hilfstabelle!$H$2,'Entladung des Speichers'!$B$12*0,IF(B105=Hilfstabelle!$H$3,'Entladung des Speichers'!D105,0))))</f>
        <v/>
      </c>
      <c r="F105" s="96" t="str">
        <f>IF(ISBLANK(A105),"",IF(AND(ISBLANK(D105),B105=Hilfstabelle!$H$3),"Fehler: Bitte Sondersachverhalt (individuelle Umlage) eintragen.",""))</f>
        <v/>
      </c>
    </row>
    <row r="106" spans="1:6" x14ac:dyDescent="0.2">
      <c r="A106" s="83"/>
      <c r="B106" s="82"/>
      <c r="C106" s="8"/>
      <c r="D106" s="14"/>
      <c r="E106" s="112" t="str">
        <f>IF(ISBLANK(A106),"",IF(B106=Hilfstabelle!$H$1,'Entladung des Speichers'!C106*'Entladung des Speichers'!$B$12/100,IF(B106=Hilfstabelle!$H$2,'Entladung des Speichers'!$B$12*0,IF(B106=Hilfstabelle!$H$3,'Entladung des Speichers'!D106,0))))</f>
        <v/>
      </c>
      <c r="F106" s="96" t="str">
        <f>IF(ISBLANK(A106),"",IF(AND(ISBLANK(D106),B106=Hilfstabelle!$H$3),"Fehler: Bitte Sondersachverhalt (individuelle Umlage) eintragen.",""))</f>
        <v/>
      </c>
    </row>
    <row r="107" spans="1:6" x14ac:dyDescent="0.2">
      <c r="A107" s="83"/>
      <c r="B107" s="82"/>
      <c r="C107" s="8"/>
      <c r="D107" s="14"/>
      <c r="E107" s="112" t="str">
        <f>IF(ISBLANK(A107),"",IF(B107=Hilfstabelle!$H$1,'Entladung des Speichers'!C107*'Entladung des Speichers'!$B$12/100,IF(B107=Hilfstabelle!$H$2,'Entladung des Speichers'!$B$12*0,IF(B107=Hilfstabelle!$H$3,'Entladung des Speichers'!D107,0))))</f>
        <v/>
      </c>
      <c r="F107" s="96" t="str">
        <f>IF(ISBLANK(A107),"",IF(AND(ISBLANK(D107),B107=Hilfstabelle!$H$3),"Fehler: Bitte Sondersachverhalt (individuelle Umlage) eintragen.",""))</f>
        <v/>
      </c>
    </row>
    <row r="108" spans="1:6" x14ac:dyDescent="0.2">
      <c r="A108" s="83"/>
      <c r="B108" s="82"/>
      <c r="C108" s="8"/>
      <c r="D108" s="14"/>
      <c r="E108" s="112" t="str">
        <f>IF(ISBLANK(A108),"",IF(B108=Hilfstabelle!$H$1,'Entladung des Speichers'!C108*'Entladung des Speichers'!$B$12/100,IF(B108=Hilfstabelle!$H$2,'Entladung des Speichers'!$B$12*0,IF(B108=Hilfstabelle!$H$3,'Entladung des Speichers'!D108,0))))</f>
        <v/>
      </c>
      <c r="F108" s="96" t="str">
        <f>IF(ISBLANK(A108),"",IF(AND(ISBLANK(D108),B108=Hilfstabelle!$H$3),"Fehler: Bitte Sondersachverhalt (individuelle Umlage) eintragen.",""))</f>
        <v/>
      </c>
    </row>
    <row r="109" spans="1:6" x14ac:dyDescent="0.2">
      <c r="A109" s="83"/>
      <c r="B109" s="82"/>
      <c r="C109" s="8"/>
      <c r="D109" s="14"/>
      <c r="E109" s="112" t="str">
        <f>IF(ISBLANK(A109),"",IF(B109=Hilfstabelle!$H$1,'Entladung des Speichers'!C109*'Entladung des Speichers'!$B$12/100,IF(B109=Hilfstabelle!$H$2,'Entladung des Speichers'!$B$12*0,IF(B109=Hilfstabelle!$H$3,'Entladung des Speichers'!D109,0))))</f>
        <v/>
      </c>
      <c r="F109" s="96" t="str">
        <f>IF(ISBLANK(A109),"",IF(AND(ISBLANK(D109),B109=Hilfstabelle!$H$3),"Fehler: Bitte Sondersachverhalt (individuelle Umlage) eintragen.",""))</f>
        <v/>
      </c>
    </row>
    <row r="110" spans="1:6" x14ac:dyDescent="0.2">
      <c r="A110" s="83"/>
      <c r="B110" s="82"/>
      <c r="C110" s="8"/>
      <c r="D110" s="14"/>
      <c r="E110" s="112" t="str">
        <f>IF(ISBLANK(A110),"",IF(B110=Hilfstabelle!$H$1,'Entladung des Speichers'!C110*'Entladung des Speichers'!$B$12/100,IF(B110=Hilfstabelle!$H$2,'Entladung des Speichers'!$B$12*0,IF(B110=Hilfstabelle!$H$3,'Entladung des Speichers'!D110,0))))</f>
        <v/>
      </c>
      <c r="F110" s="96" t="str">
        <f>IF(ISBLANK(A110),"",IF(AND(ISBLANK(D110),B110=Hilfstabelle!$H$3),"Fehler: Bitte Sondersachverhalt (individuelle Umlage) eintragen.",""))</f>
        <v/>
      </c>
    </row>
    <row r="111" spans="1:6" x14ac:dyDescent="0.2">
      <c r="A111" s="83"/>
      <c r="B111" s="82"/>
      <c r="C111" s="8"/>
      <c r="D111" s="14"/>
      <c r="E111" s="112" t="str">
        <f>IF(ISBLANK(A111),"",IF(B111=Hilfstabelle!$H$1,'Entladung des Speichers'!C111*'Entladung des Speichers'!$B$12/100,IF(B111=Hilfstabelle!$H$2,'Entladung des Speichers'!$B$12*0,IF(B111=Hilfstabelle!$H$3,'Entladung des Speichers'!D111,0))))</f>
        <v/>
      </c>
      <c r="F111" s="96" t="str">
        <f>IF(ISBLANK(A111),"",IF(AND(ISBLANK(D111),B111=Hilfstabelle!$H$3),"Fehler: Bitte Sondersachverhalt (individuelle Umlage) eintragen.",""))</f>
        <v/>
      </c>
    </row>
    <row r="112" spans="1:6" x14ac:dyDescent="0.2">
      <c r="A112" s="83"/>
      <c r="B112" s="82"/>
      <c r="C112" s="8"/>
      <c r="D112" s="14"/>
      <c r="E112" s="112" t="str">
        <f>IF(ISBLANK(A112),"",IF(B112=Hilfstabelle!$H$1,'Entladung des Speichers'!C112*'Entladung des Speichers'!$B$12/100,IF(B112=Hilfstabelle!$H$2,'Entladung des Speichers'!$B$12*0,IF(B112=Hilfstabelle!$H$3,'Entladung des Speichers'!D112,0))))</f>
        <v/>
      </c>
      <c r="F112" s="96" t="str">
        <f>IF(ISBLANK(A112),"",IF(AND(ISBLANK(D112),B112=Hilfstabelle!$H$3),"Fehler: Bitte Sondersachverhalt (individuelle Umlage) eintragen.",""))</f>
        <v/>
      </c>
    </row>
    <row r="113" spans="1:6" x14ac:dyDescent="0.2">
      <c r="A113" s="83"/>
      <c r="B113" s="82"/>
      <c r="C113" s="8"/>
      <c r="D113" s="14"/>
      <c r="E113" s="112" t="str">
        <f>IF(ISBLANK(A113),"",IF(B113=Hilfstabelle!$H$1,'Entladung des Speichers'!C113*'Entladung des Speichers'!$B$12/100,IF(B113=Hilfstabelle!$H$2,'Entladung des Speichers'!$B$12*0,IF(B113=Hilfstabelle!$H$3,'Entladung des Speichers'!D113,0))))</f>
        <v/>
      </c>
      <c r="F113" s="96" t="str">
        <f>IF(ISBLANK(A113),"",IF(AND(ISBLANK(D113),B113=Hilfstabelle!$H$3),"Fehler: Bitte Sondersachverhalt (individuelle Umlage) eintragen.",""))</f>
        <v/>
      </c>
    </row>
    <row r="114" spans="1:6" x14ac:dyDescent="0.2">
      <c r="A114" s="83"/>
      <c r="B114" s="82"/>
      <c r="C114" s="8"/>
      <c r="D114" s="14"/>
      <c r="E114" s="112" t="str">
        <f>IF(ISBLANK(A114),"",IF(B114=Hilfstabelle!$H$1,'Entladung des Speichers'!C114*'Entladung des Speichers'!$B$12/100,IF(B114=Hilfstabelle!$H$2,'Entladung des Speichers'!$B$12*0,IF(B114=Hilfstabelle!$H$3,'Entladung des Speichers'!D114,0))))</f>
        <v/>
      </c>
      <c r="F114" s="96" t="str">
        <f>IF(ISBLANK(A114),"",IF(AND(ISBLANK(D114),B114=Hilfstabelle!$H$3),"Fehler: Bitte Sondersachverhalt (individuelle Umlage) eintragen.",""))</f>
        <v/>
      </c>
    </row>
    <row r="115" spans="1:6" x14ac:dyDescent="0.2">
      <c r="A115" s="83"/>
      <c r="B115" s="82"/>
      <c r="C115" s="8"/>
      <c r="D115" s="14"/>
      <c r="E115" s="112" t="str">
        <f>IF(ISBLANK(A115),"",IF(B115=Hilfstabelle!$H$1,'Entladung des Speichers'!C115*'Entladung des Speichers'!$B$12/100,IF(B115=Hilfstabelle!$H$2,'Entladung des Speichers'!$B$12*0,IF(B115=Hilfstabelle!$H$3,'Entladung des Speichers'!D115,0))))</f>
        <v/>
      </c>
      <c r="F115" s="96" t="str">
        <f>IF(ISBLANK(A115),"",IF(AND(ISBLANK(D115),B115=Hilfstabelle!$H$3),"Fehler: Bitte Sondersachverhalt (individuelle Umlage) eintragen.",""))</f>
        <v/>
      </c>
    </row>
    <row r="116" spans="1:6" x14ac:dyDescent="0.2">
      <c r="A116" s="83"/>
      <c r="B116" s="82"/>
      <c r="C116" s="8"/>
      <c r="D116" s="14"/>
      <c r="E116" s="112" t="str">
        <f>IF(ISBLANK(A116),"",IF(B116=Hilfstabelle!$H$1,'Entladung des Speichers'!C116*'Entladung des Speichers'!$B$12/100,IF(B116=Hilfstabelle!$H$2,'Entladung des Speichers'!$B$12*0,IF(B116=Hilfstabelle!$H$3,'Entladung des Speichers'!D116,0))))</f>
        <v/>
      </c>
      <c r="F116" s="96" t="str">
        <f>IF(ISBLANK(A116),"",IF(AND(ISBLANK(D116),B116=Hilfstabelle!$H$3),"Fehler: Bitte Sondersachverhalt (individuelle Umlage) eintragen.",""))</f>
        <v/>
      </c>
    </row>
    <row r="117" spans="1:6" x14ac:dyDescent="0.2">
      <c r="A117" s="83"/>
      <c r="B117" s="82"/>
      <c r="C117" s="8"/>
      <c r="D117" s="14"/>
      <c r="E117" s="112" t="str">
        <f>IF(ISBLANK(A117),"",IF(B117=Hilfstabelle!$H$1,'Entladung des Speichers'!C117*'Entladung des Speichers'!$B$12/100,IF(B117=Hilfstabelle!$H$2,'Entladung des Speichers'!$B$12*0,IF(B117=Hilfstabelle!$H$3,'Entladung des Speichers'!D117,0))))</f>
        <v/>
      </c>
      <c r="F117" s="96" t="str">
        <f>IF(ISBLANK(A117),"",IF(AND(ISBLANK(D117),B117=Hilfstabelle!$H$3),"Fehler: Bitte Sondersachverhalt (individuelle Umlage) eintragen.",""))</f>
        <v/>
      </c>
    </row>
    <row r="118" spans="1:6" x14ac:dyDescent="0.2">
      <c r="A118" s="83"/>
      <c r="B118" s="82"/>
      <c r="C118" s="8"/>
      <c r="D118" s="14"/>
      <c r="E118" s="112" t="str">
        <f>IF(ISBLANK(A118),"",IF(B118=Hilfstabelle!$H$1,'Entladung des Speichers'!C118*'Entladung des Speichers'!$B$12/100,IF(B118=Hilfstabelle!$H$2,'Entladung des Speichers'!$B$12*0,IF(B118=Hilfstabelle!$H$3,'Entladung des Speichers'!D118,0))))</f>
        <v/>
      </c>
      <c r="F118" s="96" t="str">
        <f>IF(ISBLANK(A118),"",IF(AND(ISBLANK(D118),B118=Hilfstabelle!$H$3),"Fehler: Bitte Sondersachverhalt (individuelle Umlage) eintragen.",""))</f>
        <v/>
      </c>
    </row>
    <row r="119" spans="1:6" x14ac:dyDescent="0.2">
      <c r="A119" s="83"/>
      <c r="B119" s="82"/>
      <c r="C119" s="8"/>
      <c r="D119" s="14"/>
      <c r="E119" s="112" t="str">
        <f>IF(ISBLANK(A119),"",IF(B119=Hilfstabelle!$H$1,'Entladung des Speichers'!C119*'Entladung des Speichers'!$B$12/100,IF(B119=Hilfstabelle!$H$2,'Entladung des Speichers'!$B$12*0,IF(B119=Hilfstabelle!$H$3,'Entladung des Speichers'!D119,0))))</f>
        <v/>
      </c>
      <c r="F119" s="96" t="str">
        <f>IF(ISBLANK(A119),"",IF(AND(ISBLANK(D119),B119=Hilfstabelle!$H$3),"Fehler: Bitte Sondersachverhalt (individuelle Umlage) eintragen.",""))</f>
        <v/>
      </c>
    </row>
    <row r="120" spans="1:6" x14ac:dyDescent="0.2">
      <c r="A120" s="83"/>
      <c r="B120" s="82"/>
      <c r="C120" s="8"/>
      <c r="D120" s="14"/>
      <c r="E120" s="112" t="str">
        <f>IF(ISBLANK(A120),"",IF(B120=Hilfstabelle!$H$1,'Entladung des Speichers'!C120*'Entladung des Speichers'!$B$12/100,IF(B120=Hilfstabelle!$H$2,'Entladung des Speichers'!$B$12*0,IF(B120=Hilfstabelle!$H$3,'Entladung des Speichers'!D120,0))))</f>
        <v/>
      </c>
      <c r="F120" s="96" t="str">
        <f>IF(ISBLANK(A120),"",IF(AND(ISBLANK(D120),B120=Hilfstabelle!$H$3),"Fehler: Bitte Sondersachverhalt (individuelle Umlage) eintragen.",""))</f>
        <v/>
      </c>
    </row>
    <row r="121" spans="1:6" x14ac:dyDescent="0.2">
      <c r="A121" s="83"/>
      <c r="B121" s="82"/>
      <c r="C121" s="8"/>
      <c r="D121" s="14"/>
      <c r="E121" s="112" t="str">
        <f>IF(ISBLANK(A121),"",IF(B121=Hilfstabelle!$H$1,'Entladung des Speichers'!C121*'Entladung des Speichers'!$B$12/100,IF(B121=Hilfstabelle!$H$2,'Entladung des Speichers'!$B$12*0,IF(B121=Hilfstabelle!$H$3,'Entladung des Speichers'!D121,0))))</f>
        <v/>
      </c>
      <c r="F121" s="96" t="str">
        <f>IF(ISBLANK(A121),"",IF(AND(ISBLANK(D121),B121=Hilfstabelle!$H$3),"Fehler: Bitte Sondersachverhalt (individuelle Umlage) eintragen.",""))</f>
        <v/>
      </c>
    </row>
    <row r="122" spans="1:6" x14ac:dyDescent="0.2">
      <c r="A122" s="83"/>
      <c r="B122" s="82"/>
      <c r="C122" s="8"/>
      <c r="D122" s="14"/>
      <c r="E122" s="112" t="str">
        <f>IF(ISBLANK(A122),"",IF(B122=Hilfstabelle!$H$1,'Entladung des Speichers'!C122*'Entladung des Speichers'!$B$12/100,IF(B122=Hilfstabelle!$H$2,'Entladung des Speichers'!$B$12*0,IF(B122=Hilfstabelle!$H$3,'Entladung des Speichers'!D122,0))))</f>
        <v/>
      </c>
      <c r="F122" s="96" t="str">
        <f>IF(ISBLANK(A122),"",IF(AND(ISBLANK(D122),B122=Hilfstabelle!$H$3),"Fehler: Bitte Sondersachverhalt (individuelle Umlage) eintragen.",""))</f>
        <v/>
      </c>
    </row>
    <row r="123" spans="1:6" x14ac:dyDescent="0.2">
      <c r="A123" s="83"/>
      <c r="B123" s="82"/>
      <c r="C123" s="8"/>
      <c r="D123" s="14"/>
      <c r="E123" s="112" t="str">
        <f>IF(ISBLANK(A123),"",IF(B123=Hilfstabelle!$H$1,'Entladung des Speichers'!C123*'Entladung des Speichers'!$B$12/100,IF(B123=Hilfstabelle!$H$2,'Entladung des Speichers'!$B$12*0,IF(B123=Hilfstabelle!$H$3,'Entladung des Speichers'!D123,0))))</f>
        <v/>
      </c>
      <c r="F123" s="96" t="str">
        <f>IF(ISBLANK(A123),"",IF(AND(ISBLANK(D123),B123=Hilfstabelle!$H$3),"Fehler: Bitte Sondersachverhalt (individuelle Umlage) eintragen.",""))</f>
        <v/>
      </c>
    </row>
    <row r="124" spans="1:6" x14ac:dyDescent="0.2">
      <c r="A124" s="83"/>
      <c r="B124" s="82"/>
      <c r="C124" s="8"/>
      <c r="D124" s="14"/>
      <c r="E124" s="112" t="str">
        <f>IF(ISBLANK(A124),"",IF(B124=Hilfstabelle!$H$1,'Entladung des Speichers'!C124*'Entladung des Speichers'!$B$12/100,IF(B124=Hilfstabelle!$H$2,'Entladung des Speichers'!$B$12*0,IF(B124=Hilfstabelle!$H$3,'Entladung des Speichers'!D124,0))))</f>
        <v/>
      </c>
      <c r="F124" s="96" t="str">
        <f>IF(ISBLANK(A124),"",IF(AND(ISBLANK(D124),B124=Hilfstabelle!$H$3),"Fehler: Bitte Sondersachverhalt (individuelle Umlage) eintragen.",""))</f>
        <v/>
      </c>
    </row>
    <row r="125" spans="1:6" x14ac:dyDescent="0.2">
      <c r="A125" s="83"/>
      <c r="B125" s="82"/>
      <c r="C125" s="8"/>
      <c r="D125" s="14"/>
      <c r="E125" s="112" t="str">
        <f>IF(ISBLANK(A125),"",IF(B125=Hilfstabelle!$H$1,'Entladung des Speichers'!C125*'Entladung des Speichers'!$B$12/100,IF(B125=Hilfstabelle!$H$2,'Entladung des Speichers'!$B$12*0,IF(B125=Hilfstabelle!$H$3,'Entladung des Speichers'!D125,0))))</f>
        <v/>
      </c>
      <c r="F125" s="96" t="str">
        <f>IF(ISBLANK(A125),"",IF(AND(ISBLANK(D125),B125=Hilfstabelle!$H$3),"Fehler: Bitte Sondersachverhalt (individuelle Umlage) eintragen.",""))</f>
        <v/>
      </c>
    </row>
    <row r="126" spans="1:6" x14ac:dyDescent="0.2">
      <c r="A126" s="83"/>
      <c r="B126" s="82"/>
      <c r="C126" s="8"/>
      <c r="D126" s="14"/>
      <c r="E126" s="112" t="str">
        <f>IF(ISBLANK(A126),"",IF(B126=Hilfstabelle!$H$1,'Entladung des Speichers'!C126*'Entladung des Speichers'!$B$12/100,IF(B126=Hilfstabelle!$H$2,'Entladung des Speichers'!$B$12*0,IF(B126=Hilfstabelle!$H$3,'Entladung des Speichers'!D126,0))))</f>
        <v/>
      </c>
      <c r="F126" s="96" t="str">
        <f>IF(ISBLANK(A126),"",IF(AND(ISBLANK(D126),B126=Hilfstabelle!$H$3),"Fehler: Bitte Sondersachverhalt (individuelle Umlage) eintragen.",""))</f>
        <v/>
      </c>
    </row>
    <row r="127" spans="1:6" x14ac:dyDescent="0.2">
      <c r="A127" s="83"/>
      <c r="B127" s="82"/>
      <c r="C127" s="8"/>
      <c r="D127" s="14"/>
      <c r="E127" s="112" t="str">
        <f>IF(ISBLANK(A127),"",IF(B127=Hilfstabelle!$H$1,'Entladung des Speichers'!C127*'Entladung des Speichers'!$B$12/100,IF(B127=Hilfstabelle!$H$2,'Entladung des Speichers'!$B$12*0,IF(B127=Hilfstabelle!$H$3,'Entladung des Speichers'!D127,0))))</f>
        <v/>
      </c>
      <c r="F127" s="96" t="str">
        <f>IF(ISBLANK(A127),"",IF(AND(ISBLANK(D127),B127=Hilfstabelle!$H$3),"Fehler: Bitte Sondersachverhalt (individuelle Umlage) eintragen.",""))</f>
        <v/>
      </c>
    </row>
    <row r="128" spans="1:6" x14ac:dyDescent="0.2">
      <c r="A128" s="83"/>
      <c r="B128" s="82"/>
      <c r="C128" s="8"/>
      <c r="D128" s="14"/>
      <c r="E128" s="112" t="str">
        <f>IF(ISBLANK(A128),"",IF(B128=Hilfstabelle!$H$1,'Entladung des Speichers'!C128*'Entladung des Speichers'!$B$12/100,IF(B128=Hilfstabelle!$H$2,'Entladung des Speichers'!$B$12*0,IF(B128=Hilfstabelle!$H$3,'Entladung des Speichers'!D128,0))))</f>
        <v/>
      </c>
      <c r="F128" s="96" t="str">
        <f>IF(ISBLANK(A128),"",IF(AND(ISBLANK(D128),B128=Hilfstabelle!$H$3),"Fehler: Bitte Sondersachverhalt (individuelle Umlage) eintragen.",""))</f>
        <v/>
      </c>
    </row>
    <row r="129" spans="1:6" x14ac:dyDescent="0.2">
      <c r="A129" s="83"/>
      <c r="B129" s="82"/>
      <c r="C129" s="8"/>
      <c r="D129" s="14"/>
      <c r="E129" s="112" t="str">
        <f>IF(ISBLANK(A129),"",IF(B129=Hilfstabelle!$H$1,'Entladung des Speichers'!C129*'Entladung des Speichers'!$B$12/100,IF(B129=Hilfstabelle!$H$2,'Entladung des Speichers'!$B$12*0,IF(B129=Hilfstabelle!$H$3,'Entladung des Speichers'!D129,0))))</f>
        <v/>
      </c>
      <c r="F129" s="96" t="str">
        <f>IF(ISBLANK(A129),"",IF(AND(ISBLANK(D129),B129=Hilfstabelle!$H$3),"Fehler: Bitte Sondersachverhalt (individuelle Umlage) eintragen.",""))</f>
        <v/>
      </c>
    </row>
    <row r="130" spans="1:6" x14ac:dyDescent="0.2">
      <c r="A130" s="83"/>
      <c r="B130" s="82"/>
      <c r="C130" s="8"/>
      <c r="D130" s="14"/>
      <c r="E130" s="112" t="str">
        <f>IF(ISBLANK(A130),"",IF(B130=Hilfstabelle!$H$1,'Entladung des Speichers'!C130*'Entladung des Speichers'!$B$12/100,IF(B130=Hilfstabelle!$H$2,'Entladung des Speichers'!$B$12*0,IF(B130=Hilfstabelle!$H$3,'Entladung des Speichers'!D130,0))))</f>
        <v/>
      </c>
      <c r="F130" s="96" t="str">
        <f>IF(ISBLANK(A130),"",IF(AND(ISBLANK(D130),B130=Hilfstabelle!$H$3),"Fehler: Bitte Sondersachverhalt (individuelle Umlage) eintragen.",""))</f>
        <v/>
      </c>
    </row>
    <row r="131" spans="1:6" x14ac:dyDescent="0.2">
      <c r="A131" s="83"/>
      <c r="B131" s="82"/>
      <c r="C131" s="8"/>
      <c r="D131" s="14"/>
      <c r="E131" s="112" t="str">
        <f>IF(ISBLANK(A131),"",IF(B131=Hilfstabelle!$H$1,'Entladung des Speichers'!C131*'Entladung des Speichers'!$B$12/100,IF(B131=Hilfstabelle!$H$2,'Entladung des Speichers'!$B$12*0,IF(B131=Hilfstabelle!$H$3,'Entladung des Speichers'!D131,0))))</f>
        <v/>
      </c>
      <c r="F131" s="96" t="str">
        <f>IF(ISBLANK(A131),"",IF(AND(ISBLANK(D131),B131=Hilfstabelle!$H$3),"Fehler: Bitte Sondersachverhalt (individuelle Umlage) eintragen.",""))</f>
        <v/>
      </c>
    </row>
    <row r="132" spans="1:6" x14ac:dyDescent="0.2">
      <c r="A132" s="83"/>
      <c r="B132" s="82"/>
      <c r="C132" s="8"/>
      <c r="D132" s="14"/>
      <c r="E132" s="112" t="str">
        <f>IF(ISBLANK(A132),"",IF(B132=Hilfstabelle!$H$1,'Entladung des Speichers'!C132*'Entladung des Speichers'!$B$12/100,IF(B132=Hilfstabelle!$H$2,'Entladung des Speichers'!$B$12*0,IF(B132=Hilfstabelle!$H$3,'Entladung des Speichers'!D132,0))))</f>
        <v/>
      </c>
      <c r="F132" s="96" t="str">
        <f>IF(ISBLANK(A132),"",IF(AND(ISBLANK(D132),B132=Hilfstabelle!$H$3),"Fehler: Bitte Sondersachverhalt (individuelle Umlage) eintragen.",""))</f>
        <v/>
      </c>
    </row>
    <row r="133" spans="1:6" x14ac:dyDescent="0.2">
      <c r="A133" s="83"/>
      <c r="B133" s="82"/>
      <c r="C133" s="8"/>
      <c r="D133" s="14"/>
      <c r="E133" s="112" t="str">
        <f>IF(ISBLANK(A133),"",IF(B133=Hilfstabelle!$H$1,'Entladung des Speichers'!C133*'Entladung des Speichers'!$B$12/100,IF(B133=Hilfstabelle!$H$2,'Entladung des Speichers'!$B$12*0,IF(B133=Hilfstabelle!$H$3,'Entladung des Speichers'!D133,0))))</f>
        <v/>
      </c>
      <c r="F133" s="96" t="str">
        <f>IF(ISBLANK(A133),"",IF(AND(ISBLANK(D133),B133=Hilfstabelle!$H$3),"Fehler: Bitte Sondersachverhalt (individuelle Umlage) eintragen.",""))</f>
        <v/>
      </c>
    </row>
    <row r="134" spans="1:6" x14ac:dyDescent="0.2">
      <c r="A134" s="83"/>
      <c r="B134" s="82"/>
      <c r="C134" s="8"/>
      <c r="D134" s="14"/>
      <c r="E134" s="112" t="str">
        <f>IF(ISBLANK(A134),"",IF(B134=Hilfstabelle!$H$1,'Entladung des Speichers'!C134*'Entladung des Speichers'!$B$12/100,IF(B134=Hilfstabelle!$H$2,'Entladung des Speichers'!$B$12*0,IF(B134=Hilfstabelle!$H$3,'Entladung des Speichers'!D134,0))))</f>
        <v/>
      </c>
      <c r="F134" s="96" t="str">
        <f>IF(ISBLANK(A134),"",IF(AND(ISBLANK(D134),B134=Hilfstabelle!$H$3),"Fehler: Bitte Sondersachverhalt (individuelle Umlage) eintragen.",""))</f>
        <v/>
      </c>
    </row>
    <row r="135" spans="1:6" x14ac:dyDescent="0.2">
      <c r="A135" s="83"/>
      <c r="B135" s="82"/>
      <c r="C135" s="8"/>
      <c r="D135" s="14"/>
      <c r="E135" s="112" t="str">
        <f>IF(ISBLANK(A135),"",IF(B135=Hilfstabelle!$H$1,'Entladung des Speichers'!C135*'Entladung des Speichers'!$B$12/100,IF(B135=Hilfstabelle!$H$2,'Entladung des Speichers'!$B$12*0,IF(B135=Hilfstabelle!$H$3,'Entladung des Speichers'!D135,0))))</f>
        <v/>
      </c>
      <c r="F135" s="96" t="str">
        <f>IF(ISBLANK(A135),"",IF(AND(ISBLANK(D135),B135=Hilfstabelle!$H$3),"Fehler: Bitte Sondersachverhalt (individuelle Umlage) eintragen.",""))</f>
        <v/>
      </c>
    </row>
    <row r="136" spans="1:6" x14ac:dyDescent="0.2">
      <c r="A136" s="83"/>
      <c r="B136" s="82"/>
      <c r="C136" s="8"/>
      <c r="D136" s="14"/>
      <c r="E136" s="112" t="str">
        <f>IF(ISBLANK(A136),"",IF(B136=Hilfstabelle!$H$1,'Entladung des Speichers'!C136*'Entladung des Speichers'!$B$12/100,IF(B136=Hilfstabelle!$H$2,'Entladung des Speichers'!$B$12*0,IF(B136=Hilfstabelle!$H$3,'Entladung des Speichers'!D136,0))))</f>
        <v/>
      </c>
      <c r="F136" s="96" t="str">
        <f>IF(ISBLANK(A136),"",IF(AND(ISBLANK(D136),B136=Hilfstabelle!$H$3),"Fehler: Bitte Sondersachverhalt (individuelle Umlage) eintragen.",""))</f>
        <v/>
      </c>
    </row>
    <row r="137" spans="1:6" x14ac:dyDescent="0.2">
      <c r="A137" s="83"/>
      <c r="B137" s="82"/>
      <c r="C137" s="8"/>
      <c r="D137" s="14"/>
      <c r="E137" s="112" t="str">
        <f>IF(ISBLANK(A137),"",IF(B137=Hilfstabelle!$H$1,'Entladung des Speichers'!C137*'Entladung des Speichers'!$B$12/100,IF(B137=Hilfstabelle!$H$2,'Entladung des Speichers'!$B$12*0,IF(B137=Hilfstabelle!$H$3,'Entladung des Speichers'!D137,0))))</f>
        <v/>
      </c>
      <c r="F137" s="96" t="str">
        <f>IF(ISBLANK(A137),"",IF(AND(ISBLANK(D137),B137=Hilfstabelle!$H$3),"Fehler: Bitte Sondersachverhalt (individuelle Umlage) eintragen.",""))</f>
        <v/>
      </c>
    </row>
    <row r="138" spans="1:6" x14ac:dyDescent="0.2">
      <c r="A138" s="83"/>
      <c r="B138" s="82"/>
      <c r="C138" s="8"/>
      <c r="D138" s="14"/>
      <c r="E138" s="112" t="str">
        <f>IF(ISBLANK(A138),"",IF(B138=Hilfstabelle!$H$1,'Entladung des Speichers'!C138*'Entladung des Speichers'!$B$12/100,IF(B138=Hilfstabelle!$H$2,'Entladung des Speichers'!$B$12*0,IF(B138=Hilfstabelle!$H$3,'Entladung des Speichers'!D138,0))))</f>
        <v/>
      </c>
      <c r="F138" s="96" t="str">
        <f>IF(ISBLANK(A138),"",IF(AND(ISBLANK(D138),B138=Hilfstabelle!$H$3),"Fehler: Bitte Sondersachverhalt (individuelle Umlage) eintragen.",""))</f>
        <v/>
      </c>
    </row>
    <row r="139" spans="1:6" x14ac:dyDescent="0.2">
      <c r="A139" s="83"/>
      <c r="B139" s="82"/>
      <c r="C139" s="8"/>
      <c r="D139" s="14"/>
      <c r="E139" s="112" t="str">
        <f>IF(ISBLANK(A139),"",IF(B139=Hilfstabelle!$H$1,'Entladung des Speichers'!C139*'Entladung des Speichers'!$B$12/100,IF(B139=Hilfstabelle!$H$2,'Entladung des Speichers'!$B$12*0,IF(B139=Hilfstabelle!$H$3,'Entladung des Speichers'!D139,0))))</f>
        <v/>
      </c>
      <c r="F139" s="96" t="str">
        <f>IF(ISBLANK(A139),"",IF(AND(ISBLANK(D139),B139=Hilfstabelle!$H$3),"Fehler: Bitte Sondersachverhalt (individuelle Umlage) eintragen.",""))</f>
        <v/>
      </c>
    </row>
    <row r="140" spans="1:6" x14ac:dyDescent="0.2">
      <c r="A140" s="83"/>
      <c r="B140" s="82"/>
      <c r="C140" s="8"/>
      <c r="D140" s="14"/>
      <c r="E140" s="112" t="str">
        <f>IF(ISBLANK(A140),"",IF(B140=Hilfstabelle!$H$1,'Entladung des Speichers'!C140*'Entladung des Speichers'!$B$12/100,IF(B140=Hilfstabelle!$H$2,'Entladung des Speichers'!$B$12*0,IF(B140=Hilfstabelle!$H$3,'Entladung des Speichers'!D140,0))))</f>
        <v/>
      </c>
      <c r="F140" s="96" t="str">
        <f>IF(ISBLANK(A140),"",IF(AND(ISBLANK(D140),B140=Hilfstabelle!$H$3),"Fehler: Bitte Sondersachverhalt (individuelle Umlage) eintragen.",""))</f>
        <v/>
      </c>
    </row>
    <row r="141" spans="1:6" x14ac:dyDescent="0.2">
      <c r="A141" s="83"/>
      <c r="B141" s="82"/>
      <c r="C141" s="8"/>
      <c r="D141" s="14"/>
      <c r="E141" s="112" t="str">
        <f>IF(ISBLANK(A141),"",IF(B141=Hilfstabelle!$H$1,'Entladung des Speichers'!C141*'Entladung des Speichers'!$B$12/100,IF(B141=Hilfstabelle!$H$2,'Entladung des Speichers'!$B$12*0,IF(B141=Hilfstabelle!$H$3,'Entladung des Speichers'!D141,0))))</f>
        <v/>
      </c>
      <c r="F141" s="96" t="str">
        <f>IF(ISBLANK(A141),"",IF(AND(ISBLANK(D141),B141=Hilfstabelle!$H$3),"Fehler: Bitte Sondersachverhalt (individuelle Umlage) eintragen.",""))</f>
        <v/>
      </c>
    </row>
    <row r="142" spans="1:6" x14ac:dyDescent="0.2">
      <c r="A142" s="83"/>
      <c r="B142" s="82"/>
      <c r="C142" s="8"/>
      <c r="D142" s="14"/>
      <c r="E142" s="112" t="str">
        <f>IF(ISBLANK(A142),"",IF(B142=Hilfstabelle!$H$1,'Entladung des Speichers'!C142*'Entladung des Speichers'!$B$12/100,IF(B142=Hilfstabelle!$H$2,'Entladung des Speichers'!$B$12*0,IF(B142=Hilfstabelle!$H$3,'Entladung des Speichers'!D142,0))))</f>
        <v/>
      </c>
      <c r="F142" s="96" t="str">
        <f>IF(ISBLANK(A142),"",IF(AND(ISBLANK(D142),B142=Hilfstabelle!$H$3),"Fehler: Bitte Sondersachverhalt (individuelle Umlage) eintragen.",""))</f>
        <v/>
      </c>
    </row>
    <row r="143" spans="1:6" x14ac:dyDescent="0.2">
      <c r="A143" s="83"/>
      <c r="B143" s="82"/>
      <c r="C143" s="8"/>
      <c r="D143" s="14"/>
      <c r="E143" s="112" t="str">
        <f>IF(ISBLANK(A143),"",IF(B143=Hilfstabelle!$H$1,'Entladung des Speichers'!C143*'Entladung des Speichers'!$B$12/100,IF(B143=Hilfstabelle!$H$2,'Entladung des Speichers'!$B$12*0,IF(B143=Hilfstabelle!$H$3,'Entladung des Speichers'!D143,0))))</f>
        <v/>
      </c>
      <c r="F143" s="96" t="str">
        <f>IF(ISBLANK(A143),"",IF(AND(ISBLANK(D143),B143=Hilfstabelle!$H$3),"Fehler: Bitte Sondersachverhalt (individuelle Umlage) eintragen.",""))</f>
        <v/>
      </c>
    </row>
    <row r="144" spans="1:6" x14ac:dyDescent="0.2">
      <c r="A144" s="83"/>
      <c r="B144" s="82"/>
      <c r="C144" s="8"/>
      <c r="D144" s="14"/>
      <c r="E144" s="112" t="str">
        <f>IF(ISBLANK(A144),"",IF(B144=Hilfstabelle!$H$1,'Entladung des Speichers'!C144*'Entladung des Speichers'!$B$12/100,IF(B144=Hilfstabelle!$H$2,'Entladung des Speichers'!$B$12*0,IF(B144=Hilfstabelle!$H$3,'Entladung des Speichers'!D144,0))))</f>
        <v/>
      </c>
      <c r="F144" s="96" t="str">
        <f>IF(ISBLANK(A144),"",IF(AND(ISBLANK(D144),B144=Hilfstabelle!$H$3),"Fehler: Bitte Sondersachverhalt (individuelle Umlage) eintragen.",""))</f>
        <v/>
      </c>
    </row>
    <row r="145" spans="1:6" x14ac:dyDescent="0.2">
      <c r="A145" s="83"/>
      <c r="B145" s="82"/>
      <c r="C145" s="8"/>
      <c r="D145" s="14"/>
      <c r="E145" s="112" t="str">
        <f>IF(ISBLANK(A145),"",IF(B145=Hilfstabelle!$H$1,'Entladung des Speichers'!C145*'Entladung des Speichers'!$B$12/100,IF(B145=Hilfstabelle!$H$2,'Entladung des Speichers'!$B$12*0,IF(B145=Hilfstabelle!$H$3,'Entladung des Speichers'!D145,0))))</f>
        <v/>
      </c>
      <c r="F145" s="96" t="str">
        <f>IF(ISBLANK(A145),"",IF(AND(ISBLANK(D145),B145=Hilfstabelle!$H$3),"Fehler: Bitte Sondersachverhalt (individuelle Umlage) eintragen.",""))</f>
        <v/>
      </c>
    </row>
    <row r="146" spans="1:6" x14ac:dyDescent="0.2">
      <c r="A146" s="83"/>
      <c r="B146" s="82"/>
      <c r="C146" s="8"/>
      <c r="D146" s="14"/>
      <c r="E146" s="112" t="str">
        <f>IF(ISBLANK(A146),"",IF(B146=Hilfstabelle!$H$1,'Entladung des Speichers'!C146*'Entladung des Speichers'!$B$12/100,IF(B146=Hilfstabelle!$H$2,'Entladung des Speichers'!$B$12*0,IF(B146=Hilfstabelle!$H$3,'Entladung des Speichers'!D146,0))))</f>
        <v/>
      </c>
      <c r="F146" s="96" t="str">
        <f>IF(ISBLANK(A146),"",IF(AND(ISBLANK(D146),B146=Hilfstabelle!$H$3),"Fehler: Bitte Sondersachverhalt (individuelle Umlage) eintragen.",""))</f>
        <v/>
      </c>
    </row>
    <row r="147" spans="1:6" x14ac:dyDescent="0.2">
      <c r="A147" s="83"/>
      <c r="B147" s="82"/>
      <c r="C147" s="8"/>
      <c r="D147" s="14"/>
      <c r="E147" s="112" t="str">
        <f>IF(ISBLANK(A147),"",IF(B147=Hilfstabelle!$H$1,'Entladung des Speichers'!C147*'Entladung des Speichers'!$B$12/100,IF(B147=Hilfstabelle!$H$2,'Entladung des Speichers'!$B$12*0,IF(B147=Hilfstabelle!$H$3,'Entladung des Speichers'!D147,0))))</f>
        <v/>
      </c>
      <c r="F147" s="96" t="str">
        <f>IF(ISBLANK(A147),"",IF(AND(ISBLANK(D147),B147=Hilfstabelle!$H$3),"Fehler: Bitte Sondersachverhalt (individuelle Umlage) eintragen.",""))</f>
        <v/>
      </c>
    </row>
    <row r="148" spans="1:6" x14ac:dyDescent="0.2">
      <c r="A148" s="83"/>
      <c r="B148" s="82"/>
      <c r="C148" s="8"/>
      <c r="D148" s="14"/>
      <c r="E148" s="112" t="str">
        <f>IF(ISBLANK(A148),"",IF(B148=Hilfstabelle!$H$1,'Entladung des Speichers'!C148*'Entladung des Speichers'!$B$12/100,IF(B148=Hilfstabelle!$H$2,'Entladung des Speichers'!$B$12*0,IF(B148=Hilfstabelle!$H$3,'Entladung des Speichers'!D148,0))))</f>
        <v/>
      </c>
      <c r="F148" s="96" t="str">
        <f>IF(ISBLANK(A148),"",IF(AND(ISBLANK(D148),B148=Hilfstabelle!$H$3),"Fehler: Bitte Sondersachverhalt (individuelle Umlage) eintragen.",""))</f>
        <v/>
      </c>
    </row>
    <row r="149" spans="1:6" x14ac:dyDescent="0.2">
      <c r="A149" s="83"/>
      <c r="B149" s="82"/>
      <c r="C149" s="8"/>
      <c r="D149" s="14"/>
      <c r="E149" s="112" t="str">
        <f>IF(ISBLANK(A149),"",IF(B149=Hilfstabelle!$H$1,'Entladung des Speichers'!C149*'Entladung des Speichers'!$B$12/100,IF(B149=Hilfstabelle!$H$2,'Entladung des Speichers'!$B$12*0,IF(B149=Hilfstabelle!$H$3,'Entladung des Speichers'!D149,0))))</f>
        <v/>
      </c>
      <c r="F149" s="96" t="str">
        <f>IF(ISBLANK(A149),"",IF(AND(ISBLANK(D149),B149=Hilfstabelle!$H$3),"Fehler: Bitte Sondersachverhalt (individuelle Umlage) eintragen.",""))</f>
        <v/>
      </c>
    </row>
    <row r="150" spans="1:6" x14ac:dyDescent="0.2">
      <c r="A150" s="83"/>
      <c r="B150" s="82"/>
      <c r="C150" s="8"/>
      <c r="D150" s="14"/>
      <c r="E150" s="112" t="str">
        <f>IF(ISBLANK(A150),"",IF(B150=Hilfstabelle!$H$1,'Entladung des Speichers'!C150*'Entladung des Speichers'!$B$12/100,IF(B150=Hilfstabelle!$H$2,'Entladung des Speichers'!$B$12*0,IF(B150=Hilfstabelle!$H$3,'Entladung des Speichers'!D150,0))))</f>
        <v/>
      </c>
      <c r="F150" s="96" t="str">
        <f>IF(ISBLANK(A150),"",IF(AND(ISBLANK(D150),B150=Hilfstabelle!$H$3),"Fehler: Bitte Sondersachverhalt (individuelle Umlage) eintragen.",""))</f>
        <v/>
      </c>
    </row>
    <row r="151" spans="1:6" x14ac:dyDescent="0.2">
      <c r="A151" s="83"/>
      <c r="B151" s="82"/>
      <c r="C151" s="8"/>
      <c r="D151" s="14"/>
      <c r="E151" s="112" t="str">
        <f>IF(ISBLANK(A151),"",IF(B151=Hilfstabelle!$H$1,'Entladung des Speichers'!C151*'Entladung des Speichers'!$B$12/100,IF(B151=Hilfstabelle!$H$2,'Entladung des Speichers'!$B$12*0,IF(B151=Hilfstabelle!$H$3,'Entladung des Speichers'!D151,0))))</f>
        <v/>
      </c>
      <c r="F151" s="96" t="str">
        <f>IF(ISBLANK(A151),"",IF(AND(ISBLANK(D151),B151=Hilfstabelle!$H$3),"Fehler: Bitte Sondersachverhalt (individuelle Umlage) eintragen.",""))</f>
        <v/>
      </c>
    </row>
    <row r="152" spans="1:6" x14ac:dyDescent="0.2">
      <c r="A152" s="83"/>
      <c r="B152" s="82"/>
      <c r="C152" s="8"/>
      <c r="D152" s="14"/>
      <c r="E152" s="112" t="str">
        <f>IF(ISBLANK(A152),"",IF(B152=Hilfstabelle!$H$1,'Entladung des Speichers'!C152*'Entladung des Speichers'!$B$12/100,IF(B152=Hilfstabelle!$H$2,'Entladung des Speichers'!$B$12*0,IF(B152=Hilfstabelle!$H$3,'Entladung des Speichers'!D152,0))))</f>
        <v/>
      </c>
      <c r="F152" s="96" t="str">
        <f>IF(ISBLANK(A152),"",IF(AND(ISBLANK(D152),B152=Hilfstabelle!$H$3),"Fehler: Bitte Sondersachverhalt (individuelle Umlage) eintragen.",""))</f>
        <v/>
      </c>
    </row>
    <row r="153" spans="1:6" x14ac:dyDescent="0.2">
      <c r="A153" s="83"/>
      <c r="B153" s="82"/>
      <c r="C153" s="8"/>
      <c r="D153" s="14"/>
      <c r="E153" s="112" t="str">
        <f>IF(ISBLANK(A153),"",IF(B153=Hilfstabelle!$H$1,'Entladung des Speichers'!C153*'Entladung des Speichers'!$B$12/100,IF(B153=Hilfstabelle!$H$2,'Entladung des Speichers'!$B$12*0,IF(B153=Hilfstabelle!$H$3,'Entladung des Speichers'!D153,0))))</f>
        <v/>
      </c>
      <c r="F153" s="96" t="str">
        <f>IF(ISBLANK(A153),"",IF(AND(ISBLANK(D153),B153=Hilfstabelle!$H$3),"Fehler: Bitte Sondersachverhalt (individuelle Umlage) eintragen.",""))</f>
        <v/>
      </c>
    </row>
    <row r="154" spans="1:6" x14ac:dyDescent="0.2">
      <c r="A154" s="83"/>
      <c r="B154" s="82"/>
      <c r="C154" s="8"/>
      <c r="D154" s="14"/>
      <c r="E154" s="112" t="str">
        <f>IF(ISBLANK(A154),"",IF(B154=Hilfstabelle!$H$1,'Entladung des Speichers'!C154*'Entladung des Speichers'!$B$12/100,IF(B154=Hilfstabelle!$H$2,'Entladung des Speichers'!$B$12*0,IF(B154=Hilfstabelle!$H$3,'Entladung des Speichers'!D154,0))))</f>
        <v/>
      </c>
      <c r="F154" s="96" t="str">
        <f>IF(ISBLANK(A154),"",IF(AND(ISBLANK(D154),B154=Hilfstabelle!$H$3),"Fehler: Bitte Sondersachverhalt (individuelle Umlage) eintragen.",""))</f>
        <v/>
      </c>
    </row>
    <row r="155" spans="1:6" x14ac:dyDescent="0.2">
      <c r="A155" s="83"/>
      <c r="B155" s="82"/>
      <c r="C155" s="8"/>
      <c r="D155" s="14"/>
      <c r="E155" s="112" t="str">
        <f>IF(ISBLANK(A155),"",IF(B155=Hilfstabelle!$H$1,'Entladung des Speichers'!C155*'Entladung des Speichers'!$B$12/100,IF(B155=Hilfstabelle!$H$2,'Entladung des Speichers'!$B$12*0,IF(B155=Hilfstabelle!$H$3,'Entladung des Speichers'!D155,0))))</f>
        <v/>
      </c>
      <c r="F155" s="96" t="str">
        <f>IF(ISBLANK(A155),"",IF(AND(ISBLANK(D155),B155=Hilfstabelle!$H$3),"Fehler: Bitte Sondersachverhalt (individuelle Umlage) eintragen.",""))</f>
        <v/>
      </c>
    </row>
    <row r="156" spans="1:6" x14ac:dyDescent="0.2">
      <c r="A156" s="83"/>
      <c r="B156" s="82"/>
      <c r="C156" s="8"/>
      <c r="D156" s="14"/>
      <c r="E156" s="112" t="str">
        <f>IF(ISBLANK(A156),"",IF(B156=Hilfstabelle!$H$1,'Entladung des Speichers'!C156*'Entladung des Speichers'!$B$12/100,IF(B156=Hilfstabelle!$H$2,'Entladung des Speichers'!$B$12*0,IF(B156=Hilfstabelle!$H$3,'Entladung des Speichers'!D156,0))))</f>
        <v/>
      </c>
      <c r="F156" s="96" t="str">
        <f>IF(ISBLANK(A156),"",IF(AND(ISBLANK(D156),B156=Hilfstabelle!$H$3),"Fehler: Bitte Sondersachverhalt (individuelle Umlage) eintragen.",""))</f>
        <v/>
      </c>
    </row>
    <row r="157" spans="1:6" x14ac:dyDescent="0.2">
      <c r="A157" s="83"/>
      <c r="B157" s="82"/>
      <c r="C157" s="8"/>
      <c r="D157" s="14"/>
      <c r="E157" s="112" t="str">
        <f>IF(ISBLANK(A157),"",IF(B157=Hilfstabelle!$H$1,'Entladung des Speichers'!C157*'Entladung des Speichers'!$B$12/100,IF(B157=Hilfstabelle!$H$2,'Entladung des Speichers'!$B$12*0,IF(B157=Hilfstabelle!$H$3,'Entladung des Speichers'!D157,0))))</f>
        <v/>
      </c>
      <c r="F157" s="96" t="str">
        <f>IF(ISBLANK(A157),"",IF(AND(ISBLANK(D157),B157=Hilfstabelle!$H$3),"Fehler: Bitte Sondersachverhalt (individuelle Umlage) eintragen.",""))</f>
        <v/>
      </c>
    </row>
    <row r="158" spans="1:6" x14ac:dyDescent="0.2">
      <c r="A158" s="83"/>
      <c r="B158" s="82"/>
      <c r="C158" s="8"/>
      <c r="D158" s="14"/>
      <c r="E158" s="112" t="str">
        <f>IF(ISBLANK(A158),"",IF(B158=Hilfstabelle!$H$1,'Entladung des Speichers'!C158*'Entladung des Speichers'!$B$12/100,IF(B158=Hilfstabelle!$H$2,'Entladung des Speichers'!$B$12*0,IF(B158=Hilfstabelle!$H$3,'Entladung des Speichers'!D158,0))))</f>
        <v/>
      </c>
      <c r="F158" s="96" t="str">
        <f>IF(ISBLANK(A158),"",IF(AND(ISBLANK(D158),B158=Hilfstabelle!$H$3),"Fehler: Bitte Sondersachverhalt (individuelle Umlage) eintragen.",""))</f>
        <v/>
      </c>
    </row>
    <row r="159" spans="1:6" x14ac:dyDescent="0.2">
      <c r="A159" s="83"/>
      <c r="B159" s="82"/>
      <c r="C159" s="8"/>
      <c r="D159" s="14"/>
      <c r="E159" s="112" t="str">
        <f>IF(ISBLANK(A159),"",IF(B159=Hilfstabelle!$H$1,'Entladung des Speichers'!C159*'Entladung des Speichers'!$B$12/100,IF(B159=Hilfstabelle!$H$2,'Entladung des Speichers'!$B$12*0,IF(B159=Hilfstabelle!$H$3,'Entladung des Speichers'!D159,0))))</f>
        <v/>
      </c>
      <c r="F159" s="96" t="str">
        <f>IF(ISBLANK(A159),"",IF(AND(ISBLANK(D159),B159=Hilfstabelle!$H$3),"Fehler: Bitte Sondersachverhalt (individuelle Umlage) eintragen.",""))</f>
        <v/>
      </c>
    </row>
    <row r="160" spans="1:6" x14ac:dyDescent="0.2">
      <c r="A160" s="83"/>
      <c r="B160" s="82"/>
      <c r="C160" s="8"/>
      <c r="D160" s="14"/>
      <c r="E160" s="112" t="str">
        <f>IF(ISBLANK(A160),"",IF(B160=Hilfstabelle!$H$1,'Entladung des Speichers'!C160*'Entladung des Speichers'!$B$12/100,IF(B160=Hilfstabelle!$H$2,'Entladung des Speichers'!$B$12*0,IF(B160=Hilfstabelle!$H$3,'Entladung des Speichers'!D160,0))))</f>
        <v/>
      </c>
      <c r="F160" s="96" t="str">
        <f>IF(ISBLANK(A160),"",IF(AND(ISBLANK(D160),B160=Hilfstabelle!$H$3),"Fehler: Bitte Sondersachverhalt (individuelle Umlage) eintragen.",""))</f>
        <v/>
      </c>
    </row>
    <row r="161" spans="1:6" x14ac:dyDescent="0.2">
      <c r="A161" s="83"/>
      <c r="B161" s="82"/>
      <c r="C161" s="8"/>
      <c r="D161" s="14"/>
      <c r="E161" s="112" t="str">
        <f>IF(ISBLANK(A161),"",IF(B161=Hilfstabelle!$H$1,'Entladung des Speichers'!C161*'Entladung des Speichers'!$B$12/100,IF(B161=Hilfstabelle!$H$2,'Entladung des Speichers'!$B$12*0,IF(B161=Hilfstabelle!$H$3,'Entladung des Speichers'!D161,0))))</f>
        <v/>
      </c>
      <c r="F161" s="96" t="str">
        <f>IF(ISBLANK(A161),"",IF(AND(ISBLANK(D161),B161=Hilfstabelle!$H$3),"Fehler: Bitte Sondersachverhalt (individuelle Umlage) eintragen.",""))</f>
        <v/>
      </c>
    </row>
    <row r="162" spans="1:6" x14ac:dyDescent="0.2">
      <c r="A162" s="83"/>
      <c r="B162" s="82"/>
      <c r="C162" s="8"/>
      <c r="D162" s="14"/>
      <c r="E162" s="112" t="str">
        <f>IF(ISBLANK(A162),"",IF(B162=Hilfstabelle!$H$1,'Entladung des Speichers'!C162*'Entladung des Speichers'!$B$12/100,IF(B162=Hilfstabelle!$H$2,'Entladung des Speichers'!$B$12*0,IF(B162=Hilfstabelle!$H$3,'Entladung des Speichers'!D162,0))))</f>
        <v/>
      </c>
      <c r="F162" s="96" t="str">
        <f>IF(ISBLANK(A162),"",IF(AND(ISBLANK(D162),B162=Hilfstabelle!$H$3),"Fehler: Bitte Sondersachverhalt (individuelle Umlage) eintragen.",""))</f>
        <v/>
      </c>
    </row>
    <row r="163" spans="1:6" x14ac:dyDescent="0.2">
      <c r="A163" s="83"/>
      <c r="B163" s="82"/>
      <c r="C163" s="8"/>
      <c r="D163" s="14"/>
      <c r="E163" s="112" t="str">
        <f>IF(ISBLANK(A163),"",IF(B163=Hilfstabelle!$H$1,'Entladung des Speichers'!C163*'Entladung des Speichers'!$B$12/100,IF(B163=Hilfstabelle!$H$2,'Entladung des Speichers'!$B$12*0,IF(B163=Hilfstabelle!$H$3,'Entladung des Speichers'!D163,0))))</f>
        <v/>
      </c>
      <c r="F163" s="96" t="str">
        <f>IF(ISBLANK(A163),"",IF(AND(ISBLANK(D163),B163=Hilfstabelle!$H$3),"Fehler: Bitte Sondersachverhalt (individuelle Umlage) eintragen.",""))</f>
        <v/>
      </c>
    </row>
    <row r="164" spans="1:6" x14ac:dyDescent="0.2">
      <c r="A164" s="83"/>
      <c r="B164" s="82"/>
      <c r="C164" s="8"/>
      <c r="D164" s="14"/>
      <c r="E164" s="112" t="str">
        <f>IF(ISBLANK(A164),"",IF(B164=Hilfstabelle!$H$1,'Entladung des Speichers'!C164*'Entladung des Speichers'!$B$12/100,IF(B164=Hilfstabelle!$H$2,'Entladung des Speichers'!$B$12*0,IF(B164=Hilfstabelle!$H$3,'Entladung des Speichers'!D164,0))))</f>
        <v/>
      </c>
      <c r="F164" s="96" t="str">
        <f>IF(ISBLANK(A164),"",IF(AND(ISBLANK(D164),B164=Hilfstabelle!$H$3),"Fehler: Bitte Sondersachverhalt (individuelle Umlage) eintragen.",""))</f>
        <v/>
      </c>
    </row>
    <row r="165" spans="1:6" x14ac:dyDescent="0.2">
      <c r="A165" s="83"/>
      <c r="B165" s="82"/>
      <c r="C165" s="8"/>
      <c r="D165" s="14"/>
      <c r="E165" s="112" t="str">
        <f>IF(ISBLANK(A165),"",IF(B165=Hilfstabelle!$H$1,'Entladung des Speichers'!C165*'Entladung des Speichers'!$B$12/100,IF(B165=Hilfstabelle!$H$2,'Entladung des Speichers'!$B$12*0,IF(B165=Hilfstabelle!$H$3,'Entladung des Speichers'!D165,0))))</f>
        <v/>
      </c>
      <c r="F165" s="96" t="str">
        <f>IF(ISBLANK(A165),"",IF(AND(ISBLANK(D165),B165=Hilfstabelle!$H$3),"Fehler: Bitte Sondersachverhalt (individuelle Umlage) eintragen.",""))</f>
        <v/>
      </c>
    </row>
    <row r="166" spans="1:6" x14ac:dyDescent="0.2">
      <c r="A166" s="83"/>
      <c r="B166" s="82"/>
      <c r="C166" s="8"/>
      <c r="D166" s="14"/>
      <c r="E166" s="112" t="str">
        <f>IF(ISBLANK(A166),"",IF(B166=Hilfstabelle!$H$1,'Entladung des Speichers'!C166*'Entladung des Speichers'!$B$12/100,IF(B166=Hilfstabelle!$H$2,'Entladung des Speichers'!$B$12*0,IF(B166=Hilfstabelle!$H$3,'Entladung des Speichers'!D166,0))))</f>
        <v/>
      </c>
      <c r="F166" s="96" t="str">
        <f>IF(ISBLANK(A166),"",IF(AND(ISBLANK(D166),B166=Hilfstabelle!$H$3),"Fehler: Bitte Sondersachverhalt (individuelle Umlage) eintragen.",""))</f>
        <v/>
      </c>
    </row>
    <row r="167" spans="1:6" x14ac:dyDescent="0.2">
      <c r="A167" s="83"/>
      <c r="B167" s="82"/>
      <c r="C167" s="8"/>
      <c r="D167" s="14"/>
      <c r="E167" s="112" t="str">
        <f>IF(ISBLANK(A167),"",IF(B167=Hilfstabelle!$H$1,'Entladung des Speichers'!C167*'Entladung des Speichers'!$B$12/100,IF(B167=Hilfstabelle!$H$2,'Entladung des Speichers'!$B$12*0,IF(B167=Hilfstabelle!$H$3,'Entladung des Speichers'!D167,0))))</f>
        <v/>
      </c>
      <c r="F167" s="96" t="str">
        <f>IF(ISBLANK(A167),"",IF(AND(ISBLANK(D167),B167=Hilfstabelle!$H$3),"Fehler: Bitte Sondersachverhalt (individuelle Umlage) eintragen.",""))</f>
        <v/>
      </c>
    </row>
    <row r="168" spans="1:6" x14ac:dyDescent="0.2">
      <c r="A168" s="83"/>
      <c r="B168" s="82"/>
      <c r="C168" s="8"/>
      <c r="D168" s="14"/>
      <c r="E168" s="112" t="str">
        <f>IF(ISBLANK(A168),"",IF(B168=Hilfstabelle!$H$1,'Entladung des Speichers'!C168*'Entladung des Speichers'!$B$12/100,IF(B168=Hilfstabelle!$H$2,'Entladung des Speichers'!$B$12*0,IF(B168=Hilfstabelle!$H$3,'Entladung des Speichers'!D168,0))))</f>
        <v/>
      </c>
      <c r="F168" s="96" t="str">
        <f>IF(ISBLANK(A168),"",IF(AND(ISBLANK(D168),B168=Hilfstabelle!$H$3),"Fehler: Bitte Sondersachverhalt (individuelle Umlage) eintragen.",""))</f>
        <v/>
      </c>
    </row>
    <row r="169" spans="1:6" x14ac:dyDescent="0.2">
      <c r="A169" s="83"/>
      <c r="B169" s="82"/>
      <c r="C169" s="8"/>
      <c r="D169" s="14"/>
      <c r="E169" s="112" t="str">
        <f>IF(ISBLANK(A169),"",IF(B169=Hilfstabelle!$H$1,'Entladung des Speichers'!C169*'Entladung des Speichers'!$B$12/100,IF(B169=Hilfstabelle!$H$2,'Entladung des Speichers'!$B$12*0,IF(B169=Hilfstabelle!$H$3,'Entladung des Speichers'!D169,0))))</f>
        <v/>
      </c>
      <c r="F169" s="96" t="str">
        <f>IF(ISBLANK(A169),"",IF(AND(ISBLANK(D169),B169=Hilfstabelle!$H$3),"Fehler: Bitte Sondersachverhalt (individuelle Umlage) eintragen.",""))</f>
        <v/>
      </c>
    </row>
    <row r="170" spans="1:6" x14ac:dyDescent="0.2">
      <c r="A170" s="83"/>
      <c r="B170" s="82"/>
      <c r="C170" s="8"/>
      <c r="D170" s="14"/>
      <c r="E170" s="112" t="str">
        <f>IF(ISBLANK(A170),"",IF(B170=Hilfstabelle!$H$1,'Entladung des Speichers'!C170*'Entladung des Speichers'!$B$12/100,IF(B170=Hilfstabelle!$H$2,'Entladung des Speichers'!$B$12*0,IF(B170=Hilfstabelle!$H$3,'Entladung des Speichers'!D170,0))))</f>
        <v/>
      </c>
      <c r="F170" s="96" t="str">
        <f>IF(ISBLANK(A170),"",IF(AND(ISBLANK(D170),B170=Hilfstabelle!$H$3),"Fehler: Bitte Sondersachverhalt (individuelle Umlage) eintragen.",""))</f>
        <v/>
      </c>
    </row>
    <row r="171" spans="1:6" x14ac:dyDescent="0.2">
      <c r="A171" s="83"/>
      <c r="B171" s="82"/>
      <c r="C171" s="8"/>
      <c r="D171" s="14"/>
      <c r="E171" s="112" t="str">
        <f>IF(ISBLANK(A171),"",IF(B171=Hilfstabelle!$H$1,'Entladung des Speichers'!C171*'Entladung des Speichers'!$B$12/100,IF(B171=Hilfstabelle!$H$2,'Entladung des Speichers'!$B$12*0,IF(B171=Hilfstabelle!$H$3,'Entladung des Speichers'!D171,0))))</f>
        <v/>
      </c>
      <c r="F171" s="96" t="str">
        <f>IF(ISBLANK(A171),"",IF(AND(ISBLANK(D171),B171=Hilfstabelle!$H$3),"Fehler: Bitte Sondersachverhalt (individuelle Umlage) eintragen.",""))</f>
        <v/>
      </c>
    </row>
    <row r="172" spans="1:6" x14ac:dyDescent="0.2">
      <c r="A172" s="83"/>
      <c r="B172" s="82"/>
      <c r="C172" s="8"/>
      <c r="D172" s="14"/>
      <c r="E172" s="112" t="str">
        <f>IF(ISBLANK(A172),"",IF(B172=Hilfstabelle!$H$1,'Entladung des Speichers'!C172*'Entladung des Speichers'!$B$12/100,IF(B172=Hilfstabelle!$H$2,'Entladung des Speichers'!$B$12*0,IF(B172=Hilfstabelle!$H$3,'Entladung des Speichers'!D172,0))))</f>
        <v/>
      </c>
      <c r="F172" s="96" t="str">
        <f>IF(ISBLANK(A172),"",IF(AND(ISBLANK(D172),B172=Hilfstabelle!$H$3),"Fehler: Bitte Sondersachverhalt (individuelle Umlage) eintragen.",""))</f>
        <v/>
      </c>
    </row>
    <row r="173" spans="1:6" x14ac:dyDescent="0.2">
      <c r="A173" s="83"/>
      <c r="B173" s="82"/>
      <c r="C173" s="8"/>
      <c r="D173" s="14"/>
      <c r="E173" s="112" t="str">
        <f>IF(ISBLANK(A173),"",IF(B173=Hilfstabelle!$H$1,'Entladung des Speichers'!C173*'Entladung des Speichers'!$B$12/100,IF(B173=Hilfstabelle!$H$2,'Entladung des Speichers'!$B$12*0,IF(B173=Hilfstabelle!$H$3,'Entladung des Speichers'!D173,0))))</f>
        <v/>
      </c>
      <c r="F173" s="96" t="str">
        <f>IF(ISBLANK(A173),"",IF(AND(ISBLANK(D173),B173=Hilfstabelle!$H$3),"Fehler: Bitte Sondersachverhalt (individuelle Umlage) eintragen.",""))</f>
        <v/>
      </c>
    </row>
    <row r="174" spans="1:6" x14ac:dyDescent="0.2">
      <c r="A174" s="83"/>
      <c r="B174" s="82"/>
      <c r="C174" s="8"/>
      <c r="D174" s="14"/>
      <c r="E174" s="112" t="str">
        <f>IF(ISBLANK(A174),"",IF(B174=Hilfstabelle!$H$1,'Entladung des Speichers'!C174*'Entladung des Speichers'!$B$12/100,IF(B174=Hilfstabelle!$H$2,'Entladung des Speichers'!$B$12*0,IF(B174=Hilfstabelle!$H$3,'Entladung des Speichers'!D174,0))))</f>
        <v/>
      </c>
      <c r="F174" s="96" t="str">
        <f>IF(ISBLANK(A174),"",IF(AND(ISBLANK(D174),B174=Hilfstabelle!$H$3),"Fehler: Bitte Sondersachverhalt (individuelle Umlage) eintragen.",""))</f>
        <v/>
      </c>
    </row>
    <row r="175" spans="1:6" x14ac:dyDescent="0.2">
      <c r="A175" s="83"/>
      <c r="B175" s="82"/>
      <c r="C175" s="8"/>
      <c r="D175" s="14"/>
      <c r="E175" s="112" t="str">
        <f>IF(ISBLANK(A175),"",IF(B175=Hilfstabelle!$H$1,'Entladung des Speichers'!C175*'Entladung des Speichers'!$B$12/100,IF(B175=Hilfstabelle!$H$2,'Entladung des Speichers'!$B$12*0,IF(B175=Hilfstabelle!$H$3,'Entladung des Speichers'!D175,0))))</f>
        <v/>
      </c>
      <c r="F175" s="96" t="str">
        <f>IF(ISBLANK(A175),"",IF(AND(ISBLANK(D175),B175=Hilfstabelle!$H$3),"Fehler: Bitte Sondersachverhalt (individuelle Umlage) eintragen.",""))</f>
        <v/>
      </c>
    </row>
    <row r="176" spans="1:6" x14ac:dyDescent="0.2">
      <c r="A176" s="83"/>
      <c r="B176" s="82"/>
      <c r="C176" s="8"/>
      <c r="D176" s="14"/>
      <c r="E176" s="112" t="str">
        <f>IF(ISBLANK(A176),"",IF(B176=Hilfstabelle!$H$1,'Entladung des Speichers'!C176*'Entladung des Speichers'!$B$12/100,IF(B176=Hilfstabelle!$H$2,'Entladung des Speichers'!$B$12*0,IF(B176=Hilfstabelle!$H$3,'Entladung des Speichers'!D176,0))))</f>
        <v/>
      </c>
      <c r="F176" s="96" t="str">
        <f>IF(ISBLANK(A176),"",IF(AND(ISBLANK(D176),B176=Hilfstabelle!$H$3),"Fehler: Bitte Sondersachverhalt (individuelle Umlage) eintragen.",""))</f>
        <v/>
      </c>
    </row>
    <row r="177" spans="1:6" x14ac:dyDescent="0.2">
      <c r="A177" s="83"/>
      <c r="B177" s="82"/>
      <c r="C177" s="8"/>
      <c r="D177" s="14"/>
      <c r="E177" s="112" t="str">
        <f>IF(ISBLANK(A177),"",IF(B177=Hilfstabelle!$H$1,'Entladung des Speichers'!C177*'Entladung des Speichers'!$B$12/100,IF(B177=Hilfstabelle!$H$2,'Entladung des Speichers'!$B$12*0,IF(B177=Hilfstabelle!$H$3,'Entladung des Speichers'!D177,0))))</f>
        <v/>
      </c>
      <c r="F177" s="96" t="str">
        <f>IF(ISBLANK(A177),"",IF(AND(ISBLANK(D177),B177=Hilfstabelle!$H$3),"Fehler: Bitte Sondersachverhalt (individuelle Umlage) eintragen.",""))</f>
        <v/>
      </c>
    </row>
    <row r="178" spans="1:6" x14ac:dyDescent="0.2">
      <c r="A178" s="83"/>
      <c r="B178" s="82"/>
      <c r="C178" s="8"/>
      <c r="D178" s="14"/>
      <c r="E178" s="112" t="str">
        <f>IF(ISBLANK(A178),"",IF(B178=Hilfstabelle!$H$1,'Entladung des Speichers'!C178*'Entladung des Speichers'!$B$12/100,IF(B178=Hilfstabelle!$H$2,'Entladung des Speichers'!$B$12*0,IF(B178=Hilfstabelle!$H$3,'Entladung des Speichers'!D178,0))))</f>
        <v/>
      </c>
      <c r="F178" s="96" t="str">
        <f>IF(ISBLANK(A178),"",IF(AND(ISBLANK(D178),B178=Hilfstabelle!$H$3),"Fehler: Bitte Sondersachverhalt (individuelle Umlage) eintragen.",""))</f>
        <v/>
      </c>
    </row>
    <row r="179" spans="1:6" x14ac:dyDescent="0.2">
      <c r="A179" s="83"/>
      <c r="B179" s="82"/>
      <c r="C179" s="8"/>
      <c r="D179" s="14"/>
      <c r="E179" s="112" t="str">
        <f>IF(ISBLANK(A179),"",IF(B179=Hilfstabelle!$H$1,'Entladung des Speichers'!C179*'Entladung des Speichers'!$B$12/100,IF(B179=Hilfstabelle!$H$2,'Entladung des Speichers'!$B$12*0,IF(B179=Hilfstabelle!$H$3,'Entladung des Speichers'!D179,0))))</f>
        <v/>
      </c>
      <c r="F179" s="96" t="str">
        <f>IF(ISBLANK(A179),"",IF(AND(ISBLANK(D179),B179=Hilfstabelle!$H$3),"Fehler: Bitte Sondersachverhalt (individuelle Umlage) eintragen.",""))</f>
        <v/>
      </c>
    </row>
    <row r="180" spans="1:6" x14ac:dyDescent="0.2">
      <c r="A180" s="83"/>
      <c r="B180" s="82"/>
      <c r="C180" s="8"/>
      <c r="D180" s="14"/>
      <c r="E180" s="112" t="str">
        <f>IF(ISBLANK(A180),"",IF(B180=Hilfstabelle!$H$1,'Entladung des Speichers'!C180*'Entladung des Speichers'!$B$12/100,IF(B180=Hilfstabelle!$H$2,'Entladung des Speichers'!$B$12*0,IF(B180=Hilfstabelle!$H$3,'Entladung des Speichers'!D180,0))))</f>
        <v/>
      </c>
      <c r="F180" s="96" t="str">
        <f>IF(ISBLANK(A180),"",IF(AND(ISBLANK(D180),B180=Hilfstabelle!$H$3),"Fehler: Bitte Sondersachverhalt (individuelle Umlage) eintragen.",""))</f>
        <v/>
      </c>
    </row>
    <row r="181" spans="1:6" x14ac:dyDescent="0.2">
      <c r="A181" s="83"/>
      <c r="B181" s="82"/>
      <c r="C181" s="8"/>
      <c r="D181" s="14"/>
      <c r="E181" s="112" t="str">
        <f>IF(ISBLANK(A181),"",IF(B181=Hilfstabelle!$H$1,'Entladung des Speichers'!C181*'Entladung des Speichers'!$B$12/100,IF(B181=Hilfstabelle!$H$2,'Entladung des Speichers'!$B$12*0,IF(B181=Hilfstabelle!$H$3,'Entladung des Speichers'!D181,0))))</f>
        <v/>
      </c>
      <c r="F181" s="96" t="str">
        <f>IF(ISBLANK(A181),"",IF(AND(ISBLANK(D181),B181=Hilfstabelle!$H$3),"Fehler: Bitte Sondersachverhalt (individuelle Umlage) eintragen.",""))</f>
        <v/>
      </c>
    </row>
    <row r="182" spans="1:6" x14ac:dyDescent="0.2">
      <c r="A182" s="83"/>
      <c r="B182" s="82"/>
      <c r="C182" s="8"/>
      <c r="D182" s="14"/>
      <c r="E182" s="112" t="str">
        <f>IF(ISBLANK(A182),"",IF(B182=Hilfstabelle!$H$1,'Entladung des Speichers'!C182*'Entladung des Speichers'!$B$12/100,IF(B182=Hilfstabelle!$H$2,'Entladung des Speichers'!$B$12*0,IF(B182=Hilfstabelle!$H$3,'Entladung des Speichers'!D182,0))))</f>
        <v/>
      </c>
      <c r="F182" s="96" t="str">
        <f>IF(ISBLANK(A182),"",IF(AND(ISBLANK(D182),B182=Hilfstabelle!$H$3),"Fehler: Bitte Sondersachverhalt (individuelle Umlage) eintragen.",""))</f>
        <v/>
      </c>
    </row>
    <row r="183" spans="1:6" x14ac:dyDescent="0.2">
      <c r="A183" s="83"/>
      <c r="B183" s="82"/>
      <c r="C183" s="8"/>
      <c r="D183" s="14"/>
      <c r="E183" s="112" t="str">
        <f>IF(ISBLANK(A183),"",IF(B183=Hilfstabelle!$H$1,'Entladung des Speichers'!C183*'Entladung des Speichers'!$B$12/100,IF(B183=Hilfstabelle!$H$2,'Entladung des Speichers'!$B$12*0,IF(B183=Hilfstabelle!$H$3,'Entladung des Speichers'!D183,0))))</f>
        <v/>
      </c>
      <c r="F183" s="96" t="str">
        <f>IF(ISBLANK(A183),"",IF(AND(ISBLANK(D183),B183=Hilfstabelle!$H$3),"Fehler: Bitte Sondersachverhalt (individuelle Umlage) eintragen.",""))</f>
        <v/>
      </c>
    </row>
    <row r="184" spans="1:6" x14ac:dyDescent="0.2">
      <c r="A184" s="83"/>
      <c r="B184" s="82"/>
      <c r="C184" s="8"/>
      <c r="D184" s="14"/>
      <c r="E184" s="112" t="str">
        <f>IF(ISBLANK(A184),"",IF(B184=Hilfstabelle!$H$1,'Entladung des Speichers'!C184*'Entladung des Speichers'!$B$12/100,IF(B184=Hilfstabelle!$H$2,'Entladung des Speichers'!$B$12*0,IF(B184=Hilfstabelle!$H$3,'Entladung des Speichers'!D184,0))))</f>
        <v/>
      </c>
      <c r="F184" s="96" t="str">
        <f>IF(ISBLANK(A184),"",IF(AND(ISBLANK(D184),B184=Hilfstabelle!$H$3),"Fehler: Bitte Sondersachverhalt (individuelle Umlage) eintragen.",""))</f>
        <v/>
      </c>
    </row>
    <row r="185" spans="1:6" x14ac:dyDescent="0.2">
      <c r="A185" s="83"/>
      <c r="B185" s="82"/>
      <c r="C185" s="8"/>
      <c r="D185" s="14"/>
      <c r="E185" s="112" t="str">
        <f>IF(ISBLANK(A185),"",IF(B185=Hilfstabelle!$H$1,'Entladung des Speichers'!C185*'Entladung des Speichers'!$B$12/100,IF(B185=Hilfstabelle!$H$2,'Entladung des Speichers'!$B$12*0,IF(B185=Hilfstabelle!$H$3,'Entladung des Speichers'!D185,0))))</f>
        <v/>
      </c>
      <c r="F185" s="96" t="str">
        <f>IF(ISBLANK(A185),"",IF(AND(ISBLANK(D185),B185=Hilfstabelle!$H$3),"Fehler: Bitte Sondersachverhalt (individuelle Umlage) eintragen.",""))</f>
        <v/>
      </c>
    </row>
    <row r="186" spans="1:6" x14ac:dyDescent="0.2">
      <c r="A186" s="83"/>
      <c r="B186" s="82"/>
      <c r="C186" s="8"/>
      <c r="D186" s="14"/>
      <c r="E186" s="112" t="str">
        <f>IF(ISBLANK(A186),"",IF(B186=Hilfstabelle!$H$1,'Entladung des Speichers'!C186*'Entladung des Speichers'!$B$12/100,IF(B186=Hilfstabelle!$H$2,'Entladung des Speichers'!$B$12*0,IF(B186=Hilfstabelle!$H$3,'Entladung des Speichers'!D186,0))))</f>
        <v/>
      </c>
      <c r="F186" s="96" t="str">
        <f>IF(ISBLANK(A186),"",IF(AND(ISBLANK(D186),B186=Hilfstabelle!$H$3),"Fehler: Bitte Sondersachverhalt (individuelle Umlage) eintragen.",""))</f>
        <v/>
      </c>
    </row>
    <row r="187" spans="1:6" x14ac:dyDescent="0.2">
      <c r="A187" s="83"/>
      <c r="B187" s="82"/>
      <c r="C187" s="8"/>
      <c r="D187" s="14"/>
      <c r="E187" s="112" t="str">
        <f>IF(ISBLANK(A187),"",IF(B187=Hilfstabelle!$H$1,'Entladung des Speichers'!C187*'Entladung des Speichers'!$B$12/100,IF(B187=Hilfstabelle!$H$2,'Entladung des Speichers'!$B$12*0,IF(B187=Hilfstabelle!$H$3,'Entladung des Speichers'!D187,0))))</f>
        <v/>
      </c>
      <c r="F187" s="96" t="str">
        <f>IF(ISBLANK(A187),"",IF(AND(ISBLANK(D187),B187=Hilfstabelle!$H$3),"Fehler: Bitte Sondersachverhalt (individuelle Umlage) eintragen.",""))</f>
        <v/>
      </c>
    </row>
    <row r="188" spans="1:6" x14ac:dyDescent="0.2">
      <c r="A188" s="83"/>
      <c r="B188" s="82"/>
      <c r="C188" s="8"/>
      <c r="D188" s="14"/>
      <c r="E188" s="112" t="str">
        <f>IF(ISBLANK(A188),"",IF(B188=Hilfstabelle!$H$1,'Entladung des Speichers'!C188*'Entladung des Speichers'!$B$12/100,IF(B188=Hilfstabelle!$H$2,'Entladung des Speichers'!$B$12*0,IF(B188=Hilfstabelle!$H$3,'Entladung des Speichers'!D188,0))))</f>
        <v/>
      </c>
      <c r="F188" s="96" t="str">
        <f>IF(ISBLANK(A188),"",IF(AND(ISBLANK(D188),B188=Hilfstabelle!$H$3),"Fehler: Bitte Sondersachverhalt (individuelle Umlage) eintragen.",""))</f>
        <v/>
      </c>
    </row>
    <row r="189" spans="1:6" x14ac:dyDescent="0.2">
      <c r="A189" s="83"/>
      <c r="B189" s="82"/>
      <c r="C189" s="8"/>
      <c r="D189" s="14"/>
      <c r="E189" s="112" t="str">
        <f>IF(ISBLANK(A189),"",IF(B189=Hilfstabelle!$H$1,'Entladung des Speichers'!C189*'Entladung des Speichers'!$B$12/100,IF(B189=Hilfstabelle!$H$2,'Entladung des Speichers'!$B$12*0,IF(B189=Hilfstabelle!$H$3,'Entladung des Speichers'!D189,0))))</f>
        <v/>
      </c>
      <c r="F189" s="96" t="str">
        <f>IF(ISBLANK(A189),"",IF(AND(ISBLANK(D189),B189=Hilfstabelle!$H$3),"Fehler: Bitte Sondersachverhalt (individuelle Umlage) eintragen.",""))</f>
        <v/>
      </c>
    </row>
    <row r="190" spans="1:6" x14ac:dyDescent="0.2">
      <c r="A190" s="83"/>
      <c r="B190" s="82"/>
      <c r="C190" s="8"/>
      <c r="D190" s="14"/>
      <c r="E190" s="112" t="str">
        <f>IF(ISBLANK(A190),"",IF(B190=Hilfstabelle!$H$1,'Entladung des Speichers'!C190*'Entladung des Speichers'!$B$12/100,IF(B190=Hilfstabelle!$H$2,'Entladung des Speichers'!$B$12*0,IF(B190=Hilfstabelle!$H$3,'Entladung des Speichers'!D190,0))))</f>
        <v/>
      </c>
      <c r="F190" s="96" t="str">
        <f>IF(ISBLANK(A190),"",IF(AND(ISBLANK(D190),B190=Hilfstabelle!$H$3),"Fehler: Bitte Sondersachverhalt (individuelle Umlage) eintragen.",""))</f>
        <v/>
      </c>
    </row>
    <row r="191" spans="1:6" x14ac:dyDescent="0.2">
      <c r="A191" s="83"/>
      <c r="B191" s="82"/>
      <c r="C191" s="8"/>
      <c r="D191" s="14"/>
      <c r="E191" s="112" t="str">
        <f>IF(ISBLANK(A191),"",IF(B191=Hilfstabelle!$H$1,'Entladung des Speichers'!C191*'Entladung des Speichers'!$B$12/100,IF(B191=Hilfstabelle!$H$2,'Entladung des Speichers'!$B$12*0,IF(B191=Hilfstabelle!$H$3,'Entladung des Speichers'!D191,0))))</f>
        <v/>
      </c>
      <c r="F191" s="96" t="str">
        <f>IF(ISBLANK(A191),"",IF(AND(ISBLANK(D191),B191=Hilfstabelle!$H$3),"Fehler: Bitte Sondersachverhalt (individuelle Umlage) eintragen.",""))</f>
        <v/>
      </c>
    </row>
    <row r="192" spans="1:6" x14ac:dyDescent="0.2">
      <c r="A192" s="83"/>
      <c r="B192" s="82"/>
      <c r="C192" s="8"/>
      <c r="D192" s="14"/>
      <c r="E192" s="112" t="str">
        <f>IF(ISBLANK(A192),"",IF(B192=Hilfstabelle!$H$1,'Entladung des Speichers'!C192*'Entladung des Speichers'!$B$12/100,IF(B192=Hilfstabelle!$H$2,'Entladung des Speichers'!$B$12*0,IF(B192=Hilfstabelle!$H$3,'Entladung des Speichers'!D192,0))))</f>
        <v/>
      </c>
      <c r="F192" s="96" t="str">
        <f>IF(ISBLANK(A192),"",IF(AND(ISBLANK(D192),B192=Hilfstabelle!$H$3),"Fehler: Bitte Sondersachverhalt (individuelle Umlage) eintragen.",""))</f>
        <v/>
      </c>
    </row>
    <row r="193" spans="1:6" x14ac:dyDescent="0.2">
      <c r="A193" s="83"/>
      <c r="B193" s="82"/>
      <c r="C193" s="8"/>
      <c r="D193" s="14"/>
      <c r="E193" s="112" t="str">
        <f>IF(ISBLANK(A193),"",IF(B193=Hilfstabelle!$H$1,'Entladung des Speichers'!C193*'Entladung des Speichers'!$B$12/100,IF(B193=Hilfstabelle!$H$2,'Entladung des Speichers'!$B$12*0,IF(B193=Hilfstabelle!$H$3,'Entladung des Speichers'!D193,0))))</f>
        <v/>
      </c>
      <c r="F193" s="96" t="str">
        <f>IF(ISBLANK(A193),"",IF(AND(ISBLANK(D193),B193=Hilfstabelle!$H$3),"Fehler: Bitte Sondersachverhalt (individuelle Umlage) eintragen.",""))</f>
        <v/>
      </c>
    </row>
    <row r="194" spans="1:6" x14ac:dyDescent="0.2">
      <c r="A194" s="83"/>
      <c r="B194" s="82"/>
      <c r="C194" s="8"/>
      <c r="D194" s="14"/>
      <c r="E194" s="112" t="str">
        <f>IF(ISBLANK(A194),"",IF(B194=Hilfstabelle!$H$1,'Entladung des Speichers'!C194*'Entladung des Speichers'!$B$12/100,IF(B194=Hilfstabelle!$H$2,'Entladung des Speichers'!$B$12*0,IF(B194=Hilfstabelle!$H$3,'Entladung des Speichers'!D194,0))))</f>
        <v/>
      </c>
      <c r="F194" s="96" t="str">
        <f>IF(ISBLANK(A194),"",IF(AND(ISBLANK(D194),B194=Hilfstabelle!$H$3),"Fehler: Bitte Sondersachverhalt (individuelle Umlage) eintragen.",""))</f>
        <v/>
      </c>
    </row>
    <row r="195" spans="1:6" x14ac:dyDescent="0.2">
      <c r="A195" s="83"/>
      <c r="B195" s="82"/>
      <c r="C195" s="8"/>
      <c r="D195" s="14"/>
      <c r="E195" s="112" t="str">
        <f>IF(ISBLANK(A195),"",IF(B195=Hilfstabelle!$H$1,'Entladung des Speichers'!C195*'Entladung des Speichers'!$B$12/100,IF(B195=Hilfstabelle!$H$2,'Entladung des Speichers'!$B$12*0,IF(B195=Hilfstabelle!$H$3,'Entladung des Speichers'!D195,0))))</f>
        <v/>
      </c>
      <c r="F195" s="96" t="str">
        <f>IF(ISBLANK(A195),"",IF(AND(ISBLANK(D195),B195=Hilfstabelle!$H$3),"Fehler: Bitte Sondersachverhalt (individuelle Umlage) eintragen.",""))</f>
        <v/>
      </c>
    </row>
    <row r="196" spans="1:6" x14ac:dyDescent="0.2">
      <c r="A196" s="83"/>
      <c r="B196" s="82"/>
      <c r="C196" s="8"/>
      <c r="D196" s="14"/>
      <c r="E196" s="112" t="str">
        <f>IF(ISBLANK(A196),"",IF(B196=Hilfstabelle!$H$1,'Entladung des Speichers'!C196*'Entladung des Speichers'!$B$12/100,IF(B196=Hilfstabelle!$H$2,'Entladung des Speichers'!$B$12*0,IF(B196=Hilfstabelle!$H$3,'Entladung des Speichers'!D196,0))))</f>
        <v/>
      </c>
      <c r="F196" s="96" t="str">
        <f>IF(ISBLANK(A196),"",IF(AND(ISBLANK(D196),B196=Hilfstabelle!$H$3),"Fehler: Bitte Sondersachverhalt (individuelle Umlage) eintragen.",""))</f>
        <v/>
      </c>
    </row>
    <row r="197" spans="1:6" x14ac:dyDescent="0.2">
      <c r="A197" s="83"/>
      <c r="B197" s="82"/>
      <c r="C197" s="8"/>
      <c r="D197" s="14"/>
      <c r="E197" s="112" t="str">
        <f>IF(ISBLANK(A197),"",IF(B197=Hilfstabelle!$H$1,'Entladung des Speichers'!C197*'Entladung des Speichers'!$B$12/100,IF(B197=Hilfstabelle!$H$2,'Entladung des Speichers'!$B$12*0,IF(B197=Hilfstabelle!$H$3,'Entladung des Speichers'!D197,0))))</f>
        <v/>
      </c>
      <c r="F197" s="96" t="str">
        <f>IF(ISBLANK(A197),"",IF(AND(ISBLANK(D197),B197=Hilfstabelle!$H$3),"Fehler: Bitte Sondersachverhalt (individuelle Umlage) eintragen.",""))</f>
        <v/>
      </c>
    </row>
    <row r="198" spans="1:6" x14ac:dyDescent="0.2">
      <c r="A198" s="83"/>
      <c r="B198" s="82"/>
      <c r="C198" s="8"/>
      <c r="D198" s="14"/>
      <c r="E198" s="112" t="str">
        <f>IF(ISBLANK(A198),"",IF(B198=Hilfstabelle!$H$1,'Entladung des Speichers'!C198*'Entladung des Speichers'!$B$12/100,IF(B198=Hilfstabelle!$H$2,'Entladung des Speichers'!$B$12*0,IF(B198=Hilfstabelle!$H$3,'Entladung des Speichers'!D198,0))))</f>
        <v/>
      </c>
      <c r="F198" s="96" t="str">
        <f>IF(ISBLANK(A198),"",IF(AND(ISBLANK(D198),B198=Hilfstabelle!$H$3),"Fehler: Bitte Sondersachverhalt (individuelle Umlage) eintragen.",""))</f>
        <v/>
      </c>
    </row>
    <row r="199" spans="1:6" x14ac:dyDescent="0.2">
      <c r="A199" s="83"/>
      <c r="B199" s="82"/>
      <c r="C199" s="8"/>
      <c r="D199" s="14"/>
      <c r="E199" s="112" t="str">
        <f>IF(ISBLANK(A199),"",IF(B199=Hilfstabelle!$H$1,'Entladung des Speichers'!C199*'Entladung des Speichers'!$B$12/100,IF(B199=Hilfstabelle!$H$2,'Entladung des Speichers'!$B$12*0,IF(B199=Hilfstabelle!$H$3,'Entladung des Speichers'!D199,0))))</f>
        <v/>
      </c>
      <c r="F199" s="96" t="str">
        <f>IF(ISBLANK(A199),"",IF(AND(ISBLANK(D199),B199=Hilfstabelle!$H$3),"Fehler: Bitte Sondersachverhalt (individuelle Umlage) eintragen.",""))</f>
        <v/>
      </c>
    </row>
    <row r="200" spans="1:6" x14ac:dyDescent="0.2">
      <c r="A200" s="83"/>
      <c r="B200" s="82"/>
      <c r="C200" s="8"/>
      <c r="D200" s="14"/>
      <c r="E200" s="112" t="str">
        <f>IF(ISBLANK(A200),"",IF(B200=Hilfstabelle!$H$1,'Entladung des Speichers'!C200*'Entladung des Speichers'!$B$12/100,IF(B200=Hilfstabelle!$H$2,'Entladung des Speichers'!$B$12*0,IF(B200=Hilfstabelle!$H$3,'Entladung des Speichers'!D200,0))))</f>
        <v/>
      </c>
      <c r="F200" s="96" t="str">
        <f>IF(ISBLANK(A200),"",IF(AND(ISBLANK(D200),B200=Hilfstabelle!$H$3),"Fehler: Bitte Sondersachverhalt (individuelle Umlage) eintragen.",""))</f>
        <v/>
      </c>
    </row>
    <row r="201" spans="1:6" x14ac:dyDescent="0.2">
      <c r="A201" s="83"/>
      <c r="B201" s="82"/>
      <c r="C201" s="8"/>
      <c r="D201" s="14"/>
      <c r="E201" s="112" t="str">
        <f>IF(ISBLANK(A201),"",IF(B201=Hilfstabelle!$H$1,'Entladung des Speichers'!C201*'Entladung des Speichers'!$B$12/100,IF(B201=Hilfstabelle!$H$2,'Entladung des Speichers'!$B$12*0,IF(B201=Hilfstabelle!$H$3,'Entladung des Speichers'!D201,0))))</f>
        <v/>
      </c>
      <c r="F201" s="96" t="str">
        <f>IF(ISBLANK(A201),"",IF(AND(ISBLANK(D201),B201=Hilfstabelle!$H$3),"Fehler: Bitte Sondersachverhalt (individuelle Umlage) eintragen.",""))</f>
        <v/>
      </c>
    </row>
    <row r="202" spans="1:6" x14ac:dyDescent="0.2">
      <c r="A202" s="83"/>
      <c r="B202" s="82"/>
      <c r="C202" s="8"/>
      <c r="D202" s="14"/>
      <c r="E202" s="112" t="str">
        <f>IF(ISBLANK(A202),"",IF(B202=Hilfstabelle!$H$1,'Entladung des Speichers'!C202*'Entladung des Speichers'!$B$12/100,IF(B202=Hilfstabelle!$H$2,'Entladung des Speichers'!$B$12*0,IF(B202=Hilfstabelle!$H$3,'Entladung des Speichers'!D202,0))))</f>
        <v/>
      </c>
      <c r="F202" s="96" t="str">
        <f>IF(ISBLANK(A202),"",IF(AND(ISBLANK(D202),B202=Hilfstabelle!$H$3),"Fehler: Bitte Sondersachverhalt (individuelle Umlage) eintragen.",""))</f>
        <v/>
      </c>
    </row>
    <row r="203" spans="1:6" x14ac:dyDescent="0.2">
      <c r="A203" s="83"/>
      <c r="B203" s="82"/>
      <c r="C203" s="8"/>
      <c r="D203" s="14"/>
      <c r="E203" s="112" t="str">
        <f>IF(ISBLANK(A203),"",IF(B203=Hilfstabelle!$H$1,'Entladung des Speichers'!C203*'Entladung des Speichers'!$B$12/100,IF(B203=Hilfstabelle!$H$2,'Entladung des Speichers'!$B$12*0,IF(B203=Hilfstabelle!$H$3,'Entladung des Speichers'!D203,0))))</f>
        <v/>
      </c>
      <c r="F203" s="96" t="str">
        <f>IF(ISBLANK(A203),"",IF(AND(ISBLANK(D203),B203=Hilfstabelle!$H$3),"Fehler: Bitte Sondersachverhalt (individuelle Umlage) eintragen.",""))</f>
        <v/>
      </c>
    </row>
    <row r="204" spans="1:6" x14ac:dyDescent="0.2">
      <c r="A204" s="83"/>
      <c r="B204" s="82"/>
      <c r="C204" s="8"/>
      <c r="D204" s="14"/>
      <c r="E204" s="112" t="str">
        <f>IF(ISBLANK(A204),"",IF(B204=Hilfstabelle!$H$1,'Entladung des Speichers'!C204*'Entladung des Speichers'!$B$12/100,IF(B204=Hilfstabelle!$H$2,'Entladung des Speichers'!$B$12*0,IF(B204=Hilfstabelle!$H$3,'Entladung des Speichers'!D204,0))))</f>
        <v/>
      </c>
      <c r="F204" s="96" t="str">
        <f>IF(ISBLANK(A204),"",IF(AND(ISBLANK(D204),B204=Hilfstabelle!$H$3),"Fehler: Bitte Sondersachverhalt (individuelle Umlage) eintragen.",""))</f>
        <v/>
      </c>
    </row>
    <row r="205" spans="1:6" x14ac:dyDescent="0.2">
      <c r="A205" s="83"/>
      <c r="B205" s="82"/>
      <c r="C205" s="8"/>
      <c r="D205" s="14"/>
      <c r="E205" s="112" t="str">
        <f>IF(ISBLANK(A205),"",IF(B205=Hilfstabelle!$H$1,'Entladung des Speichers'!C205*'Entladung des Speichers'!$B$12/100,IF(B205=Hilfstabelle!$H$2,'Entladung des Speichers'!$B$12*0,IF(B205=Hilfstabelle!$H$3,'Entladung des Speichers'!D205,0))))</f>
        <v/>
      </c>
      <c r="F205" s="96" t="str">
        <f>IF(ISBLANK(A205),"",IF(AND(ISBLANK(D205),B205=Hilfstabelle!$H$3),"Fehler: Bitte Sondersachverhalt (individuelle Umlage) eintragen.",""))</f>
        <v/>
      </c>
    </row>
    <row r="206" spans="1:6" x14ac:dyDescent="0.2">
      <c r="A206" s="83"/>
      <c r="B206" s="82"/>
      <c r="C206" s="8"/>
      <c r="D206" s="14"/>
      <c r="E206" s="112" t="str">
        <f>IF(ISBLANK(A206),"",IF(B206=Hilfstabelle!$H$1,'Entladung des Speichers'!C206*'Entladung des Speichers'!$B$12/100,IF(B206=Hilfstabelle!$H$2,'Entladung des Speichers'!$B$12*0,IF(B206=Hilfstabelle!$H$3,'Entladung des Speichers'!D206,0))))</f>
        <v/>
      </c>
      <c r="F206" s="96" t="str">
        <f>IF(ISBLANK(A206),"",IF(AND(ISBLANK(D206),B206=Hilfstabelle!$H$3),"Fehler: Bitte Sondersachverhalt (individuelle Umlage) eintragen.",""))</f>
        <v/>
      </c>
    </row>
    <row r="207" spans="1:6" x14ac:dyDescent="0.2">
      <c r="A207" s="83"/>
      <c r="B207" s="82"/>
      <c r="C207" s="8"/>
      <c r="D207" s="14"/>
      <c r="E207" s="112" t="str">
        <f>IF(ISBLANK(A207),"",IF(B207=Hilfstabelle!$H$1,'Entladung des Speichers'!C207*'Entladung des Speichers'!$B$12/100,IF(B207=Hilfstabelle!$H$2,'Entladung des Speichers'!$B$12*0,IF(B207=Hilfstabelle!$H$3,'Entladung des Speichers'!D207,0))))</f>
        <v/>
      </c>
      <c r="F207" s="96" t="str">
        <f>IF(ISBLANK(A207),"",IF(AND(ISBLANK(D207),B207=Hilfstabelle!$H$3),"Fehler: Bitte Sondersachverhalt (individuelle Umlage) eintragen.",""))</f>
        <v/>
      </c>
    </row>
    <row r="208" spans="1:6" x14ac:dyDescent="0.2">
      <c r="A208" s="83"/>
      <c r="B208" s="82"/>
      <c r="C208" s="8"/>
      <c r="D208" s="14"/>
      <c r="E208" s="112" t="str">
        <f>IF(ISBLANK(A208),"",IF(B208=Hilfstabelle!$H$1,'Entladung des Speichers'!C208*'Entladung des Speichers'!$B$12/100,IF(B208=Hilfstabelle!$H$2,'Entladung des Speichers'!$B$12*0,IF(B208=Hilfstabelle!$H$3,'Entladung des Speichers'!D208,0))))</f>
        <v/>
      </c>
      <c r="F208" s="96" t="str">
        <f>IF(ISBLANK(A208),"",IF(AND(ISBLANK(D208),B208=Hilfstabelle!$H$3),"Fehler: Bitte Sondersachverhalt (individuelle Umlage) eintragen.",""))</f>
        <v/>
      </c>
    </row>
    <row r="209" spans="1:6" x14ac:dyDescent="0.2">
      <c r="A209" s="83"/>
      <c r="B209" s="82"/>
      <c r="C209" s="8"/>
      <c r="D209" s="14"/>
      <c r="E209" s="112" t="str">
        <f>IF(ISBLANK(A209),"",IF(B209=Hilfstabelle!$H$1,'Entladung des Speichers'!C209*'Entladung des Speichers'!$B$12/100,IF(B209=Hilfstabelle!$H$2,'Entladung des Speichers'!$B$12*0,IF(B209=Hilfstabelle!$H$3,'Entladung des Speichers'!D209,0))))</f>
        <v/>
      </c>
      <c r="F209" s="96" t="str">
        <f>IF(ISBLANK(A209),"",IF(AND(ISBLANK(D209),B209=Hilfstabelle!$H$3),"Fehler: Bitte Sondersachverhalt (individuelle Umlage) eintragen.",""))</f>
        <v/>
      </c>
    </row>
    <row r="210" spans="1:6" x14ac:dyDescent="0.2">
      <c r="A210" s="83"/>
      <c r="B210" s="82"/>
      <c r="C210" s="8"/>
      <c r="D210" s="14"/>
      <c r="E210" s="112" t="str">
        <f>IF(ISBLANK(A210),"",IF(B210=Hilfstabelle!$H$1,'Entladung des Speichers'!C210*'Entladung des Speichers'!$B$12/100,IF(B210=Hilfstabelle!$H$2,'Entladung des Speichers'!$B$12*0,IF(B210=Hilfstabelle!$H$3,'Entladung des Speichers'!D210,0))))</f>
        <v/>
      </c>
      <c r="F210" s="96" t="str">
        <f>IF(ISBLANK(A210),"",IF(AND(ISBLANK(D210),B210=Hilfstabelle!$H$3),"Fehler: Bitte Sondersachverhalt (individuelle Umlage) eintragen.",""))</f>
        <v/>
      </c>
    </row>
    <row r="211" spans="1:6" x14ac:dyDescent="0.2">
      <c r="A211" s="83"/>
      <c r="B211" s="82"/>
      <c r="C211" s="8"/>
      <c r="D211" s="14"/>
      <c r="E211" s="112" t="str">
        <f>IF(ISBLANK(A211),"",IF(B211=Hilfstabelle!$H$1,'Entladung des Speichers'!C211*'Entladung des Speichers'!$B$12/100,IF(B211=Hilfstabelle!$H$2,'Entladung des Speichers'!$B$12*0,IF(B211=Hilfstabelle!$H$3,'Entladung des Speichers'!D211,0))))</f>
        <v/>
      </c>
      <c r="F211" s="96" t="str">
        <f>IF(ISBLANK(A211),"",IF(AND(ISBLANK(D211),B211=Hilfstabelle!$H$3),"Fehler: Bitte Sondersachverhalt (individuelle Umlage) eintragen.",""))</f>
        <v/>
      </c>
    </row>
    <row r="212" spans="1:6" x14ac:dyDescent="0.2">
      <c r="A212" s="83"/>
      <c r="B212" s="82"/>
      <c r="C212" s="8"/>
      <c r="D212" s="14"/>
      <c r="E212" s="112" t="str">
        <f>IF(ISBLANK(A212),"",IF(B212=Hilfstabelle!$H$1,'Entladung des Speichers'!C212*'Entladung des Speichers'!$B$12/100,IF(B212=Hilfstabelle!$H$2,'Entladung des Speichers'!$B$12*0,IF(B212=Hilfstabelle!$H$3,'Entladung des Speichers'!D212,0))))</f>
        <v/>
      </c>
      <c r="F212" s="96" t="str">
        <f>IF(ISBLANK(A212),"",IF(AND(ISBLANK(D212),B212=Hilfstabelle!$H$3),"Fehler: Bitte Sondersachverhalt (individuelle Umlage) eintragen.",""))</f>
        <v/>
      </c>
    </row>
    <row r="213" spans="1:6" x14ac:dyDescent="0.2">
      <c r="A213" s="83"/>
      <c r="B213" s="82"/>
      <c r="C213" s="8"/>
      <c r="D213" s="14"/>
      <c r="E213" s="112" t="str">
        <f>IF(ISBLANK(A213),"",IF(B213=Hilfstabelle!$H$1,'Entladung des Speichers'!C213*'Entladung des Speichers'!$B$12/100,IF(B213=Hilfstabelle!$H$2,'Entladung des Speichers'!$B$12*0,IF(B213=Hilfstabelle!$H$3,'Entladung des Speichers'!D213,0))))</f>
        <v/>
      </c>
      <c r="F213" s="96" t="str">
        <f>IF(ISBLANK(A213),"",IF(AND(ISBLANK(D213),B213=Hilfstabelle!$H$3),"Fehler: Bitte Sondersachverhalt (individuelle Umlage) eintragen.",""))</f>
        <v/>
      </c>
    </row>
    <row r="214" spans="1:6" x14ac:dyDescent="0.2">
      <c r="A214" s="83"/>
      <c r="B214" s="82"/>
      <c r="C214" s="8"/>
      <c r="D214" s="14"/>
      <c r="E214" s="112" t="str">
        <f>IF(ISBLANK(A214),"",IF(B214=Hilfstabelle!$H$1,'Entladung des Speichers'!C214*'Entladung des Speichers'!$B$12/100,IF(B214=Hilfstabelle!$H$2,'Entladung des Speichers'!$B$12*0,IF(B214=Hilfstabelle!$H$3,'Entladung des Speichers'!D214,0))))</f>
        <v/>
      </c>
      <c r="F214" s="96" t="str">
        <f>IF(ISBLANK(A214),"",IF(AND(ISBLANK(D214),B214=Hilfstabelle!$H$3),"Fehler: Bitte Sondersachverhalt (individuelle Umlage) eintragen.",""))</f>
        <v/>
      </c>
    </row>
    <row r="215" spans="1:6" x14ac:dyDescent="0.2">
      <c r="A215" s="83"/>
      <c r="B215" s="82"/>
      <c r="C215" s="8"/>
      <c r="D215" s="14"/>
      <c r="E215" s="112" t="str">
        <f>IF(ISBLANK(A215),"",IF(B215=Hilfstabelle!$H$1,'Entladung des Speichers'!C215*'Entladung des Speichers'!$B$12/100,IF(B215=Hilfstabelle!$H$2,'Entladung des Speichers'!$B$12*0,IF(B215=Hilfstabelle!$H$3,'Entladung des Speichers'!D215,0))))</f>
        <v/>
      </c>
      <c r="F215" s="96" t="str">
        <f>IF(ISBLANK(A215),"",IF(AND(ISBLANK(D215),B215=Hilfstabelle!$H$3),"Fehler: Bitte Sondersachverhalt (individuelle Umlage) eintragen.",""))</f>
        <v/>
      </c>
    </row>
    <row r="216" spans="1:6" x14ac:dyDescent="0.2">
      <c r="A216" s="83"/>
      <c r="B216" s="82"/>
      <c r="C216" s="8"/>
      <c r="D216" s="14"/>
      <c r="E216" s="112" t="str">
        <f>IF(ISBLANK(A216),"",IF(B216=Hilfstabelle!$H$1,'Entladung des Speichers'!C216*'Entladung des Speichers'!$B$12/100,IF(B216=Hilfstabelle!$H$2,'Entladung des Speichers'!$B$12*0,IF(B216=Hilfstabelle!$H$3,'Entladung des Speichers'!D216,0))))</f>
        <v/>
      </c>
      <c r="F216" s="96" t="str">
        <f>IF(ISBLANK(A216),"",IF(AND(ISBLANK(D216),B216=Hilfstabelle!$H$3),"Fehler: Bitte Sondersachverhalt (individuelle Umlage) eintragen.",""))</f>
        <v/>
      </c>
    </row>
    <row r="217" spans="1:6" x14ac:dyDescent="0.2">
      <c r="A217" s="83"/>
      <c r="B217" s="82"/>
      <c r="C217" s="8"/>
      <c r="D217" s="14"/>
      <c r="E217" s="112" t="str">
        <f>IF(ISBLANK(A217),"",IF(B217=Hilfstabelle!$H$1,'Entladung des Speichers'!C217*'Entladung des Speichers'!$B$12/100,IF(B217=Hilfstabelle!$H$2,'Entladung des Speichers'!$B$12*0,IF(B217=Hilfstabelle!$H$3,'Entladung des Speichers'!D217,0))))</f>
        <v/>
      </c>
      <c r="F217" s="96" t="str">
        <f>IF(ISBLANK(A217),"",IF(AND(ISBLANK(D217),B217=Hilfstabelle!$H$3),"Fehler: Bitte Sondersachverhalt (individuelle Umlage) eintragen.",""))</f>
        <v/>
      </c>
    </row>
    <row r="218" spans="1:6" x14ac:dyDescent="0.2">
      <c r="A218" s="83"/>
      <c r="B218" s="82"/>
      <c r="C218" s="8"/>
      <c r="D218" s="14"/>
      <c r="E218" s="112" t="str">
        <f>IF(ISBLANK(A218),"",IF(B218=Hilfstabelle!$H$1,'Entladung des Speichers'!C218*'Entladung des Speichers'!$B$12/100,IF(B218=Hilfstabelle!$H$2,'Entladung des Speichers'!$B$12*0,IF(B218=Hilfstabelle!$H$3,'Entladung des Speichers'!D218,0))))</f>
        <v/>
      </c>
      <c r="F218" s="96" t="str">
        <f>IF(ISBLANK(A218),"",IF(AND(ISBLANK(D218),B218=Hilfstabelle!$H$3),"Fehler: Bitte Sondersachverhalt (individuelle Umlage) eintragen.",""))</f>
        <v/>
      </c>
    </row>
    <row r="219" spans="1:6" x14ac:dyDescent="0.2">
      <c r="A219" s="83"/>
      <c r="B219" s="82"/>
      <c r="C219" s="8"/>
      <c r="D219" s="14"/>
      <c r="E219" s="112" t="str">
        <f>IF(ISBLANK(A219),"",IF(B219=Hilfstabelle!$H$1,'Entladung des Speichers'!C219*'Entladung des Speichers'!$B$12/100,IF(B219=Hilfstabelle!$H$2,'Entladung des Speichers'!$B$12*0,IF(B219=Hilfstabelle!$H$3,'Entladung des Speichers'!D219,0))))</f>
        <v/>
      </c>
      <c r="F219" s="96" t="str">
        <f>IF(ISBLANK(A219),"",IF(AND(ISBLANK(D219),B219=Hilfstabelle!$H$3),"Fehler: Bitte Sondersachverhalt (individuelle Umlage) eintragen.",""))</f>
        <v/>
      </c>
    </row>
    <row r="220" spans="1:6" x14ac:dyDescent="0.2">
      <c r="A220" s="83"/>
      <c r="B220" s="82"/>
      <c r="C220" s="8"/>
      <c r="D220" s="14"/>
      <c r="E220" s="112" t="str">
        <f>IF(ISBLANK(A220),"",IF(B220=Hilfstabelle!$H$1,'Entladung des Speichers'!C220*'Entladung des Speichers'!$B$12/100,IF(B220=Hilfstabelle!$H$2,'Entladung des Speichers'!$B$12*0,IF(B220=Hilfstabelle!$H$3,'Entladung des Speichers'!D220,0))))</f>
        <v/>
      </c>
      <c r="F220" s="96" t="str">
        <f>IF(ISBLANK(A220),"",IF(AND(ISBLANK(D220),B220=Hilfstabelle!$H$3),"Fehler: Bitte Sondersachverhalt (individuelle Umlage) eintragen.",""))</f>
        <v/>
      </c>
    </row>
    <row r="221" spans="1:6" x14ac:dyDescent="0.2">
      <c r="A221" s="83"/>
      <c r="B221" s="82"/>
      <c r="C221" s="8"/>
      <c r="D221" s="14"/>
      <c r="E221" s="112" t="str">
        <f>IF(ISBLANK(A221),"",IF(B221=Hilfstabelle!$H$1,'Entladung des Speichers'!C221*'Entladung des Speichers'!$B$12/100,IF(B221=Hilfstabelle!$H$2,'Entladung des Speichers'!$B$12*0,IF(B221=Hilfstabelle!$H$3,'Entladung des Speichers'!D221,0))))</f>
        <v/>
      </c>
      <c r="F221" s="96" t="str">
        <f>IF(ISBLANK(A221),"",IF(AND(ISBLANK(D221),B221=Hilfstabelle!$H$3),"Fehler: Bitte Sondersachverhalt (individuelle Umlage) eintragen.",""))</f>
        <v/>
      </c>
    </row>
    <row r="222" spans="1:6" x14ac:dyDescent="0.2">
      <c r="A222" s="83"/>
      <c r="B222" s="82"/>
      <c r="C222" s="8"/>
      <c r="D222" s="14"/>
      <c r="E222" s="112" t="str">
        <f>IF(ISBLANK(A222),"",IF(B222=Hilfstabelle!$H$1,'Entladung des Speichers'!C222*'Entladung des Speichers'!$B$12/100,IF(B222=Hilfstabelle!$H$2,'Entladung des Speichers'!$B$12*0,IF(B222=Hilfstabelle!$H$3,'Entladung des Speichers'!D222,0))))</f>
        <v/>
      </c>
      <c r="F222" s="96" t="str">
        <f>IF(ISBLANK(A222),"",IF(AND(ISBLANK(D222),B222=Hilfstabelle!$H$3),"Fehler: Bitte Sondersachverhalt (individuelle Umlage) eintragen.",""))</f>
        <v/>
      </c>
    </row>
    <row r="223" spans="1:6" x14ac:dyDescent="0.2">
      <c r="A223" s="83"/>
      <c r="B223" s="82"/>
      <c r="C223" s="8"/>
      <c r="D223" s="14"/>
      <c r="E223" s="112" t="str">
        <f>IF(ISBLANK(A223),"",IF(B223=Hilfstabelle!$H$1,'Entladung des Speichers'!C223*'Entladung des Speichers'!$B$12/100,IF(B223=Hilfstabelle!$H$2,'Entladung des Speichers'!$B$12*0,IF(B223=Hilfstabelle!$H$3,'Entladung des Speichers'!D223,0))))</f>
        <v/>
      </c>
      <c r="F223" s="96" t="str">
        <f>IF(ISBLANK(A223),"",IF(AND(ISBLANK(D223),B223=Hilfstabelle!$H$3),"Fehler: Bitte Sondersachverhalt (individuelle Umlage) eintragen.",""))</f>
        <v/>
      </c>
    </row>
    <row r="224" spans="1:6" x14ac:dyDescent="0.2">
      <c r="A224" s="83"/>
      <c r="B224" s="82"/>
      <c r="C224" s="8"/>
      <c r="D224" s="14"/>
      <c r="E224" s="112" t="str">
        <f>IF(ISBLANK(A224),"",IF(B224=Hilfstabelle!$H$1,'Entladung des Speichers'!C224*'Entladung des Speichers'!$B$12/100,IF(B224=Hilfstabelle!$H$2,'Entladung des Speichers'!$B$12*0,IF(B224=Hilfstabelle!$H$3,'Entladung des Speichers'!D224,0))))</f>
        <v/>
      </c>
      <c r="F224" s="96" t="str">
        <f>IF(ISBLANK(A224),"",IF(AND(ISBLANK(D224),B224=Hilfstabelle!$H$3),"Fehler: Bitte Sondersachverhalt (individuelle Umlage) eintragen.",""))</f>
        <v/>
      </c>
    </row>
    <row r="225" spans="1:6" x14ac:dyDescent="0.2">
      <c r="A225" s="83"/>
      <c r="B225" s="82"/>
      <c r="C225" s="8"/>
      <c r="D225" s="14"/>
      <c r="E225" s="112" t="str">
        <f>IF(ISBLANK(A225),"",IF(B225=Hilfstabelle!$H$1,'Entladung des Speichers'!C225*'Entladung des Speichers'!$B$12/100,IF(B225=Hilfstabelle!$H$2,'Entladung des Speichers'!$B$12*0,IF(B225=Hilfstabelle!$H$3,'Entladung des Speichers'!D225,0))))</f>
        <v/>
      </c>
      <c r="F225" s="96" t="str">
        <f>IF(ISBLANK(A225),"",IF(AND(ISBLANK(D225),B225=Hilfstabelle!$H$3),"Fehler: Bitte Sondersachverhalt (individuelle Umlage) eintragen.",""))</f>
        <v/>
      </c>
    </row>
    <row r="226" spans="1:6" x14ac:dyDescent="0.2">
      <c r="A226" s="83"/>
      <c r="B226" s="82"/>
      <c r="C226" s="8"/>
      <c r="D226" s="14"/>
      <c r="E226" s="112" t="str">
        <f>IF(ISBLANK(A226),"",IF(B226=Hilfstabelle!$H$1,'Entladung des Speichers'!C226*'Entladung des Speichers'!$B$12/100,IF(B226=Hilfstabelle!$H$2,'Entladung des Speichers'!$B$12*0,IF(B226=Hilfstabelle!$H$3,'Entladung des Speichers'!D226,0))))</f>
        <v/>
      </c>
      <c r="F226" s="96" t="str">
        <f>IF(ISBLANK(A226),"",IF(AND(ISBLANK(D226),B226=Hilfstabelle!$H$3),"Fehler: Bitte Sondersachverhalt (individuelle Umlage) eintragen.",""))</f>
        <v/>
      </c>
    </row>
    <row r="227" spans="1:6" x14ac:dyDescent="0.2">
      <c r="A227" s="83"/>
      <c r="B227" s="82"/>
      <c r="C227" s="8"/>
      <c r="D227" s="14"/>
      <c r="E227" s="112" t="str">
        <f>IF(ISBLANK(A227),"",IF(B227=Hilfstabelle!$H$1,'Entladung des Speichers'!C227*'Entladung des Speichers'!$B$12/100,IF(B227=Hilfstabelle!$H$2,'Entladung des Speichers'!$B$12*0,IF(B227=Hilfstabelle!$H$3,'Entladung des Speichers'!D227,0))))</f>
        <v/>
      </c>
      <c r="F227" s="96" t="str">
        <f>IF(ISBLANK(A227),"",IF(AND(ISBLANK(D227),B227=Hilfstabelle!$H$3),"Fehler: Bitte Sondersachverhalt (individuelle Umlage) eintragen.",""))</f>
        <v/>
      </c>
    </row>
    <row r="228" spans="1:6" x14ac:dyDescent="0.2">
      <c r="A228" s="83"/>
      <c r="B228" s="82"/>
      <c r="C228" s="8"/>
      <c r="D228" s="14"/>
      <c r="E228" s="112" t="str">
        <f>IF(ISBLANK(A228),"",IF(B228=Hilfstabelle!$H$1,'Entladung des Speichers'!C228*'Entladung des Speichers'!$B$12/100,IF(B228=Hilfstabelle!$H$2,'Entladung des Speichers'!$B$12*0,IF(B228=Hilfstabelle!$H$3,'Entladung des Speichers'!D228,0))))</f>
        <v/>
      </c>
      <c r="F228" s="96" t="str">
        <f>IF(ISBLANK(A228),"",IF(AND(ISBLANK(D228),B228=Hilfstabelle!$H$3),"Fehler: Bitte Sondersachverhalt (individuelle Umlage) eintragen.",""))</f>
        <v/>
      </c>
    </row>
    <row r="229" spans="1:6" x14ac:dyDescent="0.2">
      <c r="A229" s="83"/>
      <c r="B229" s="82"/>
      <c r="C229" s="8"/>
      <c r="D229" s="14"/>
      <c r="E229" s="112" t="str">
        <f>IF(ISBLANK(A229),"",IF(B229=Hilfstabelle!$H$1,'Entladung des Speichers'!C229*'Entladung des Speichers'!$B$12/100,IF(B229=Hilfstabelle!$H$2,'Entladung des Speichers'!$B$12*0,IF(B229=Hilfstabelle!$H$3,'Entladung des Speichers'!D229,0))))</f>
        <v/>
      </c>
      <c r="F229" s="96" t="str">
        <f>IF(ISBLANK(A229),"",IF(AND(ISBLANK(D229),B229=Hilfstabelle!$H$3),"Fehler: Bitte Sondersachverhalt (individuelle Umlage) eintragen.",""))</f>
        <v/>
      </c>
    </row>
    <row r="230" spans="1:6" x14ac:dyDescent="0.2">
      <c r="A230" s="83"/>
      <c r="B230" s="82"/>
      <c r="C230" s="8"/>
      <c r="D230" s="14"/>
      <c r="E230" s="112" t="str">
        <f>IF(ISBLANK(A230),"",IF(B230=Hilfstabelle!$H$1,'Entladung des Speichers'!C230*'Entladung des Speichers'!$B$12/100,IF(B230=Hilfstabelle!$H$2,'Entladung des Speichers'!$B$12*0,IF(B230=Hilfstabelle!$H$3,'Entladung des Speichers'!D230,0))))</f>
        <v/>
      </c>
      <c r="F230" s="96" t="str">
        <f>IF(ISBLANK(A230),"",IF(AND(ISBLANK(D230),B230=Hilfstabelle!$H$3),"Fehler: Bitte Sondersachverhalt (individuelle Umlage) eintragen.",""))</f>
        <v/>
      </c>
    </row>
    <row r="231" spans="1:6" x14ac:dyDescent="0.2">
      <c r="A231" s="83"/>
      <c r="B231" s="82"/>
      <c r="C231" s="8"/>
      <c r="D231" s="14"/>
      <c r="E231" s="112" t="str">
        <f>IF(ISBLANK(A231),"",IF(B231=Hilfstabelle!$H$1,'Entladung des Speichers'!C231*'Entladung des Speichers'!$B$12/100,IF(B231=Hilfstabelle!$H$2,'Entladung des Speichers'!$B$12*0,IF(B231=Hilfstabelle!$H$3,'Entladung des Speichers'!D231,0))))</f>
        <v/>
      </c>
      <c r="F231" s="96" t="str">
        <f>IF(ISBLANK(A231),"",IF(AND(ISBLANK(D231),B231=Hilfstabelle!$H$3),"Fehler: Bitte Sondersachverhalt (individuelle Umlage) eintragen.",""))</f>
        <v/>
      </c>
    </row>
    <row r="232" spans="1:6" x14ac:dyDescent="0.2">
      <c r="A232" s="83"/>
      <c r="B232" s="82"/>
      <c r="C232" s="8"/>
      <c r="D232" s="14"/>
      <c r="E232" s="112" t="str">
        <f>IF(ISBLANK(A232),"",IF(B232=Hilfstabelle!$H$1,'Entladung des Speichers'!C232*'Entladung des Speichers'!$B$12/100,IF(B232=Hilfstabelle!$H$2,'Entladung des Speichers'!$B$12*0,IF(B232=Hilfstabelle!$H$3,'Entladung des Speichers'!D232,0))))</f>
        <v/>
      </c>
      <c r="F232" s="96" t="str">
        <f>IF(ISBLANK(A232),"",IF(AND(ISBLANK(D232),B232=Hilfstabelle!$H$3),"Fehler: Bitte Sondersachverhalt (individuelle Umlage) eintragen.",""))</f>
        <v/>
      </c>
    </row>
    <row r="233" spans="1:6" x14ac:dyDescent="0.2">
      <c r="A233" s="83"/>
      <c r="B233" s="82"/>
      <c r="C233" s="8"/>
      <c r="D233" s="14"/>
      <c r="E233" s="112" t="str">
        <f>IF(ISBLANK(A233),"",IF(B233=Hilfstabelle!$H$1,'Entladung des Speichers'!C233*'Entladung des Speichers'!$B$12/100,IF(B233=Hilfstabelle!$H$2,'Entladung des Speichers'!$B$12*0,IF(B233=Hilfstabelle!$H$3,'Entladung des Speichers'!D233,0))))</f>
        <v/>
      </c>
      <c r="F233" s="96" t="str">
        <f>IF(ISBLANK(A233),"",IF(AND(ISBLANK(D233),B233=Hilfstabelle!$H$3),"Fehler: Bitte Sondersachverhalt (individuelle Umlage) eintragen.",""))</f>
        <v/>
      </c>
    </row>
    <row r="234" spans="1:6" x14ac:dyDescent="0.2">
      <c r="A234" s="83"/>
      <c r="B234" s="82"/>
      <c r="C234" s="8"/>
      <c r="D234" s="14"/>
      <c r="E234" s="112" t="str">
        <f>IF(ISBLANK(A234),"",IF(B234=Hilfstabelle!$H$1,'Entladung des Speichers'!C234*'Entladung des Speichers'!$B$12/100,IF(B234=Hilfstabelle!$H$2,'Entladung des Speichers'!$B$12*0,IF(B234=Hilfstabelle!$H$3,'Entladung des Speichers'!D234,0))))</f>
        <v/>
      </c>
      <c r="F234" s="96" t="str">
        <f>IF(ISBLANK(A234),"",IF(AND(ISBLANK(D234),B234=Hilfstabelle!$H$3),"Fehler: Bitte Sondersachverhalt (individuelle Umlage) eintragen.",""))</f>
        <v/>
      </c>
    </row>
    <row r="235" spans="1:6" x14ac:dyDescent="0.2">
      <c r="A235" s="83"/>
      <c r="B235" s="82"/>
      <c r="C235" s="8"/>
      <c r="D235" s="14"/>
      <c r="E235" s="112" t="str">
        <f>IF(ISBLANK(A235),"",IF(B235=Hilfstabelle!$H$1,'Entladung des Speichers'!C235*'Entladung des Speichers'!$B$12/100,IF(B235=Hilfstabelle!$H$2,'Entladung des Speichers'!$B$12*0,IF(B235=Hilfstabelle!$H$3,'Entladung des Speichers'!D235,0))))</f>
        <v/>
      </c>
      <c r="F235" s="96" t="str">
        <f>IF(ISBLANK(A235),"",IF(AND(ISBLANK(D235),B235=Hilfstabelle!$H$3),"Fehler: Bitte Sondersachverhalt (individuelle Umlage) eintragen.",""))</f>
        <v/>
      </c>
    </row>
    <row r="236" spans="1:6" x14ac:dyDescent="0.2">
      <c r="A236" s="83"/>
      <c r="B236" s="82"/>
      <c r="C236" s="8"/>
      <c r="D236" s="14"/>
      <c r="E236" s="112" t="str">
        <f>IF(ISBLANK(A236),"",IF(B236=Hilfstabelle!$H$1,'Entladung des Speichers'!C236*'Entladung des Speichers'!$B$12/100,IF(B236=Hilfstabelle!$H$2,'Entladung des Speichers'!$B$12*0,IF(B236=Hilfstabelle!$H$3,'Entladung des Speichers'!D236,0))))</f>
        <v/>
      </c>
      <c r="F236" s="96" t="str">
        <f>IF(ISBLANK(A236),"",IF(AND(ISBLANK(D236),B236=Hilfstabelle!$H$3),"Fehler: Bitte Sondersachverhalt (individuelle Umlage) eintragen.",""))</f>
        <v/>
      </c>
    </row>
    <row r="237" spans="1:6" x14ac:dyDescent="0.2">
      <c r="A237" s="83"/>
      <c r="B237" s="82"/>
      <c r="C237" s="8"/>
      <c r="D237" s="14"/>
      <c r="E237" s="112" t="str">
        <f>IF(ISBLANK(A237),"",IF(B237=Hilfstabelle!$H$1,'Entladung des Speichers'!C237*'Entladung des Speichers'!$B$12/100,IF(B237=Hilfstabelle!$H$2,'Entladung des Speichers'!$B$12*0,IF(B237=Hilfstabelle!$H$3,'Entladung des Speichers'!D237,0))))</f>
        <v/>
      </c>
      <c r="F237" s="96" t="str">
        <f>IF(ISBLANK(A237),"",IF(AND(ISBLANK(D237),B237=Hilfstabelle!$H$3),"Fehler: Bitte Sondersachverhalt (individuelle Umlage) eintragen.",""))</f>
        <v/>
      </c>
    </row>
    <row r="238" spans="1:6" x14ac:dyDescent="0.2">
      <c r="A238" s="83"/>
      <c r="B238" s="82"/>
      <c r="C238" s="8"/>
      <c r="D238" s="14"/>
      <c r="E238" s="112" t="str">
        <f>IF(ISBLANK(A238),"",IF(B238=Hilfstabelle!$H$1,'Entladung des Speichers'!C238*'Entladung des Speichers'!$B$12/100,IF(B238=Hilfstabelle!$H$2,'Entladung des Speichers'!$B$12*0,IF(B238=Hilfstabelle!$H$3,'Entladung des Speichers'!D238,0))))</f>
        <v/>
      </c>
      <c r="F238" s="96" t="str">
        <f>IF(ISBLANK(A238),"",IF(AND(ISBLANK(D238),B238=Hilfstabelle!$H$3),"Fehler: Bitte Sondersachverhalt (individuelle Umlage) eintragen.",""))</f>
        <v/>
      </c>
    </row>
    <row r="239" spans="1:6" x14ac:dyDescent="0.2">
      <c r="A239" s="83"/>
      <c r="B239" s="82"/>
      <c r="C239" s="8"/>
      <c r="D239" s="14"/>
      <c r="E239" s="112" t="str">
        <f>IF(ISBLANK(A239),"",IF(B239=Hilfstabelle!$H$1,'Entladung des Speichers'!C239*'Entladung des Speichers'!$B$12/100,IF(B239=Hilfstabelle!$H$2,'Entladung des Speichers'!$B$12*0,IF(B239=Hilfstabelle!$H$3,'Entladung des Speichers'!D239,0))))</f>
        <v/>
      </c>
      <c r="F239" s="96" t="str">
        <f>IF(ISBLANK(A239),"",IF(AND(ISBLANK(D239),B239=Hilfstabelle!$H$3),"Fehler: Bitte Sondersachverhalt (individuelle Umlage) eintragen.",""))</f>
        <v/>
      </c>
    </row>
    <row r="240" spans="1:6" x14ac:dyDescent="0.2">
      <c r="A240" s="83"/>
      <c r="B240" s="82"/>
      <c r="C240" s="8"/>
      <c r="D240" s="14"/>
      <c r="E240" s="112" t="str">
        <f>IF(ISBLANK(A240),"",IF(B240=Hilfstabelle!$H$1,'Entladung des Speichers'!C240*'Entladung des Speichers'!$B$12/100,IF(B240=Hilfstabelle!$H$2,'Entladung des Speichers'!$B$12*0,IF(B240=Hilfstabelle!$H$3,'Entladung des Speichers'!D240,0))))</f>
        <v/>
      </c>
      <c r="F240" s="96" t="str">
        <f>IF(ISBLANK(A240),"",IF(AND(ISBLANK(D240),B240=Hilfstabelle!$H$3),"Fehler: Bitte Sondersachverhalt (individuelle Umlage) eintragen.",""))</f>
        <v/>
      </c>
    </row>
    <row r="241" spans="1:6" x14ac:dyDescent="0.2">
      <c r="A241" s="83"/>
      <c r="B241" s="82"/>
      <c r="C241" s="8"/>
      <c r="D241" s="14"/>
      <c r="E241" s="112" t="str">
        <f>IF(ISBLANK(A241),"",IF(B241=Hilfstabelle!$H$1,'Entladung des Speichers'!C241*'Entladung des Speichers'!$B$12/100,IF(B241=Hilfstabelle!$H$2,'Entladung des Speichers'!$B$12*0,IF(B241=Hilfstabelle!$H$3,'Entladung des Speichers'!D241,0))))</f>
        <v/>
      </c>
      <c r="F241" s="96" t="str">
        <f>IF(ISBLANK(A241),"",IF(AND(ISBLANK(D241),B241=Hilfstabelle!$H$3),"Fehler: Bitte Sondersachverhalt (individuelle Umlage) eintragen.",""))</f>
        <v/>
      </c>
    </row>
    <row r="242" spans="1:6" x14ac:dyDescent="0.2">
      <c r="A242" s="83"/>
      <c r="B242" s="82"/>
      <c r="C242" s="8"/>
      <c r="D242" s="14"/>
      <c r="E242" s="112" t="str">
        <f>IF(ISBLANK(A242),"",IF(B242=Hilfstabelle!$H$1,'Entladung des Speichers'!C242*'Entladung des Speichers'!$B$12/100,IF(B242=Hilfstabelle!$H$2,'Entladung des Speichers'!$B$12*0,IF(B242=Hilfstabelle!$H$3,'Entladung des Speichers'!D242,0))))</f>
        <v/>
      </c>
      <c r="F242" s="96" t="str">
        <f>IF(ISBLANK(A242),"",IF(AND(ISBLANK(D242),B242=Hilfstabelle!$H$3),"Fehler: Bitte Sondersachverhalt (individuelle Umlage) eintragen.",""))</f>
        <v/>
      </c>
    </row>
    <row r="243" spans="1:6" x14ac:dyDescent="0.2">
      <c r="A243" s="83"/>
      <c r="B243" s="82"/>
      <c r="C243" s="8"/>
      <c r="D243" s="14"/>
      <c r="E243" s="112" t="str">
        <f>IF(ISBLANK(A243),"",IF(B243=Hilfstabelle!$H$1,'Entladung des Speichers'!C243*'Entladung des Speichers'!$B$12/100,IF(B243=Hilfstabelle!$H$2,'Entladung des Speichers'!$B$12*0,IF(B243=Hilfstabelle!$H$3,'Entladung des Speichers'!D243,0))))</f>
        <v/>
      </c>
      <c r="F243" s="96" t="str">
        <f>IF(ISBLANK(A243),"",IF(AND(ISBLANK(D243),B243=Hilfstabelle!$H$3),"Fehler: Bitte Sondersachverhalt (individuelle Umlage) eintragen.",""))</f>
        <v/>
      </c>
    </row>
    <row r="244" spans="1:6" x14ac:dyDescent="0.2">
      <c r="A244" s="83"/>
      <c r="B244" s="82"/>
      <c r="C244" s="8"/>
      <c r="D244" s="14"/>
      <c r="E244" s="112" t="str">
        <f>IF(ISBLANK(A244),"",IF(B244=Hilfstabelle!$H$1,'Entladung des Speichers'!C244*'Entladung des Speichers'!$B$12/100,IF(B244=Hilfstabelle!$H$2,'Entladung des Speichers'!$B$12*0,IF(B244=Hilfstabelle!$H$3,'Entladung des Speichers'!D244,0))))</f>
        <v/>
      </c>
      <c r="F244" s="96" t="str">
        <f>IF(ISBLANK(A244),"",IF(AND(ISBLANK(D244),B244=Hilfstabelle!$H$3),"Fehler: Bitte Sondersachverhalt (individuelle Umlage) eintragen.",""))</f>
        <v/>
      </c>
    </row>
    <row r="245" spans="1:6" x14ac:dyDescent="0.2">
      <c r="A245" s="83"/>
      <c r="B245" s="82"/>
      <c r="C245" s="8"/>
      <c r="D245" s="14"/>
      <c r="E245" s="112" t="str">
        <f>IF(ISBLANK(A245),"",IF(B245=Hilfstabelle!$H$1,'Entladung des Speichers'!C245*'Entladung des Speichers'!$B$12/100,IF(B245=Hilfstabelle!$H$2,'Entladung des Speichers'!$B$12*0,IF(B245=Hilfstabelle!$H$3,'Entladung des Speichers'!D245,0))))</f>
        <v/>
      </c>
      <c r="F245" s="96" t="str">
        <f>IF(ISBLANK(A245),"",IF(AND(ISBLANK(D245),B245=Hilfstabelle!$H$3),"Fehler: Bitte Sondersachverhalt (individuelle Umlage) eintragen.",""))</f>
        <v/>
      </c>
    </row>
    <row r="246" spans="1:6" x14ac:dyDescent="0.2">
      <c r="A246" s="83"/>
      <c r="B246" s="82"/>
      <c r="C246" s="8"/>
      <c r="D246" s="14"/>
      <c r="E246" s="112" t="str">
        <f>IF(ISBLANK(A246),"",IF(B246=Hilfstabelle!$H$1,'Entladung des Speichers'!C246*'Entladung des Speichers'!$B$12/100,IF(B246=Hilfstabelle!$H$2,'Entladung des Speichers'!$B$12*0,IF(B246=Hilfstabelle!$H$3,'Entladung des Speichers'!D246,0))))</f>
        <v/>
      </c>
      <c r="F246" s="96" t="str">
        <f>IF(ISBLANK(A246),"",IF(AND(ISBLANK(D246),B246=Hilfstabelle!$H$3),"Fehler: Bitte Sondersachverhalt (individuelle Umlage) eintragen.",""))</f>
        <v/>
      </c>
    </row>
    <row r="247" spans="1:6" x14ac:dyDescent="0.2">
      <c r="A247" s="83"/>
      <c r="B247" s="82"/>
      <c r="C247" s="8"/>
      <c r="D247" s="14"/>
      <c r="E247" s="112" t="str">
        <f>IF(ISBLANK(A247),"",IF(B247=Hilfstabelle!$H$1,'Entladung des Speichers'!C247*'Entladung des Speichers'!$B$12/100,IF(B247=Hilfstabelle!$H$2,'Entladung des Speichers'!$B$12*0,IF(B247=Hilfstabelle!$H$3,'Entladung des Speichers'!D247,0))))</f>
        <v/>
      </c>
      <c r="F247" s="96" t="str">
        <f>IF(ISBLANK(A247),"",IF(AND(ISBLANK(D247),B247=Hilfstabelle!$H$3),"Fehler: Bitte Sondersachverhalt (individuelle Umlage) eintragen.",""))</f>
        <v/>
      </c>
    </row>
    <row r="248" spans="1:6" x14ac:dyDescent="0.2">
      <c r="A248" s="83"/>
      <c r="B248" s="82"/>
      <c r="C248" s="8"/>
      <c r="D248" s="14"/>
      <c r="E248" s="112" t="str">
        <f>IF(ISBLANK(A248),"",IF(B248=Hilfstabelle!$H$1,'Entladung des Speichers'!C248*'Entladung des Speichers'!$B$12/100,IF(B248=Hilfstabelle!$H$2,'Entladung des Speichers'!$B$12*0,IF(B248=Hilfstabelle!$H$3,'Entladung des Speichers'!D248,0))))</f>
        <v/>
      </c>
      <c r="F248" s="96" t="str">
        <f>IF(ISBLANK(A248),"",IF(AND(ISBLANK(D248),B248=Hilfstabelle!$H$3),"Fehler: Bitte Sondersachverhalt (individuelle Umlage) eintragen.",""))</f>
        <v/>
      </c>
    </row>
    <row r="249" spans="1:6" x14ac:dyDescent="0.2">
      <c r="A249" s="83"/>
      <c r="B249" s="82"/>
      <c r="C249" s="8"/>
      <c r="D249" s="14"/>
      <c r="E249" s="112" t="str">
        <f>IF(ISBLANK(A249),"",IF(B249=Hilfstabelle!$H$1,'Entladung des Speichers'!C249*'Entladung des Speichers'!$B$12/100,IF(B249=Hilfstabelle!$H$2,'Entladung des Speichers'!$B$12*0,IF(B249=Hilfstabelle!$H$3,'Entladung des Speichers'!D249,0))))</f>
        <v/>
      </c>
      <c r="F249" s="96" t="str">
        <f>IF(ISBLANK(A249),"",IF(AND(ISBLANK(D249),B249=Hilfstabelle!$H$3),"Fehler: Bitte Sondersachverhalt (individuelle Umlage) eintragen.",""))</f>
        <v/>
      </c>
    </row>
    <row r="250" spans="1:6" x14ac:dyDescent="0.2">
      <c r="A250" s="83"/>
      <c r="B250" s="82"/>
      <c r="C250" s="8"/>
      <c r="D250" s="14"/>
      <c r="E250" s="112" t="str">
        <f>IF(ISBLANK(A250),"",IF(B250=Hilfstabelle!$H$1,'Entladung des Speichers'!C250*'Entladung des Speichers'!$B$12/100,IF(B250=Hilfstabelle!$H$2,'Entladung des Speichers'!$B$12*0,IF(B250=Hilfstabelle!$H$3,'Entladung des Speichers'!D250,0))))</f>
        <v/>
      </c>
      <c r="F250" s="96" t="str">
        <f>IF(ISBLANK(A250),"",IF(AND(ISBLANK(D250),B250=Hilfstabelle!$H$3),"Fehler: Bitte Sondersachverhalt (individuelle Umlage) eintragen.",""))</f>
        <v/>
      </c>
    </row>
    <row r="251" spans="1:6" x14ac:dyDescent="0.2">
      <c r="A251" s="83"/>
      <c r="B251" s="82"/>
      <c r="C251" s="8"/>
      <c r="D251" s="14"/>
      <c r="E251" s="112" t="str">
        <f>IF(ISBLANK(A251),"",IF(B251=Hilfstabelle!$H$1,'Entladung des Speichers'!C251*'Entladung des Speichers'!$B$12/100,IF(B251=Hilfstabelle!$H$2,'Entladung des Speichers'!$B$12*0,IF(B251=Hilfstabelle!$H$3,'Entladung des Speichers'!D251,0))))</f>
        <v/>
      </c>
      <c r="F251" s="96" t="str">
        <f>IF(ISBLANK(A251),"",IF(AND(ISBLANK(D251),B251=Hilfstabelle!$H$3),"Fehler: Bitte Sondersachverhalt (individuelle Umlage) eintragen.",""))</f>
        <v/>
      </c>
    </row>
    <row r="252" spans="1:6" x14ac:dyDescent="0.2">
      <c r="A252" s="83"/>
      <c r="B252" s="82"/>
      <c r="C252" s="8"/>
      <c r="D252" s="14"/>
      <c r="E252" s="112" t="str">
        <f>IF(ISBLANK(A252),"",IF(B252=Hilfstabelle!$H$1,'Entladung des Speichers'!C252*'Entladung des Speichers'!$B$12/100,IF(B252=Hilfstabelle!$H$2,'Entladung des Speichers'!$B$12*0,IF(B252=Hilfstabelle!$H$3,'Entladung des Speichers'!D252,0))))</f>
        <v/>
      </c>
      <c r="F252" s="96" t="str">
        <f>IF(ISBLANK(A252),"",IF(AND(ISBLANK(D252),B252=Hilfstabelle!$H$3),"Fehler: Bitte Sondersachverhalt (individuelle Umlage) eintragen.",""))</f>
        <v/>
      </c>
    </row>
    <row r="253" spans="1:6" x14ac:dyDescent="0.2">
      <c r="A253" s="83"/>
      <c r="B253" s="82"/>
      <c r="C253" s="8"/>
      <c r="D253" s="14"/>
      <c r="E253" s="112" t="str">
        <f>IF(ISBLANK(A253),"",IF(B253=Hilfstabelle!$H$1,'Entladung des Speichers'!C253*'Entladung des Speichers'!$B$12/100,IF(B253=Hilfstabelle!$H$2,'Entladung des Speichers'!$B$12*0,IF(B253=Hilfstabelle!$H$3,'Entladung des Speichers'!D253,0))))</f>
        <v/>
      </c>
      <c r="F253" s="96" t="str">
        <f>IF(ISBLANK(A253),"",IF(AND(ISBLANK(D253),B253=Hilfstabelle!$H$3),"Fehler: Bitte Sondersachverhalt (individuelle Umlage) eintragen.",""))</f>
        <v/>
      </c>
    </row>
    <row r="254" spans="1:6" x14ac:dyDescent="0.2">
      <c r="A254" s="83"/>
      <c r="B254" s="82"/>
      <c r="C254" s="8"/>
      <c r="D254" s="14"/>
      <c r="E254" s="112" t="str">
        <f>IF(ISBLANK(A254),"",IF(B254=Hilfstabelle!$H$1,'Entladung des Speichers'!C254*'Entladung des Speichers'!$B$12/100,IF(B254=Hilfstabelle!$H$2,'Entladung des Speichers'!$B$12*0,IF(B254=Hilfstabelle!$H$3,'Entladung des Speichers'!D254,0))))</f>
        <v/>
      </c>
      <c r="F254" s="96" t="str">
        <f>IF(ISBLANK(A254),"",IF(AND(ISBLANK(D254),B254=Hilfstabelle!$H$3),"Fehler: Bitte Sondersachverhalt (individuelle Umlage) eintragen.",""))</f>
        <v/>
      </c>
    </row>
    <row r="255" spans="1:6" x14ac:dyDescent="0.2">
      <c r="A255" s="83"/>
      <c r="B255" s="82"/>
      <c r="C255" s="8"/>
      <c r="D255" s="14"/>
      <c r="E255" s="112" t="str">
        <f>IF(ISBLANK(A255),"",IF(B255=Hilfstabelle!$H$1,'Entladung des Speichers'!C255*'Entladung des Speichers'!$B$12/100,IF(B255=Hilfstabelle!$H$2,'Entladung des Speichers'!$B$12*0,IF(B255=Hilfstabelle!$H$3,'Entladung des Speichers'!D255,0))))</f>
        <v/>
      </c>
      <c r="F255" s="96" t="str">
        <f>IF(ISBLANK(A255),"",IF(AND(ISBLANK(D255),B255=Hilfstabelle!$H$3),"Fehler: Bitte Sondersachverhalt (individuelle Umlage) eintragen.",""))</f>
        <v/>
      </c>
    </row>
    <row r="256" spans="1:6" x14ac:dyDescent="0.2">
      <c r="A256" s="83"/>
      <c r="B256" s="82"/>
      <c r="C256" s="8"/>
      <c r="D256" s="14"/>
      <c r="E256" s="112" t="str">
        <f>IF(ISBLANK(A256),"",IF(B256=Hilfstabelle!$H$1,'Entladung des Speichers'!C256*'Entladung des Speichers'!$B$12/100,IF(B256=Hilfstabelle!$H$2,'Entladung des Speichers'!$B$12*0,IF(B256=Hilfstabelle!$H$3,'Entladung des Speichers'!D256,0))))</f>
        <v/>
      </c>
      <c r="F256" s="96" t="str">
        <f>IF(ISBLANK(A256),"",IF(AND(ISBLANK(D256),B256=Hilfstabelle!$H$3),"Fehler: Bitte Sondersachverhalt (individuelle Umlage) eintragen.",""))</f>
        <v/>
      </c>
    </row>
    <row r="257" spans="1:6" x14ac:dyDescent="0.2">
      <c r="A257" s="83"/>
      <c r="B257" s="82"/>
      <c r="C257" s="8"/>
      <c r="D257" s="14"/>
      <c r="E257" s="112" t="str">
        <f>IF(ISBLANK(A257),"",IF(B257=Hilfstabelle!$H$1,'Entladung des Speichers'!C257*'Entladung des Speichers'!$B$12/100,IF(B257=Hilfstabelle!$H$2,'Entladung des Speichers'!$B$12*0,IF(B257=Hilfstabelle!$H$3,'Entladung des Speichers'!D257,0))))</f>
        <v/>
      </c>
      <c r="F257" s="96" t="str">
        <f>IF(ISBLANK(A257),"",IF(AND(ISBLANK(D257),B257=Hilfstabelle!$H$3),"Fehler: Bitte Sondersachverhalt (individuelle Umlage) eintragen.",""))</f>
        <v/>
      </c>
    </row>
    <row r="258" spans="1:6" x14ac:dyDescent="0.2">
      <c r="A258" s="83"/>
      <c r="B258" s="82"/>
      <c r="C258" s="8"/>
      <c r="D258" s="14"/>
      <c r="E258" s="112" t="str">
        <f>IF(ISBLANK(A258),"",IF(B258=Hilfstabelle!$H$1,'Entladung des Speichers'!C258*'Entladung des Speichers'!$B$12/100,IF(B258=Hilfstabelle!$H$2,'Entladung des Speichers'!$B$12*0,IF(B258=Hilfstabelle!$H$3,'Entladung des Speichers'!D258,0))))</f>
        <v/>
      </c>
      <c r="F258" s="96" t="str">
        <f>IF(ISBLANK(A258),"",IF(AND(ISBLANK(D258),B258=Hilfstabelle!$H$3),"Fehler: Bitte Sondersachverhalt (individuelle Umlage) eintragen.",""))</f>
        <v/>
      </c>
    </row>
    <row r="259" spans="1:6" x14ac:dyDescent="0.2">
      <c r="A259" s="83"/>
      <c r="B259" s="82"/>
      <c r="C259" s="8"/>
      <c r="D259" s="14"/>
      <c r="E259" s="112" t="str">
        <f>IF(ISBLANK(A259),"",IF(B259=Hilfstabelle!$H$1,'Entladung des Speichers'!C259*'Entladung des Speichers'!$B$12/100,IF(B259=Hilfstabelle!$H$2,'Entladung des Speichers'!$B$12*0,IF(B259=Hilfstabelle!$H$3,'Entladung des Speichers'!D259,0))))</f>
        <v/>
      </c>
      <c r="F259" s="96" t="str">
        <f>IF(ISBLANK(A259),"",IF(AND(ISBLANK(D259),B259=Hilfstabelle!$H$3),"Fehler: Bitte Sondersachverhalt (individuelle Umlage) eintragen.",""))</f>
        <v/>
      </c>
    </row>
    <row r="260" spans="1:6" x14ac:dyDescent="0.2">
      <c r="A260" s="83"/>
      <c r="B260" s="82"/>
      <c r="C260" s="8"/>
      <c r="D260" s="14"/>
      <c r="E260" s="112" t="str">
        <f>IF(ISBLANK(A260),"",IF(B260=Hilfstabelle!$H$1,'Entladung des Speichers'!C260*'Entladung des Speichers'!$B$12/100,IF(B260=Hilfstabelle!$H$2,'Entladung des Speichers'!$B$12*0,IF(B260=Hilfstabelle!$H$3,'Entladung des Speichers'!D260,0))))</f>
        <v/>
      </c>
      <c r="F260" s="96" t="str">
        <f>IF(ISBLANK(A260),"",IF(AND(ISBLANK(D260),B260=Hilfstabelle!$H$3),"Fehler: Bitte Sondersachverhalt (individuelle Umlage) eintragen.",""))</f>
        <v/>
      </c>
    </row>
    <row r="261" spans="1:6" x14ac:dyDescent="0.2">
      <c r="A261" s="83"/>
      <c r="B261" s="82"/>
      <c r="C261" s="8"/>
      <c r="D261" s="14"/>
      <c r="E261" s="112" t="str">
        <f>IF(ISBLANK(A261),"",IF(B261=Hilfstabelle!$H$1,'Entladung des Speichers'!C261*'Entladung des Speichers'!$B$12/100,IF(B261=Hilfstabelle!$H$2,'Entladung des Speichers'!$B$12*0,IF(B261=Hilfstabelle!$H$3,'Entladung des Speichers'!D261,0))))</f>
        <v/>
      </c>
      <c r="F261" s="96" t="str">
        <f>IF(ISBLANK(A261),"",IF(AND(ISBLANK(D261),B261=Hilfstabelle!$H$3),"Fehler: Bitte Sondersachverhalt (individuelle Umlage) eintragen.",""))</f>
        <v/>
      </c>
    </row>
    <row r="262" spans="1:6" x14ac:dyDescent="0.2">
      <c r="A262" s="83"/>
      <c r="B262" s="82"/>
      <c r="C262" s="8"/>
      <c r="D262" s="14"/>
      <c r="E262" s="112" t="str">
        <f>IF(ISBLANK(A262),"",IF(B262=Hilfstabelle!$H$1,'Entladung des Speichers'!C262*'Entladung des Speichers'!$B$12/100,IF(B262=Hilfstabelle!$H$2,'Entladung des Speichers'!$B$12*0,IF(B262=Hilfstabelle!$H$3,'Entladung des Speichers'!D262,0))))</f>
        <v/>
      </c>
      <c r="F262" s="96" t="str">
        <f>IF(ISBLANK(A262),"",IF(AND(ISBLANK(D262),B262=Hilfstabelle!$H$3),"Fehler: Bitte Sondersachverhalt (individuelle Umlage) eintragen.",""))</f>
        <v/>
      </c>
    </row>
    <row r="263" spans="1:6" x14ac:dyDescent="0.2">
      <c r="A263" s="83"/>
      <c r="B263" s="82"/>
      <c r="C263" s="8"/>
      <c r="D263" s="14"/>
      <c r="E263" s="112" t="str">
        <f>IF(ISBLANK(A263),"",IF(B263=Hilfstabelle!$H$1,'Entladung des Speichers'!C263*'Entladung des Speichers'!$B$12/100,IF(B263=Hilfstabelle!$H$2,'Entladung des Speichers'!$B$12*0,IF(B263=Hilfstabelle!$H$3,'Entladung des Speichers'!D263,0))))</f>
        <v/>
      </c>
      <c r="F263" s="96" t="str">
        <f>IF(ISBLANK(A263),"",IF(AND(ISBLANK(D263),B263=Hilfstabelle!$H$3),"Fehler: Bitte Sondersachverhalt (individuelle Umlage) eintragen.",""))</f>
        <v/>
      </c>
    </row>
    <row r="264" spans="1:6" x14ac:dyDescent="0.2">
      <c r="A264" s="83"/>
      <c r="B264" s="82"/>
      <c r="C264" s="8"/>
      <c r="D264" s="14"/>
      <c r="E264" s="112" t="str">
        <f>IF(ISBLANK(A264),"",IF(B264=Hilfstabelle!$H$1,'Entladung des Speichers'!C264*'Entladung des Speichers'!$B$12/100,IF(B264=Hilfstabelle!$H$2,'Entladung des Speichers'!$B$12*0,IF(B264=Hilfstabelle!$H$3,'Entladung des Speichers'!D264,0))))</f>
        <v/>
      </c>
      <c r="F264" s="96" t="str">
        <f>IF(ISBLANK(A264),"",IF(AND(ISBLANK(D264),B264=Hilfstabelle!$H$3),"Fehler: Bitte Sondersachverhalt (individuelle Umlage) eintragen.",""))</f>
        <v/>
      </c>
    </row>
    <row r="265" spans="1:6" x14ac:dyDescent="0.2">
      <c r="A265" s="83"/>
      <c r="B265" s="82"/>
      <c r="C265" s="8"/>
      <c r="D265" s="14"/>
      <c r="E265" s="112" t="str">
        <f>IF(ISBLANK(A265),"",IF(B265=Hilfstabelle!$H$1,'Entladung des Speichers'!C265*'Entladung des Speichers'!$B$12/100,IF(B265=Hilfstabelle!$H$2,'Entladung des Speichers'!$B$12*0,IF(B265=Hilfstabelle!$H$3,'Entladung des Speichers'!D265,0))))</f>
        <v/>
      </c>
      <c r="F265" s="96" t="str">
        <f>IF(ISBLANK(A265),"",IF(AND(ISBLANK(D265),B265=Hilfstabelle!$H$3),"Fehler: Bitte Sondersachverhalt (individuelle Umlage) eintragen.",""))</f>
        <v/>
      </c>
    </row>
    <row r="266" spans="1:6" x14ac:dyDescent="0.2">
      <c r="A266" s="83"/>
      <c r="B266" s="82"/>
      <c r="C266" s="8"/>
      <c r="D266" s="14"/>
      <c r="E266" s="112" t="str">
        <f>IF(ISBLANK(A266),"",IF(B266=Hilfstabelle!$H$1,'Entladung des Speichers'!C266*'Entladung des Speichers'!$B$12/100,IF(B266=Hilfstabelle!$H$2,'Entladung des Speichers'!$B$12*0,IF(B266=Hilfstabelle!$H$3,'Entladung des Speichers'!D266,0))))</f>
        <v/>
      </c>
      <c r="F266" s="96" t="str">
        <f>IF(ISBLANK(A266),"",IF(AND(ISBLANK(D266),B266=Hilfstabelle!$H$3),"Fehler: Bitte Sondersachverhalt (individuelle Umlage) eintragen.",""))</f>
        <v/>
      </c>
    </row>
    <row r="267" spans="1:6" x14ac:dyDescent="0.2">
      <c r="A267" s="83"/>
      <c r="B267" s="82"/>
      <c r="C267" s="8"/>
      <c r="D267" s="14"/>
      <c r="E267" s="112" t="str">
        <f>IF(ISBLANK(A267),"",IF(B267=Hilfstabelle!$H$1,'Entladung des Speichers'!C267*'Entladung des Speichers'!$B$12/100,IF(B267=Hilfstabelle!$H$2,'Entladung des Speichers'!$B$12*0,IF(B267=Hilfstabelle!$H$3,'Entladung des Speichers'!D267,0))))</f>
        <v/>
      </c>
      <c r="F267" s="96" t="str">
        <f>IF(ISBLANK(A267),"",IF(AND(ISBLANK(D267),B267=Hilfstabelle!$H$3),"Fehler: Bitte Sondersachverhalt (individuelle Umlage) eintragen.",""))</f>
        <v/>
      </c>
    </row>
    <row r="268" spans="1:6" x14ac:dyDescent="0.2">
      <c r="A268" s="83"/>
      <c r="B268" s="82"/>
      <c r="C268" s="8"/>
      <c r="D268" s="14"/>
      <c r="E268" s="112" t="str">
        <f>IF(ISBLANK(A268),"",IF(B268=Hilfstabelle!$H$1,'Entladung des Speichers'!C268*'Entladung des Speichers'!$B$12/100,IF(B268=Hilfstabelle!$H$2,'Entladung des Speichers'!$B$12*0,IF(B268=Hilfstabelle!$H$3,'Entladung des Speichers'!D268,0))))</f>
        <v/>
      </c>
      <c r="F268" s="96" t="str">
        <f>IF(ISBLANK(A268),"",IF(AND(ISBLANK(D268),B268=Hilfstabelle!$H$3),"Fehler: Bitte Sondersachverhalt (individuelle Umlage) eintragen.",""))</f>
        <v/>
      </c>
    </row>
    <row r="269" spans="1:6" x14ac:dyDescent="0.2">
      <c r="A269" s="83"/>
      <c r="B269" s="82"/>
      <c r="C269" s="8"/>
      <c r="D269" s="14"/>
      <c r="E269" s="112" t="str">
        <f>IF(ISBLANK(A269),"",IF(B269=Hilfstabelle!$H$1,'Entladung des Speichers'!C269*'Entladung des Speichers'!$B$12/100,IF(B269=Hilfstabelle!$H$2,'Entladung des Speichers'!$B$12*0,IF(B269=Hilfstabelle!$H$3,'Entladung des Speichers'!D269,0))))</f>
        <v/>
      </c>
      <c r="F269" s="96" t="str">
        <f>IF(ISBLANK(A269),"",IF(AND(ISBLANK(D269),B269=Hilfstabelle!$H$3),"Fehler: Bitte Sondersachverhalt (individuelle Umlage) eintragen.",""))</f>
        <v/>
      </c>
    </row>
    <row r="270" spans="1:6" x14ac:dyDescent="0.2">
      <c r="A270" s="83"/>
      <c r="B270" s="82"/>
      <c r="C270" s="8"/>
      <c r="D270" s="14"/>
      <c r="E270" s="112" t="str">
        <f>IF(ISBLANK(A270),"",IF(B270=Hilfstabelle!$H$1,'Entladung des Speichers'!C270*'Entladung des Speichers'!$B$12/100,IF(B270=Hilfstabelle!$H$2,'Entladung des Speichers'!$B$12*0,IF(B270=Hilfstabelle!$H$3,'Entladung des Speichers'!D270,0))))</f>
        <v/>
      </c>
      <c r="F270" s="96" t="str">
        <f>IF(ISBLANK(A270),"",IF(AND(ISBLANK(D270),B270=Hilfstabelle!$H$3),"Fehler: Bitte Sondersachverhalt (individuelle Umlage) eintragen.",""))</f>
        <v/>
      </c>
    </row>
    <row r="271" spans="1:6" x14ac:dyDescent="0.2">
      <c r="A271" s="83"/>
      <c r="B271" s="82"/>
      <c r="C271" s="8"/>
      <c r="D271" s="14"/>
      <c r="E271" s="112" t="str">
        <f>IF(ISBLANK(A271),"",IF(B271=Hilfstabelle!$H$1,'Entladung des Speichers'!C271*'Entladung des Speichers'!$B$12/100,IF(B271=Hilfstabelle!$H$2,'Entladung des Speichers'!$B$12*0,IF(B271=Hilfstabelle!$H$3,'Entladung des Speichers'!D271,0))))</f>
        <v/>
      </c>
      <c r="F271" s="96" t="str">
        <f>IF(ISBLANK(A271),"",IF(AND(ISBLANK(D271),B271=Hilfstabelle!$H$3),"Fehler: Bitte Sondersachverhalt (individuelle Umlage) eintragen.",""))</f>
        <v/>
      </c>
    </row>
    <row r="272" spans="1:6" x14ac:dyDescent="0.2">
      <c r="A272" s="83"/>
      <c r="B272" s="82"/>
      <c r="C272" s="8"/>
      <c r="D272" s="14"/>
      <c r="E272" s="112" t="str">
        <f>IF(ISBLANK(A272),"",IF(B272=Hilfstabelle!$H$1,'Entladung des Speichers'!C272*'Entladung des Speichers'!$B$12/100,IF(B272=Hilfstabelle!$H$2,'Entladung des Speichers'!$B$12*0,IF(B272=Hilfstabelle!$H$3,'Entladung des Speichers'!D272,0))))</f>
        <v/>
      </c>
      <c r="F272" s="96" t="str">
        <f>IF(ISBLANK(A272),"",IF(AND(ISBLANK(D272),B272=Hilfstabelle!$H$3),"Fehler: Bitte Sondersachverhalt (individuelle Umlage) eintragen.",""))</f>
        <v/>
      </c>
    </row>
    <row r="273" spans="1:6" x14ac:dyDescent="0.2">
      <c r="A273" s="83"/>
      <c r="B273" s="82"/>
      <c r="C273" s="8"/>
      <c r="D273" s="14"/>
      <c r="E273" s="112" t="str">
        <f>IF(ISBLANK(A273),"",IF(B273=Hilfstabelle!$H$1,'Entladung des Speichers'!C273*'Entladung des Speichers'!$B$12/100,IF(B273=Hilfstabelle!$H$2,'Entladung des Speichers'!$B$12*0,IF(B273=Hilfstabelle!$H$3,'Entladung des Speichers'!D273,0))))</f>
        <v/>
      </c>
      <c r="F273" s="96" t="str">
        <f>IF(ISBLANK(A273),"",IF(AND(ISBLANK(D273),B273=Hilfstabelle!$H$3),"Fehler: Bitte Sondersachverhalt (individuelle Umlage) eintragen.",""))</f>
        <v/>
      </c>
    </row>
    <row r="274" spans="1:6" x14ac:dyDescent="0.2">
      <c r="A274" s="83"/>
      <c r="B274" s="82"/>
      <c r="C274" s="8"/>
      <c r="D274" s="14"/>
      <c r="E274" s="112" t="str">
        <f>IF(ISBLANK(A274),"",IF(B274=Hilfstabelle!$H$1,'Entladung des Speichers'!C274*'Entladung des Speichers'!$B$12/100,IF(B274=Hilfstabelle!$H$2,'Entladung des Speichers'!$B$12*0,IF(B274=Hilfstabelle!$H$3,'Entladung des Speichers'!D274,0))))</f>
        <v/>
      </c>
      <c r="F274" s="96" t="str">
        <f>IF(ISBLANK(A274),"",IF(AND(ISBLANK(D274),B274=Hilfstabelle!$H$3),"Fehler: Bitte Sondersachverhalt (individuelle Umlage) eintragen.",""))</f>
        <v/>
      </c>
    </row>
    <row r="275" spans="1:6" x14ac:dyDescent="0.2">
      <c r="A275" s="83"/>
      <c r="B275" s="82"/>
      <c r="C275" s="8"/>
      <c r="D275" s="14"/>
      <c r="E275" s="112" t="str">
        <f>IF(ISBLANK(A275),"",IF(B275=Hilfstabelle!$H$1,'Entladung des Speichers'!C275*'Entladung des Speichers'!$B$12/100,IF(B275=Hilfstabelle!$H$2,'Entladung des Speichers'!$B$12*0,IF(B275=Hilfstabelle!$H$3,'Entladung des Speichers'!D275,0))))</f>
        <v/>
      </c>
      <c r="F275" s="96" t="str">
        <f>IF(ISBLANK(A275),"",IF(AND(ISBLANK(D275),B275=Hilfstabelle!$H$3),"Fehler: Bitte Sondersachverhalt (individuelle Umlage) eintragen.",""))</f>
        <v/>
      </c>
    </row>
    <row r="276" spans="1:6" x14ac:dyDescent="0.2">
      <c r="A276" s="83"/>
      <c r="B276" s="82"/>
      <c r="C276" s="8"/>
      <c r="D276" s="14"/>
      <c r="E276" s="112" t="str">
        <f>IF(ISBLANK(A276),"",IF(B276=Hilfstabelle!$H$1,'Entladung des Speichers'!C276*'Entladung des Speichers'!$B$12/100,IF(B276=Hilfstabelle!$H$2,'Entladung des Speichers'!$B$12*0,IF(B276=Hilfstabelle!$H$3,'Entladung des Speichers'!D276,0))))</f>
        <v/>
      </c>
      <c r="F276" s="96" t="str">
        <f>IF(ISBLANK(A276),"",IF(AND(ISBLANK(D276),B276=Hilfstabelle!$H$3),"Fehler: Bitte Sondersachverhalt (individuelle Umlage) eintragen.",""))</f>
        <v/>
      </c>
    </row>
    <row r="277" spans="1:6" x14ac:dyDescent="0.2">
      <c r="A277" s="83"/>
      <c r="B277" s="82"/>
      <c r="C277" s="8"/>
      <c r="D277" s="14"/>
      <c r="E277" s="112" t="str">
        <f>IF(ISBLANK(A277),"",IF(B277=Hilfstabelle!$H$1,'Entladung des Speichers'!C277*'Entladung des Speichers'!$B$12/100,IF(B277=Hilfstabelle!$H$2,'Entladung des Speichers'!$B$12*0,IF(B277=Hilfstabelle!$H$3,'Entladung des Speichers'!D277,0))))</f>
        <v/>
      </c>
      <c r="F277" s="96" t="str">
        <f>IF(ISBLANK(A277),"",IF(AND(ISBLANK(D277),B277=Hilfstabelle!$H$3),"Fehler: Bitte Sondersachverhalt (individuelle Umlage) eintragen.",""))</f>
        <v/>
      </c>
    </row>
    <row r="278" spans="1:6" x14ac:dyDescent="0.2">
      <c r="A278" s="83"/>
      <c r="B278" s="82"/>
      <c r="C278" s="8"/>
      <c r="D278" s="14"/>
      <c r="E278" s="112" t="str">
        <f>IF(ISBLANK(A278),"",IF(B278=Hilfstabelle!$H$1,'Entladung des Speichers'!C278*'Entladung des Speichers'!$B$12/100,IF(B278=Hilfstabelle!$H$2,'Entladung des Speichers'!$B$12*0,IF(B278=Hilfstabelle!$H$3,'Entladung des Speichers'!D278,0))))</f>
        <v/>
      </c>
      <c r="F278" s="96" t="str">
        <f>IF(ISBLANK(A278),"",IF(AND(ISBLANK(D278),B278=Hilfstabelle!$H$3),"Fehler: Bitte Sondersachverhalt (individuelle Umlage) eintragen.",""))</f>
        <v/>
      </c>
    </row>
    <row r="279" spans="1:6" x14ac:dyDescent="0.2">
      <c r="A279" s="83"/>
      <c r="B279" s="82"/>
      <c r="C279" s="8"/>
      <c r="D279" s="14"/>
      <c r="E279" s="112" t="str">
        <f>IF(ISBLANK(A279),"",IF(B279=Hilfstabelle!$H$1,'Entladung des Speichers'!C279*'Entladung des Speichers'!$B$12/100,IF(B279=Hilfstabelle!$H$2,'Entladung des Speichers'!$B$12*0,IF(B279=Hilfstabelle!$H$3,'Entladung des Speichers'!D279,0))))</f>
        <v/>
      </c>
      <c r="F279" s="96" t="str">
        <f>IF(ISBLANK(A279),"",IF(AND(ISBLANK(D279),B279=Hilfstabelle!$H$3),"Fehler: Bitte Sondersachverhalt (individuelle Umlage) eintragen.",""))</f>
        <v/>
      </c>
    </row>
    <row r="280" spans="1:6" x14ac:dyDescent="0.2">
      <c r="A280" s="83"/>
      <c r="B280" s="82"/>
      <c r="C280" s="8"/>
      <c r="D280" s="14"/>
      <c r="E280" s="112" t="str">
        <f>IF(ISBLANK(A280),"",IF(B280=Hilfstabelle!$H$1,'Entladung des Speichers'!C280*'Entladung des Speichers'!$B$12/100,IF(B280=Hilfstabelle!$H$2,'Entladung des Speichers'!$B$12*0,IF(B280=Hilfstabelle!$H$3,'Entladung des Speichers'!D280,0))))</f>
        <v/>
      </c>
      <c r="F280" s="96" t="str">
        <f>IF(ISBLANK(A280),"",IF(AND(ISBLANK(D280),B280=Hilfstabelle!$H$3),"Fehler: Bitte Sondersachverhalt (individuelle Umlage) eintragen.",""))</f>
        <v/>
      </c>
    </row>
    <row r="281" spans="1:6" x14ac:dyDescent="0.2">
      <c r="A281" s="83"/>
      <c r="B281" s="82"/>
      <c r="C281" s="8"/>
      <c r="D281" s="14"/>
      <c r="E281" s="112" t="str">
        <f>IF(ISBLANK(A281),"",IF(B281=Hilfstabelle!$H$1,'Entladung des Speichers'!C281*'Entladung des Speichers'!$B$12/100,IF(B281=Hilfstabelle!$H$2,'Entladung des Speichers'!$B$12*0,IF(B281=Hilfstabelle!$H$3,'Entladung des Speichers'!D281,0))))</f>
        <v/>
      </c>
      <c r="F281" s="96" t="str">
        <f>IF(ISBLANK(A281),"",IF(AND(ISBLANK(D281),B281=Hilfstabelle!$H$3),"Fehler: Bitte Sondersachverhalt (individuelle Umlage) eintragen.",""))</f>
        <v/>
      </c>
    </row>
    <row r="282" spans="1:6" x14ac:dyDescent="0.2">
      <c r="A282" s="83"/>
      <c r="B282" s="82"/>
      <c r="C282" s="8"/>
      <c r="D282" s="14"/>
      <c r="E282" s="112" t="str">
        <f>IF(ISBLANK(A282),"",IF(B282=Hilfstabelle!$H$1,'Entladung des Speichers'!C282*'Entladung des Speichers'!$B$12/100,IF(B282=Hilfstabelle!$H$2,'Entladung des Speichers'!$B$12*0,IF(B282=Hilfstabelle!$H$3,'Entladung des Speichers'!D282,0))))</f>
        <v/>
      </c>
      <c r="F282" s="96" t="str">
        <f>IF(ISBLANK(A282),"",IF(AND(ISBLANK(D282),B282=Hilfstabelle!$H$3),"Fehler: Bitte Sondersachverhalt (individuelle Umlage) eintragen.",""))</f>
        <v/>
      </c>
    </row>
    <row r="283" spans="1:6" x14ac:dyDescent="0.2">
      <c r="A283" s="83"/>
      <c r="B283" s="82"/>
      <c r="C283" s="8"/>
      <c r="D283" s="14"/>
      <c r="E283" s="112" t="str">
        <f>IF(ISBLANK(A283),"",IF(B283=Hilfstabelle!$H$1,'Entladung des Speichers'!C283*'Entladung des Speichers'!$B$12/100,IF(B283=Hilfstabelle!$H$2,'Entladung des Speichers'!$B$12*0,IF(B283=Hilfstabelle!$H$3,'Entladung des Speichers'!D283,0))))</f>
        <v/>
      </c>
      <c r="F283" s="96" t="str">
        <f>IF(ISBLANK(A283),"",IF(AND(ISBLANK(D283),B283=Hilfstabelle!$H$3),"Fehler: Bitte Sondersachverhalt (individuelle Umlage) eintragen.",""))</f>
        <v/>
      </c>
    </row>
    <row r="284" spans="1:6" x14ac:dyDescent="0.2">
      <c r="A284" s="83"/>
      <c r="B284" s="82"/>
      <c r="C284" s="8"/>
      <c r="D284" s="14"/>
      <c r="E284" s="112" t="str">
        <f>IF(ISBLANK(A284),"",IF(B284=Hilfstabelle!$H$1,'Entladung des Speichers'!C284*'Entladung des Speichers'!$B$12/100,IF(B284=Hilfstabelle!$H$2,'Entladung des Speichers'!$B$12*0,IF(B284=Hilfstabelle!$H$3,'Entladung des Speichers'!D284,0))))</f>
        <v/>
      </c>
      <c r="F284" s="96" t="str">
        <f>IF(ISBLANK(A284),"",IF(AND(ISBLANK(D284),B284=Hilfstabelle!$H$3),"Fehler: Bitte Sondersachverhalt (individuelle Umlage) eintragen.",""))</f>
        <v/>
      </c>
    </row>
    <row r="285" spans="1:6" x14ac:dyDescent="0.2">
      <c r="A285" s="83"/>
      <c r="B285" s="82"/>
      <c r="C285" s="8"/>
      <c r="D285" s="14"/>
      <c r="E285" s="112" t="str">
        <f>IF(ISBLANK(A285),"",IF(B285=Hilfstabelle!$H$1,'Entladung des Speichers'!C285*'Entladung des Speichers'!$B$12/100,IF(B285=Hilfstabelle!$H$2,'Entladung des Speichers'!$B$12*0,IF(B285=Hilfstabelle!$H$3,'Entladung des Speichers'!D285,0))))</f>
        <v/>
      </c>
      <c r="F285" s="96" t="str">
        <f>IF(ISBLANK(A285),"",IF(AND(ISBLANK(D285),B285=Hilfstabelle!$H$3),"Fehler: Bitte Sondersachverhalt (individuelle Umlage) eintragen.",""))</f>
        <v/>
      </c>
    </row>
    <row r="286" spans="1:6" x14ac:dyDescent="0.2">
      <c r="A286" s="83"/>
      <c r="B286" s="82"/>
      <c r="C286" s="8"/>
      <c r="D286" s="14"/>
      <c r="E286" s="112" t="str">
        <f>IF(ISBLANK(A286),"",IF(B286=Hilfstabelle!$H$1,'Entladung des Speichers'!C286*'Entladung des Speichers'!$B$12/100,IF(B286=Hilfstabelle!$H$2,'Entladung des Speichers'!$B$12*0,IF(B286=Hilfstabelle!$H$3,'Entladung des Speichers'!D286,0))))</f>
        <v/>
      </c>
      <c r="F286" s="96" t="str">
        <f>IF(ISBLANK(A286),"",IF(AND(ISBLANK(D286),B286=Hilfstabelle!$H$3),"Fehler: Bitte Sondersachverhalt (individuelle Umlage) eintragen.",""))</f>
        <v/>
      </c>
    </row>
    <row r="287" spans="1:6" x14ac:dyDescent="0.2">
      <c r="A287" s="83"/>
      <c r="B287" s="82"/>
      <c r="C287" s="8"/>
      <c r="D287" s="14"/>
      <c r="E287" s="112" t="str">
        <f>IF(ISBLANK(A287),"",IF(B287=Hilfstabelle!$H$1,'Entladung des Speichers'!C287*'Entladung des Speichers'!$B$12/100,IF(B287=Hilfstabelle!$H$2,'Entladung des Speichers'!$B$12*0,IF(B287=Hilfstabelle!$H$3,'Entladung des Speichers'!D287,0))))</f>
        <v/>
      </c>
      <c r="F287" s="96" t="str">
        <f>IF(ISBLANK(A287),"",IF(AND(ISBLANK(D287),B287=Hilfstabelle!$H$3),"Fehler: Bitte Sondersachverhalt (individuelle Umlage) eintragen.",""))</f>
        <v/>
      </c>
    </row>
    <row r="288" spans="1:6" x14ac:dyDescent="0.2">
      <c r="A288" s="83"/>
      <c r="B288" s="82"/>
      <c r="C288" s="8"/>
      <c r="D288" s="14"/>
      <c r="E288" s="112" t="str">
        <f>IF(ISBLANK(A288),"",IF(B288=Hilfstabelle!$H$1,'Entladung des Speichers'!C288*'Entladung des Speichers'!$B$12/100,IF(B288=Hilfstabelle!$H$2,'Entladung des Speichers'!$B$12*0,IF(B288=Hilfstabelle!$H$3,'Entladung des Speichers'!D288,0))))</f>
        <v/>
      </c>
      <c r="F288" s="96" t="str">
        <f>IF(ISBLANK(A288),"",IF(AND(ISBLANK(D288),B288=Hilfstabelle!$H$3),"Fehler: Bitte Sondersachverhalt (individuelle Umlage) eintragen.",""))</f>
        <v/>
      </c>
    </row>
    <row r="289" spans="1:6" x14ac:dyDescent="0.2">
      <c r="A289" s="83"/>
      <c r="B289" s="82"/>
      <c r="C289" s="8"/>
      <c r="D289" s="14"/>
      <c r="E289" s="112" t="str">
        <f>IF(ISBLANK(A289),"",IF(B289=Hilfstabelle!$H$1,'Entladung des Speichers'!C289*'Entladung des Speichers'!$B$12/100,IF(B289=Hilfstabelle!$H$2,'Entladung des Speichers'!$B$12*0,IF(B289=Hilfstabelle!$H$3,'Entladung des Speichers'!D289,0))))</f>
        <v/>
      </c>
      <c r="F289" s="96" t="str">
        <f>IF(ISBLANK(A289),"",IF(AND(ISBLANK(D289),B289=Hilfstabelle!$H$3),"Fehler: Bitte Sondersachverhalt (individuelle Umlage) eintragen.",""))</f>
        <v/>
      </c>
    </row>
    <row r="290" spans="1:6" x14ac:dyDescent="0.2">
      <c r="A290" s="83"/>
      <c r="B290" s="82"/>
      <c r="C290" s="8"/>
      <c r="D290" s="14"/>
      <c r="E290" s="112" t="str">
        <f>IF(ISBLANK(A290),"",IF(B290=Hilfstabelle!$H$1,'Entladung des Speichers'!C290*'Entladung des Speichers'!$B$12/100,IF(B290=Hilfstabelle!$H$2,'Entladung des Speichers'!$B$12*0,IF(B290=Hilfstabelle!$H$3,'Entladung des Speichers'!D290,0))))</f>
        <v/>
      </c>
      <c r="F290" s="96" t="str">
        <f>IF(ISBLANK(A290),"",IF(AND(ISBLANK(D290),B290=Hilfstabelle!$H$3),"Fehler: Bitte Sondersachverhalt (individuelle Umlage) eintragen.",""))</f>
        <v/>
      </c>
    </row>
    <row r="291" spans="1:6" x14ac:dyDescent="0.2">
      <c r="A291" s="83"/>
      <c r="B291" s="82"/>
      <c r="C291" s="8"/>
      <c r="D291" s="14"/>
      <c r="E291" s="112" t="str">
        <f>IF(ISBLANK(A291),"",IF(B291=Hilfstabelle!$H$1,'Entladung des Speichers'!C291*'Entladung des Speichers'!$B$12/100,IF(B291=Hilfstabelle!$H$2,'Entladung des Speichers'!$B$12*0,IF(B291=Hilfstabelle!$H$3,'Entladung des Speichers'!D291,0))))</f>
        <v/>
      </c>
      <c r="F291" s="96" t="str">
        <f>IF(ISBLANK(A291),"",IF(AND(ISBLANK(D291),B291=Hilfstabelle!$H$3),"Fehler: Bitte Sondersachverhalt (individuelle Umlage) eintragen.",""))</f>
        <v/>
      </c>
    </row>
    <row r="292" spans="1:6" x14ac:dyDescent="0.2">
      <c r="A292" s="83"/>
      <c r="B292" s="82"/>
      <c r="C292" s="8"/>
      <c r="D292" s="14"/>
      <c r="E292" s="112" t="str">
        <f>IF(ISBLANK(A292),"",IF(B292=Hilfstabelle!$H$1,'Entladung des Speichers'!C292*'Entladung des Speichers'!$B$12/100,IF(B292=Hilfstabelle!$H$2,'Entladung des Speichers'!$B$12*0,IF(B292=Hilfstabelle!$H$3,'Entladung des Speichers'!D292,0))))</f>
        <v/>
      </c>
      <c r="F292" s="96" t="str">
        <f>IF(ISBLANK(A292),"",IF(AND(ISBLANK(D292),B292=Hilfstabelle!$H$3),"Fehler: Bitte Sondersachverhalt (individuelle Umlage) eintragen.",""))</f>
        <v/>
      </c>
    </row>
    <row r="293" spans="1:6" x14ac:dyDescent="0.2">
      <c r="A293" s="83"/>
      <c r="B293" s="82"/>
      <c r="C293" s="8"/>
      <c r="D293" s="14"/>
      <c r="E293" s="112" t="str">
        <f>IF(ISBLANK(A293),"",IF(B293=Hilfstabelle!$H$1,'Entladung des Speichers'!C293*'Entladung des Speichers'!$B$12/100,IF(B293=Hilfstabelle!$H$2,'Entladung des Speichers'!$B$12*0,IF(B293=Hilfstabelle!$H$3,'Entladung des Speichers'!D293,0))))</f>
        <v/>
      </c>
      <c r="F293" s="96" t="str">
        <f>IF(ISBLANK(A293),"",IF(AND(ISBLANK(D293),B293=Hilfstabelle!$H$3),"Fehler: Bitte Sondersachverhalt (individuelle Umlage) eintragen.",""))</f>
        <v/>
      </c>
    </row>
    <row r="294" spans="1:6" x14ac:dyDescent="0.2">
      <c r="A294" s="83"/>
      <c r="B294" s="82"/>
      <c r="C294" s="8"/>
      <c r="D294" s="14"/>
      <c r="E294" s="112" t="str">
        <f>IF(ISBLANK(A294),"",IF(B294=Hilfstabelle!$H$1,'Entladung des Speichers'!C294*'Entladung des Speichers'!$B$12/100,IF(B294=Hilfstabelle!$H$2,'Entladung des Speichers'!$B$12*0,IF(B294=Hilfstabelle!$H$3,'Entladung des Speichers'!D294,0))))</f>
        <v/>
      </c>
      <c r="F294" s="96" t="str">
        <f>IF(ISBLANK(A294),"",IF(AND(ISBLANK(D294),B294=Hilfstabelle!$H$3),"Fehler: Bitte Sondersachverhalt (individuelle Umlage) eintragen.",""))</f>
        <v/>
      </c>
    </row>
    <row r="295" spans="1:6" x14ac:dyDescent="0.2">
      <c r="A295" s="83"/>
      <c r="B295" s="82"/>
      <c r="C295" s="8"/>
      <c r="D295" s="14"/>
      <c r="E295" s="112" t="str">
        <f>IF(ISBLANK(A295),"",IF(B295=Hilfstabelle!$H$1,'Entladung des Speichers'!C295*'Entladung des Speichers'!$B$12/100,IF(B295=Hilfstabelle!$H$2,'Entladung des Speichers'!$B$12*0,IF(B295=Hilfstabelle!$H$3,'Entladung des Speichers'!D295,0))))</f>
        <v/>
      </c>
      <c r="F295" s="96" t="str">
        <f>IF(ISBLANK(A295),"",IF(AND(ISBLANK(D295),B295=Hilfstabelle!$H$3),"Fehler: Bitte Sondersachverhalt (individuelle Umlage) eintragen.",""))</f>
        <v/>
      </c>
    </row>
    <row r="296" spans="1:6" x14ac:dyDescent="0.2">
      <c r="A296" s="83"/>
      <c r="B296" s="82"/>
      <c r="C296" s="8"/>
      <c r="D296" s="14"/>
      <c r="E296" s="112" t="str">
        <f>IF(ISBLANK(A296),"",IF(B296=Hilfstabelle!$H$1,'Entladung des Speichers'!C296*'Entladung des Speichers'!$B$12/100,IF(B296=Hilfstabelle!$H$2,'Entladung des Speichers'!$B$12*0,IF(B296=Hilfstabelle!$H$3,'Entladung des Speichers'!D296,0))))</f>
        <v/>
      </c>
      <c r="F296" s="96" t="str">
        <f>IF(ISBLANK(A296),"",IF(AND(ISBLANK(D296),B296=Hilfstabelle!$H$3),"Fehler: Bitte Sondersachverhalt (individuelle Umlage) eintragen.",""))</f>
        <v/>
      </c>
    </row>
    <row r="297" spans="1:6" x14ac:dyDescent="0.2">
      <c r="A297" s="83"/>
      <c r="B297" s="82"/>
      <c r="C297" s="8"/>
      <c r="D297" s="14"/>
      <c r="E297" s="112" t="str">
        <f>IF(ISBLANK(A297),"",IF(B297=Hilfstabelle!$H$1,'Entladung des Speichers'!C297*'Entladung des Speichers'!$B$12/100,IF(B297=Hilfstabelle!$H$2,'Entladung des Speichers'!$B$12*0,IF(B297=Hilfstabelle!$H$3,'Entladung des Speichers'!D297,0))))</f>
        <v/>
      </c>
      <c r="F297" s="96" t="str">
        <f>IF(ISBLANK(A297),"",IF(AND(ISBLANK(D297),B297=Hilfstabelle!$H$3),"Fehler: Bitte Sondersachverhalt (individuelle Umlage) eintragen.",""))</f>
        <v/>
      </c>
    </row>
    <row r="298" spans="1:6" x14ac:dyDescent="0.2">
      <c r="A298" s="83"/>
      <c r="B298" s="82"/>
      <c r="C298" s="8"/>
      <c r="D298" s="14"/>
      <c r="E298" s="112" t="str">
        <f>IF(ISBLANK(A298),"",IF(B298=Hilfstabelle!$H$1,'Entladung des Speichers'!C298*'Entladung des Speichers'!$B$12/100,IF(B298=Hilfstabelle!$H$2,'Entladung des Speichers'!$B$12*0,IF(B298=Hilfstabelle!$H$3,'Entladung des Speichers'!D298,0))))</f>
        <v/>
      </c>
      <c r="F298" s="96" t="str">
        <f>IF(ISBLANK(A298),"",IF(AND(ISBLANK(D298),B298=Hilfstabelle!$H$3),"Fehler: Bitte Sondersachverhalt (individuelle Umlage) eintragen.",""))</f>
        <v/>
      </c>
    </row>
    <row r="299" spans="1:6" x14ac:dyDescent="0.2">
      <c r="A299" s="83"/>
      <c r="B299" s="82"/>
      <c r="C299" s="10"/>
      <c r="D299" s="14"/>
      <c r="E299" s="112" t="str">
        <f>IF(ISBLANK(A299),"",IF(B299=Hilfstabelle!$H$1,'Entladung des Speichers'!C299*'Entladung des Speichers'!$B$12/100,IF(B299=Hilfstabelle!$H$2,'Entladung des Speichers'!$B$12*0,IF(B299=Hilfstabelle!$H$3,'Entladung des Speichers'!D299,0))))</f>
        <v/>
      </c>
      <c r="F299" s="96" t="str">
        <f>IF(ISBLANK(A299),"",IF(AND(ISBLANK(D299),B299=Hilfstabelle!$H$3),"Fehler: Bitte Sondersachverhalt (individuelle Umlage) eintragen.",""))</f>
        <v/>
      </c>
    </row>
    <row r="300" spans="1:6" ht="15" thickBot="1" x14ac:dyDescent="0.25">
      <c r="A300" s="27"/>
      <c r="B300" s="38"/>
      <c r="C300" s="110"/>
      <c r="D300" s="15"/>
      <c r="E300" s="113" t="str">
        <f>IF(ISBLANK(A300),"",IF(B300=Hilfstabelle!$H$1,'Entladung des Speichers'!C300*'Entladung des Speichers'!$B$12/100,IF(B300=Hilfstabelle!$H$2,'Entladung des Speichers'!$B$12*0,IF(B300=Hilfstabelle!$H$3,'Entladung des Speichers'!D300,0))))</f>
        <v/>
      </c>
      <c r="F300" s="96" t="str">
        <f>IF(ISBLANK(A300),"",IF(AND(ISBLANK(D300),B300=Hilfstabelle!$H$3),"Fehler: Bitte Sondersachverhalt (individuelle Umlage) eintragen.",""))</f>
        <v/>
      </c>
    </row>
  </sheetData>
  <sheetProtection algorithmName="SHA-512" hashValue="+vw5udwYIfGxe+R3efbyo1bbgVhtzdPlnJq4LpN0Mb7kYjp5fDYmOSJaFW3tsyQEw2+QpSkaN9TU1bebPBrFJg==" saltValue="PfHnBrI9Q1ifrrFVerg7JQ==" spinCount="100000" sheet="1" objects="1" scenarios="1" selectLockedCells="1"/>
  <mergeCells count="2">
    <mergeCell ref="B14:E14"/>
    <mergeCell ref="F14:F16"/>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5" id="{ED59A612-E80F-4A27-90B7-C034985951A6}">
            <xm:f>$B17:$B$299=Hilfstabelle!$H$3</xm:f>
            <x14:dxf>
              <fill>
                <patternFill>
                  <bgColor rgb="FFFFFF99"/>
                </patternFill>
              </fill>
            </x14:dxf>
          </x14:cfRule>
          <xm:sqref>D17:D300</xm:sqref>
        </x14:conditionalFormatting>
        <x14:conditionalFormatting xmlns:xm="http://schemas.microsoft.com/office/excel/2006/main">
          <x14:cfRule type="beginsWith" priority="1" operator="beginsWith" id="{551DC4E9-A20B-41A1-AD23-C8764176B054}">
            <xm:f>LEFT(F17,LEN("Fehler"))="Fehler"</xm:f>
            <xm:f>"Fehler"</xm:f>
            <x14:dxf>
              <fill>
                <patternFill>
                  <bgColor theme="9" tint="0.79998168889431442"/>
                </patternFill>
              </fill>
            </x14:dxf>
          </x14:cfRule>
          <xm:sqref>F17:F300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Stammdaten!$A$17:$A$5252</xm:f>
          </x14:formula1>
          <xm:sqref>A17:A300</xm:sqref>
        </x14:dataValidation>
        <x14:dataValidation type="list" allowBlank="1" showInputMessage="1" showErrorMessage="1">
          <x14:formula1>
            <xm:f>Hilfstabelle!$H$1:$H$3</xm:f>
          </x14:formula1>
          <xm:sqref>B17:B300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G299"/>
  <sheetViews>
    <sheetView showGridLines="0" workbookViewId="0">
      <selection activeCell="B17" sqref="B17"/>
    </sheetView>
  </sheetViews>
  <sheetFormatPr baseColWidth="10" defaultColWidth="11" defaultRowHeight="14.25" x14ac:dyDescent="0.2"/>
  <cols>
    <col min="1" max="1" width="32.625" style="93" customWidth="1"/>
    <col min="2" max="2" width="17.875" style="93" customWidth="1"/>
    <col min="3" max="3" width="16.125" style="93" customWidth="1"/>
    <col min="4" max="4" width="18.375" style="93" hidden="1" customWidth="1"/>
    <col min="5" max="5" width="54.375" style="93" customWidth="1"/>
    <col min="6" max="16384" width="11" style="93"/>
  </cols>
  <sheetData>
    <row r="2" spans="1:5" ht="15" thickBot="1" x14ac:dyDescent="0.25"/>
    <row r="3" spans="1:5" ht="15" thickBot="1" x14ac:dyDescent="0.25">
      <c r="A3" s="137" t="s">
        <v>0</v>
      </c>
      <c r="B3" s="138"/>
    </row>
    <row r="4" spans="1:5" x14ac:dyDescent="0.2">
      <c r="A4" s="48" t="s">
        <v>46</v>
      </c>
      <c r="B4" s="98" t="str">
        <f>IF(Stammdaten!B4="","",Stammdaten!B4)</f>
        <v/>
      </c>
    </row>
    <row r="5" spans="1:5" x14ac:dyDescent="0.2">
      <c r="A5" s="25" t="s">
        <v>1</v>
      </c>
      <c r="B5" s="99" t="str">
        <f>IF(Stammdaten!B5="","",Stammdaten!B5)</f>
        <v/>
      </c>
    </row>
    <row r="6" spans="1:5" x14ac:dyDescent="0.2">
      <c r="A6" s="25" t="s">
        <v>5</v>
      </c>
      <c r="B6" s="99" t="str">
        <f>IF(Stammdaten!B6="","",Stammdaten!B6)</f>
        <v/>
      </c>
    </row>
    <row r="7" spans="1:5" x14ac:dyDescent="0.2">
      <c r="A7" s="25" t="s">
        <v>2</v>
      </c>
      <c r="B7" s="140" t="str">
        <f>IF(Stammdaten!B7="","",Stammdaten!B7)</f>
        <v/>
      </c>
    </row>
    <row r="8" spans="1:5" x14ac:dyDescent="0.2">
      <c r="A8" s="25" t="s">
        <v>3</v>
      </c>
      <c r="B8" s="99" t="str">
        <f>IF(Stammdaten!B8="","",Stammdaten!B8)</f>
        <v/>
      </c>
    </row>
    <row r="9" spans="1:5" ht="15" thickBot="1" x14ac:dyDescent="0.25">
      <c r="A9" s="26" t="s">
        <v>6</v>
      </c>
      <c r="B9" s="141" t="str">
        <f>IF(Stammdaten!B9="","",Stammdaten!B9)</f>
        <v/>
      </c>
    </row>
    <row r="10" spans="1:5" ht="15" thickBot="1" x14ac:dyDescent="0.25">
      <c r="A10" s="47"/>
      <c r="B10" s="95"/>
    </row>
    <row r="11" spans="1:5" x14ac:dyDescent="0.2">
      <c r="A11" s="58" t="s">
        <v>52</v>
      </c>
      <c r="B11" s="100">
        <f>IF(Stammdaten!B11="","",Stammdaten!B11)</f>
        <v>2022</v>
      </c>
    </row>
    <row r="12" spans="1:5" ht="15" thickBot="1" x14ac:dyDescent="0.25">
      <c r="A12" s="59" t="s">
        <v>72</v>
      </c>
      <c r="B12" s="133">
        <f>IF(Stammdaten!B12="","",Stammdaten!B12)</f>
        <v>0.378</v>
      </c>
    </row>
    <row r="13" spans="1:5" ht="15" thickBot="1" x14ac:dyDescent="0.25"/>
    <row r="14" spans="1:5" ht="26.25" thickBot="1" x14ac:dyDescent="0.25">
      <c r="A14" s="86" t="s">
        <v>42</v>
      </c>
      <c r="B14" s="180" t="s">
        <v>16</v>
      </c>
      <c r="C14" s="181"/>
      <c r="D14" s="74" t="s">
        <v>59</v>
      </c>
      <c r="E14" s="184" t="s">
        <v>54</v>
      </c>
    </row>
    <row r="15" spans="1:5" ht="63.75" x14ac:dyDescent="0.2">
      <c r="A15" s="72" t="s">
        <v>7</v>
      </c>
      <c r="B15" s="142" t="s">
        <v>8</v>
      </c>
      <c r="C15" s="143" t="s">
        <v>9</v>
      </c>
      <c r="D15" s="73" t="s">
        <v>55</v>
      </c>
      <c r="E15" s="185"/>
    </row>
    <row r="16" spans="1:5" ht="15" thickBot="1" x14ac:dyDescent="0.25">
      <c r="A16" s="33" t="s">
        <v>15</v>
      </c>
      <c r="B16" s="30" t="s">
        <v>11</v>
      </c>
      <c r="C16" s="85" t="s">
        <v>11</v>
      </c>
      <c r="D16" s="85" t="s">
        <v>80</v>
      </c>
      <c r="E16" s="186"/>
    </row>
    <row r="17" spans="1:7" x14ac:dyDescent="0.2">
      <c r="A17" s="79"/>
      <c r="B17" s="129"/>
      <c r="C17" s="144"/>
      <c r="D17" s="12"/>
      <c r="E17" s="96" t="str">
        <f>IF(ISBLANK(A17),"",IFERROR(IF(OR(B17&gt;(Hilfstabelle!$J$2*VLOOKUP(A17,Stammdaten!$A$17:$E$300,5,FALSE)),C17&gt;(Hilfstabelle!$J$2*VLOOKUP(A17,Stammdaten!$A$17:$E$300,5,FALSE))),"Achtung: Füllstand übersteigt die installierte Speicherkapazität.",IF(OR(NOT(ISNUMBER(B17)),NOT(ISNUMBER(C17))),"Fehler: Füllstände fehlen. Bitte ergänzen.",IF(COUNTIF($A$17:$A$299,A17)&gt;1,"Bitte nur eine Eintragung pro Anlagenschlüssel vornehmen",""))),"Fehler"))</f>
        <v/>
      </c>
      <c r="G17" s="102"/>
    </row>
    <row r="18" spans="1:7" x14ac:dyDescent="0.2">
      <c r="A18" s="79"/>
      <c r="B18" s="7"/>
      <c r="C18" s="144"/>
      <c r="D18" s="13"/>
      <c r="E18" s="96" t="str">
        <f>IF(ISBLANK(A18),"",IFERROR(IF(OR(B18&gt;(Hilfstabelle!$J$2*VLOOKUP(A18,Stammdaten!$A$17:$E$300,5,FALSE)),C18&gt;(Hilfstabelle!$J$2*VLOOKUP(A18,Stammdaten!$A$17:$E$300,5,FALSE))),"Achtung: Füllstand übersteigt die installierte Speicherkapazität.",IF(OR(NOT(ISNUMBER(B18)),NOT(ISNUMBER(C18))),"Fehler: Füllstände fehlen. Bitte ergänzen.",IF(COUNTIF($A$17:$A$299,A18)&gt;1,"Bitte nur eine Eintragung pro Anlagenschlüssel vornehmen",""))),"Fehler"))</f>
        <v/>
      </c>
      <c r="G18" s="102"/>
    </row>
    <row r="19" spans="1:7" x14ac:dyDescent="0.2">
      <c r="A19" s="79"/>
      <c r="B19" s="7"/>
      <c r="C19" s="144"/>
      <c r="D19" s="13"/>
      <c r="E19" s="96" t="str">
        <f>IF(ISBLANK(A19),"",IFERROR(IF(OR(B19&gt;(Hilfstabelle!$J$2*VLOOKUP(A19,Stammdaten!$A$17:$E$300,5,FALSE)),C19&gt;(Hilfstabelle!$J$2*VLOOKUP(A19,Stammdaten!$A$17:$E$300,5,FALSE))),"Achtung: Füllstand übersteigt die installierte Speicherkapazität.",IF(OR(NOT(ISNUMBER(B19)),NOT(ISNUMBER(C19))),"Fehler: Füllstände fehlen. Bitte ergänzen.",IF(COUNTIF($A$17:$A$299,A19)&gt;1,"Bitte nur eine Eintragung pro Anlagenschlüssel vornehmen",""))),"Fehler"))</f>
        <v/>
      </c>
      <c r="G19" s="102"/>
    </row>
    <row r="20" spans="1:7" x14ac:dyDescent="0.2">
      <c r="A20" s="79"/>
      <c r="B20" s="7"/>
      <c r="C20" s="144"/>
      <c r="D20" s="13"/>
      <c r="E20" s="96" t="str">
        <f>IF(ISBLANK(A20),"",IFERROR(IF(OR(B20&gt;(Hilfstabelle!$J$2*VLOOKUP(A20,Stammdaten!$A$17:$E$300,5,FALSE)),C20&gt;(Hilfstabelle!$J$2*VLOOKUP(A20,Stammdaten!$A$17:$E$300,5,FALSE))),"Achtung: Füllstand übersteigt die installierte Speicherkapazität.",IF(OR(NOT(ISNUMBER(B20)),NOT(ISNUMBER(C20))),"Fehler: Füllstände fehlen. Bitte ergänzen.",IF(COUNTIF($A$17:$A$299,A20)&gt;1,"Bitte nur eine Eintragung pro Anlagenschlüssel vornehmen",""))),"Fehler"))</f>
        <v/>
      </c>
      <c r="G20" s="102"/>
    </row>
    <row r="21" spans="1:7" x14ac:dyDescent="0.2">
      <c r="A21" s="79"/>
      <c r="B21" s="7"/>
      <c r="C21" s="144"/>
      <c r="D21" s="13"/>
      <c r="E21" s="96" t="str">
        <f>IF(ISBLANK(A21),"",IFERROR(IF(OR(B21&gt;(Hilfstabelle!$J$2*VLOOKUP(A21,Stammdaten!$A$17:$E$300,5,FALSE)),C21&gt;(Hilfstabelle!$J$2*VLOOKUP(A21,Stammdaten!$A$17:$E$300,5,FALSE))),"Achtung: Füllstand übersteigt die installierte Speicherkapazität.",IF(OR(NOT(ISNUMBER(B21)),NOT(ISNUMBER(C21))),"Fehler: Füllstände fehlen. Bitte ergänzen.",IF(COUNTIF($A$17:$A$299,A21)&gt;1,"Bitte nur eine Eintragung pro Anlagenschlüssel vornehmen",""))),"Fehler"))</f>
        <v/>
      </c>
      <c r="G21" s="102"/>
    </row>
    <row r="22" spans="1:7" x14ac:dyDescent="0.2">
      <c r="A22" s="79"/>
      <c r="B22" s="7"/>
      <c r="C22" s="144"/>
      <c r="D22" s="13"/>
      <c r="E22" s="96" t="str">
        <f>IF(ISBLANK(A22),"",IFERROR(IF(OR(B22&gt;(Hilfstabelle!$J$2*VLOOKUP(A22,Stammdaten!$A$17:$E$300,5,FALSE)),C22&gt;(Hilfstabelle!$J$2*VLOOKUP(A22,Stammdaten!$A$17:$E$300,5,FALSE))),"Achtung: Füllstand übersteigt die installierte Speicherkapazität.",IF(OR(NOT(ISNUMBER(B22)),NOT(ISNUMBER(C22))),"Fehler: Füllstände fehlen. Bitte ergänzen.",IF(COUNTIF($A$17:$A$299,A22)&gt;1,"Bitte nur eine Eintragung pro Anlagenschlüssel vornehmen",""))),"Fehler"))</f>
        <v/>
      </c>
      <c r="G22" s="102"/>
    </row>
    <row r="23" spans="1:7" x14ac:dyDescent="0.2">
      <c r="A23" s="79"/>
      <c r="B23" s="7"/>
      <c r="C23" s="144"/>
      <c r="D23" s="13"/>
      <c r="E23" s="96" t="str">
        <f>IF(ISBLANK(A23),"",IFERROR(IF(OR(B23&gt;(Hilfstabelle!$J$2*VLOOKUP(A23,Stammdaten!$A$17:$E$300,5,FALSE)),C23&gt;(Hilfstabelle!$J$2*VLOOKUP(A23,Stammdaten!$A$17:$E$300,5,FALSE))),"Achtung: Füllstand übersteigt die installierte Speicherkapazität.",IF(OR(NOT(ISNUMBER(B23)),NOT(ISNUMBER(C23))),"Fehler: Füllstände fehlen. Bitte ergänzen.",IF(COUNTIF($A$17:$A$299,A23)&gt;1,"Bitte nur eine Eintragung pro Anlagenschlüssel vornehmen",""))),"Fehler"))</f>
        <v/>
      </c>
      <c r="G23" s="102"/>
    </row>
    <row r="24" spans="1:7" x14ac:dyDescent="0.2">
      <c r="A24" s="79"/>
      <c r="B24" s="7"/>
      <c r="C24" s="144"/>
      <c r="D24" s="13"/>
      <c r="E24" s="96" t="str">
        <f>IF(ISBLANK(A24),"",IFERROR(IF(OR(B24&gt;(Hilfstabelle!$J$2*VLOOKUP(A24,Stammdaten!$A$17:$E$300,5,FALSE)),C24&gt;(Hilfstabelle!$J$2*VLOOKUP(A24,Stammdaten!$A$17:$E$300,5,FALSE))),"Achtung: Füllstand übersteigt die installierte Speicherkapazität.",IF(OR(NOT(ISNUMBER(B24)),NOT(ISNUMBER(C24))),"Fehler: Füllstände fehlen. Bitte ergänzen.",IF(COUNTIF($A$17:$A$299,A24)&gt;1,"Bitte nur eine Eintragung pro Anlagenschlüssel vornehmen",""))),"Fehler"))</f>
        <v/>
      </c>
      <c r="G24" s="102"/>
    </row>
    <row r="25" spans="1:7" x14ac:dyDescent="0.2">
      <c r="A25" s="79"/>
      <c r="B25" s="7"/>
      <c r="C25" s="144"/>
      <c r="D25" s="13"/>
      <c r="E25" s="96" t="str">
        <f>IF(ISBLANK(A25),"",IFERROR(IF(OR(B25&gt;(Hilfstabelle!$J$2*VLOOKUP(A25,Stammdaten!$A$17:$E$300,5,FALSE)),C25&gt;(Hilfstabelle!$J$2*VLOOKUP(A25,Stammdaten!$A$17:$E$300,5,FALSE))),"Achtung: Füllstand übersteigt die installierte Speicherkapazität.",IF(OR(NOT(ISNUMBER(B25)),NOT(ISNUMBER(C25))),"Fehler: Füllstände fehlen. Bitte ergänzen.",IF(COUNTIF($A$17:$A$299,A25)&gt;1,"Bitte nur eine Eintragung pro Anlagenschlüssel vornehmen",""))),"Fehler"))</f>
        <v/>
      </c>
      <c r="G25" s="102"/>
    </row>
    <row r="26" spans="1:7" x14ac:dyDescent="0.2">
      <c r="A26" s="79"/>
      <c r="B26" s="7"/>
      <c r="C26" s="144"/>
      <c r="D26" s="13"/>
      <c r="E26" s="96" t="str">
        <f>IF(ISBLANK(A26),"",IFERROR(IF(OR(B26&gt;(Hilfstabelle!$J$2*VLOOKUP(A26,Stammdaten!$A$17:$E$300,5,FALSE)),C26&gt;(Hilfstabelle!$J$2*VLOOKUP(A26,Stammdaten!$A$17:$E$300,5,FALSE))),"Achtung: Füllstand übersteigt die installierte Speicherkapazität.",IF(OR(NOT(ISNUMBER(B26)),NOT(ISNUMBER(C26))),"Fehler: Füllstände fehlen. Bitte ergänzen.",IF(COUNTIF($A$17:$A$299,A26)&gt;1,"Bitte nur eine Eintragung pro Anlagenschlüssel vornehmen",""))),"Fehler"))</f>
        <v/>
      </c>
      <c r="G26" s="102"/>
    </row>
    <row r="27" spans="1:7" x14ac:dyDescent="0.2">
      <c r="A27" s="79"/>
      <c r="B27" s="7"/>
      <c r="C27" s="144"/>
      <c r="D27" s="13"/>
      <c r="E27" s="96" t="str">
        <f>IF(ISBLANK(A27),"",IFERROR(IF(OR(B27&gt;(Hilfstabelle!$J$2*VLOOKUP(A27,Stammdaten!$A$17:$E$300,5,FALSE)),C27&gt;(Hilfstabelle!$J$2*VLOOKUP(A27,Stammdaten!$A$17:$E$300,5,FALSE))),"Achtung: Füllstand übersteigt die installierte Speicherkapazität.",IF(OR(NOT(ISNUMBER(B27)),NOT(ISNUMBER(C27))),"Fehler: Füllstände fehlen. Bitte ergänzen.",IF(COUNTIF($A$17:$A$299,A27)&gt;1,"Bitte nur eine Eintragung pro Anlagenschlüssel vornehmen",""))),"Fehler"))</f>
        <v/>
      </c>
      <c r="G27" s="102"/>
    </row>
    <row r="28" spans="1:7" x14ac:dyDescent="0.2">
      <c r="A28" s="79"/>
      <c r="B28" s="7"/>
      <c r="C28" s="144"/>
      <c r="D28" s="13"/>
      <c r="E28" s="96" t="str">
        <f>IF(ISBLANK(A28),"",IFERROR(IF(OR(B28&gt;(Hilfstabelle!$J$2*VLOOKUP(A28,Stammdaten!$A$17:$E$300,5,FALSE)),C28&gt;(Hilfstabelle!$J$2*VLOOKUP(A28,Stammdaten!$A$17:$E$300,5,FALSE))),"Achtung: Füllstand übersteigt die installierte Speicherkapazität.",IF(OR(NOT(ISNUMBER(B28)),NOT(ISNUMBER(C28))),"Fehler: Füllstände fehlen. Bitte ergänzen.",IF(COUNTIF($A$17:$A$299,A28)&gt;1,"Bitte nur eine Eintragung pro Anlagenschlüssel vornehmen",""))),"Fehler"))</f>
        <v/>
      </c>
      <c r="G28" s="102"/>
    </row>
    <row r="29" spans="1:7" x14ac:dyDescent="0.2">
      <c r="A29" s="83"/>
      <c r="B29" s="7"/>
      <c r="C29" s="144"/>
      <c r="D29" s="13"/>
      <c r="E29" s="96" t="str">
        <f>IF(ISBLANK(A29),"",IFERROR(IF(OR(B29&gt;(Hilfstabelle!$J$2*VLOOKUP(A29,Stammdaten!$A$17:$E$300,5,FALSE)),C29&gt;(Hilfstabelle!$J$2*VLOOKUP(A29,Stammdaten!$A$17:$E$300,5,FALSE))),"Achtung: Füllstand übersteigt die installierte Speicherkapazität.",IF(OR(NOT(ISNUMBER(B29)),NOT(ISNUMBER(C29))),"Fehler: Füllstände fehlen. Bitte ergänzen.",IF(COUNTIF($A$17:$A$299,A29)&gt;1,"Bitte nur eine Eintragung pro Anlagenschlüssel vornehmen",""))),"Fehler"))</f>
        <v/>
      </c>
    </row>
    <row r="30" spans="1:7" x14ac:dyDescent="0.2">
      <c r="A30" s="83"/>
      <c r="B30" s="7"/>
      <c r="C30" s="144"/>
      <c r="D30" s="13"/>
      <c r="E30" s="96" t="str">
        <f>IF(ISBLANK(A30),"",IFERROR(IF(OR(B30&gt;(Hilfstabelle!$J$2*VLOOKUP(A30,Stammdaten!$A$17:$E$300,5,FALSE)),C30&gt;(Hilfstabelle!$J$2*VLOOKUP(A30,Stammdaten!$A$17:$E$300,5,FALSE))),"Achtung: Füllstand übersteigt die installierte Speicherkapazität.",IF(OR(NOT(ISNUMBER(B30)),NOT(ISNUMBER(C30))),"Fehler: Füllstände fehlen. Bitte ergänzen.",IF(COUNTIF($A$17:$A$299,A30)&gt;1,"Bitte nur eine Eintragung pro Anlagenschlüssel vornehmen",""))),"Fehler"))</f>
        <v/>
      </c>
    </row>
    <row r="31" spans="1:7" x14ac:dyDescent="0.2">
      <c r="A31" s="83"/>
      <c r="B31" s="7"/>
      <c r="C31" s="144"/>
      <c r="D31" s="13"/>
      <c r="E31" s="96" t="str">
        <f>IF(ISBLANK(A31),"",IFERROR(IF(OR(B31&gt;(Hilfstabelle!$J$2*VLOOKUP(A31,Stammdaten!$A$17:$E$300,5,FALSE)),C31&gt;(Hilfstabelle!$J$2*VLOOKUP(A31,Stammdaten!$A$17:$E$300,5,FALSE))),"Achtung: Füllstand übersteigt die installierte Speicherkapazität.",IF(OR(NOT(ISNUMBER(B31)),NOT(ISNUMBER(C31))),"Fehler: Füllstände fehlen. Bitte ergänzen.",IF(COUNTIF($A$17:$A$299,A31)&gt;1,"Bitte nur eine Eintragung pro Anlagenschlüssel vornehmen",""))),"Fehler"))</f>
        <v/>
      </c>
    </row>
    <row r="32" spans="1:7" x14ac:dyDescent="0.2">
      <c r="A32" s="83"/>
      <c r="B32" s="7"/>
      <c r="C32" s="144"/>
      <c r="D32" s="13"/>
      <c r="E32" s="96" t="str">
        <f>IF(ISBLANK(A32),"",IFERROR(IF(OR(B32&gt;(Hilfstabelle!$J$2*VLOOKUP(A32,Stammdaten!$A$17:$E$300,5,FALSE)),C32&gt;(Hilfstabelle!$J$2*VLOOKUP(A32,Stammdaten!$A$17:$E$300,5,FALSE))),"Achtung: Füllstand übersteigt die installierte Speicherkapazität.",IF(OR(NOT(ISNUMBER(B32)),NOT(ISNUMBER(C32))),"Fehler: Füllstände fehlen. Bitte ergänzen.",IF(COUNTIF($A$17:$A$299,A32)&gt;1,"Bitte nur eine Eintragung pro Anlagenschlüssel vornehmen",""))),"Fehler"))</f>
        <v/>
      </c>
    </row>
    <row r="33" spans="1:5" x14ac:dyDescent="0.2">
      <c r="A33" s="83"/>
      <c r="B33" s="7"/>
      <c r="C33" s="144"/>
      <c r="D33" s="13"/>
      <c r="E33" s="96" t="str">
        <f>IF(ISBLANK(A33),"",IFERROR(IF(OR(B33&gt;(Hilfstabelle!$J$2*VLOOKUP(A33,Stammdaten!$A$17:$E$300,5,FALSE)),C33&gt;(Hilfstabelle!$J$2*VLOOKUP(A33,Stammdaten!$A$17:$E$300,5,FALSE))),"Achtung: Füllstand übersteigt die installierte Speicherkapazität.",IF(OR(NOT(ISNUMBER(B33)),NOT(ISNUMBER(C33))),"Fehler: Füllstände fehlen. Bitte ergänzen.",IF(COUNTIF($A$17:$A$299,A33)&gt;1,"Bitte nur eine Eintragung pro Anlagenschlüssel vornehmen",""))),"Fehler"))</f>
        <v/>
      </c>
    </row>
    <row r="34" spans="1:5" x14ac:dyDescent="0.2">
      <c r="A34" s="83"/>
      <c r="B34" s="7"/>
      <c r="C34" s="144"/>
      <c r="D34" s="13"/>
      <c r="E34" s="96" t="str">
        <f>IF(ISBLANK(A34),"",IFERROR(IF(OR(B34&gt;(Hilfstabelle!$J$2*VLOOKUP(A34,Stammdaten!$A$17:$E$300,5,FALSE)),C34&gt;(Hilfstabelle!$J$2*VLOOKUP(A34,Stammdaten!$A$17:$E$300,5,FALSE))),"Achtung: Füllstand übersteigt die installierte Speicherkapazität.",IF(OR(NOT(ISNUMBER(B34)),NOT(ISNUMBER(C34))),"Fehler: Füllstände fehlen. Bitte ergänzen.",IF(COUNTIF($A$17:$A$299,A34)&gt;1,"Bitte nur eine Eintragung pro Anlagenschlüssel vornehmen",""))),"Fehler"))</f>
        <v/>
      </c>
    </row>
    <row r="35" spans="1:5" x14ac:dyDescent="0.2">
      <c r="A35" s="83"/>
      <c r="B35" s="7"/>
      <c r="C35" s="144"/>
      <c r="D35" s="13"/>
      <c r="E35" s="96" t="str">
        <f>IF(ISBLANK(A35),"",IFERROR(IF(OR(B35&gt;(Hilfstabelle!$J$2*VLOOKUP(A35,Stammdaten!$A$17:$E$300,5,FALSE)),C35&gt;(Hilfstabelle!$J$2*VLOOKUP(A35,Stammdaten!$A$17:$E$300,5,FALSE))),"Achtung: Füllstand übersteigt die installierte Speicherkapazität.",IF(OR(NOT(ISNUMBER(B35)),NOT(ISNUMBER(C35))),"Fehler: Füllstände fehlen. Bitte ergänzen.",IF(COUNTIF($A$17:$A$299,A35)&gt;1,"Bitte nur eine Eintragung pro Anlagenschlüssel vornehmen",""))),"Fehler"))</f>
        <v/>
      </c>
    </row>
    <row r="36" spans="1:5" x14ac:dyDescent="0.2">
      <c r="A36" s="83"/>
      <c r="B36" s="7"/>
      <c r="C36" s="144"/>
      <c r="D36" s="13"/>
      <c r="E36" s="96" t="str">
        <f>IF(ISBLANK(A36),"",IFERROR(IF(OR(B36&gt;(Hilfstabelle!$J$2*VLOOKUP(A36,Stammdaten!$A$17:$E$300,5,FALSE)),C36&gt;(Hilfstabelle!$J$2*VLOOKUP(A36,Stammdaten!$A$17:$E$300,5,FALSE))),"Achtung: Füllstand übersteigt die installierte Speicherkapazität.",IF(OR(NOT(ISNUMBER(B36)),NOT(ISNUMBER(C36))),"Fehler: Füllstände fehlen. Bitte ergänzen.",IF(COUNTIF($A$17:$A$299,A36)&gt;1,"Bitte nur eine Eintragung pro Anlagenschlüssel vornehmen",""))),"Fehler"))</f>
        <v/>
      </c>
    </row>
    <row r="37" spans="1:5" x14ac:dyDescent="0.2">
      <c r="A37" s="83"/>
      <c r="B37" s="7"/>
      <c r="C37" s="144"/>
      <c r="D37" s="13"/>
      <c r="E37" s="96" t="str">
        <f>IF(ISBLANK(A37),"",IFERROR(IF(OR(B37&gt;(Hilfstabelle!$J$2*VLOOKUP(A37,Stammdaten!$A$17:$E$300,5,FALSE)),C37&gt;(Hilfstabelle!$J$2*VLOOKUP(A37,Stammdaten!$A$17:$E$300,5,FALSE))),"Achtung: Füllstand übersteigt die installierte Speicherkapazität.",IF(OR(NOT(ISNUMBER(B37)),NOT(ISNUMBER(C37))),"Fehler: Füllstände fehlen. Bitte ergänzen.",IF(COUNTIF($A$17:$A$299,A37)&gt;1,"Bitte nur eine Eintragung pro Anlagenschlüssel vornehmen",""))),"Fehler"))</f>
        <v/>
      </c>
    </row>
    <row r="38" spans="1:5" x14ac:dyDescent="0.2">
      <c r="A38" s="83"/>
      <c r="B38" s="7"/>
      <c r="C38" s="144"/>
      <c r="D38" s="13"/>
      <c r="E38" s="96" t="str">
        <f>IF(ISBLANK(A38),"",IFERROR(IF(OR(B38&gt;(Hilfstabelle!$J$2*VLOOKUP(A38,Stammdaten!$A$17:$E$300,5,FALSE)),C38&gt;(Hilfstabelle!$J$2*VLOOKUP(A38,Stammdaten!$A$17:$E$300,5,FALSE))),"Achtung: Füllstand übersteigt die installierte Speicherkapazität.",IF(OR(NOT(ISNUMBER(B38)),NOT(ISNUMBER(C38))),"Fehler: Füllstände fehlen. Bitte ergänzen.",IF(COUNTIF($A$17:$A$299,A38)&gt;1,"Bitte nur eine Eintragung pro Anlagenschlüssel vornehmen",""))),"Fehler"))</f>
        <v/>
      </c>
    </row>
    <row r="39" spans="1:5" x14ac:dyDescent="0.2">
      <c r="A39" s="83"/>
      <c r="B39" s="7"/>
      <c r="C39" s="144"/>
      <c r="D39" s="13"/>
      <c r="E39" s="96" t="str">
        <f>IF(ISBLANK(A39),"",IFERROR(IF(OR(B39&gt;(Hilfstabelle!$J$2*VLOOKUP(A39,Stammdaten!$A$17:$E$300,5,FALSE)),C39&gt;(Hilfstabelle!$J$2*VLOOKUP(A39,Stammdaten!$A$17:$E$300,5,FALSE))),"Achtung: Füllstand übersteigt die installierte Speicherkapazität.",IF(OR(NOT(ISNUMBER(B39)),NOT(ISNUMBER(C39))),"Fehler: Füllstände fehlen. Bitte ergänzen.",IF(COUNTIF($A$17:$A$299,A39)&gt;1,"Bitte nur eine Eintragung pro Anlagenschlüssel vornehmen",""))),"Fehler"))</f>
        <v/>
      </c>
    </row>
    <row r="40" spans="1:5" x14ac:dyDescent="0.2">
      <c r="A40" s="83"/>
      <c r="B40" s="7"/>
      <c r="C40" s="144"/>
      <c r="D40" s="13"/>
      <c r="E40" s="96" t="str">
        <f>IF(ISBLANK(A40),"",IFERROR(IF(OR(B40&gt;(Hilfstabelle!$J$2*VLOOKUP(A40,Stammdaten!$A$17:$E$300,5,FALSE)),C40&gt;(Hilfstabelle!$J$2*VLOOKUP(A40,Stammdaten!$A$17:$E$300,5,FALSE))),"Achtung: Füllstand übersteigt die installierte Speicherkapazität.",IF(OR(NOT(ISNUMBER(B40)),NOT(ISNUMBER(C40))),"Fehler: Füllstände fehlen. Bitte ergänzen.",IF(COUNTIF($A$17:$A$299,A40)&gt;1,"Bitte nur eine Eintragung pro Anlagenschlüssel vornehmen",""))),"Fehler"))</f>
        <v/>
      </c>
    </row>
    <row r="41" spans="1:5" x14ac:dyDescent="0.2">
      <c r="A41" s="83"/>
      <c r="B41" s="7"/>
      <c r="C41" s="144"/>
      <c r="D41" s="13"/>
      <c r="E41" s="96" t="str">
        <f>IF(ISBLANK(A41),"",IFERROR(IF(OR(B41&gt;(Hilfstabelle!$J$2*VLOOKUP(A41,Stammdaten!$A$17:$E$300,5,FALSE)),C41&gt;(Hilfstabelle!$J$2*VLOOKUP(A41,Stammdaten!$A$17:$E$300,5,FALSE))),"Achtung: Füllstand übersteigt die installierte Speicherkapazität.",IF(OR(NOT(ISNUMBER(B41)),NOT(ISNUMBER(C41))),"Fehler: Füllstände fehlen. Bitte ergänzen.",IF(COUNTIF($A$17:$A$299,A41)&gt;1,"Bitte nur eine Eintragung pro Anlagenschlüssel vornehmen",""))),"Fehler"))</f>
        <v/>
      </c>
    </row>
    <row r="42" spans="1:5" x14ac:dyDescent="0.2">
      <c r="A42" s="83"/>
      <c r="B42" s="7"/>
      <c r="C42" s="144"/>
      <c r="D42" s="13"/>
      <c r="E42" s="96" t="str">
        <f>IF(ISBLANK(A42),"",IFERROR(IF(OR(B42&gt;(Hilfstabelle!$J$2*VLOOKUP(A42,Stammdaten!$A$17:$E$300,5,FALSE)),C42&gt;(Hilfstabelle!$J$2*VLOOKUP(A42,Stammdaten!$A$17:$E$300,5,FALSE))),"Achtung: Füllstand übersteigt die installierte Speicherkapazität.",IF(OR(NOT(ISNUMBER(B42)),NOT(ISNUMBER(C42))),"Fehler: Füllstände fehlen. Bitte ergänzen.",IF(COUNTIF($A$17:$A$299,A42)&gt;1,"Bitte nur eine Eintragung pro Anlagenschlüssel vornehmen",""))),"Fehler"))</f>
        <v/>
      </c>
    </row>
    <row r="43" spans="1:5" x14ac:dyDescent="0.2">
      <c r="A43" s="83"/>
      <c r="B43" s="7"/>
      <c r="C43" s="144"/>
      <c r="D43" s="13"/>
      <c r="E43" s="96" t="str">
        <f>IF(ISBLANK(A43),"",IFERROR(IF(OR(B43&gt;(Hilfstabelle!$J$2*VLOOKUP(A43,Stammdaten!$A$17:$E$300,5,FALSE)),C43&gt;(Hilfstabelle!$J$2*VLOOKUP(A43,Stammdaten!$A$17:$E$300,5,FALSE))),"Achtung: Füllstand übersteigt die installierte Speicherkapazität.",IF(OR(NOT(ISNUMBER(B43)),NOT(ISNUMBER(C43))),"Fehler: Füllstände fehlen. Bitte ergänzen.",IF(COUNTIF($A$17:$A$299,A43)&gt;1,"Bitte nur eine Eintragung pro Anlagenschlüssel vornehmen",""))),"Fehler"))</f>
        <v/>
      </c>
    </row>
    <row r="44" spans="1:5" x14ac:dyDescent="0.2">
      <c r="A44" s="83"/>
      <c r="B44" s="7"/>
      <c r="C44" s="144"/>
      <c r="D44" s="13"/>
      <c r="E44" s="96" t="str">
        <f>IF(ISBLANK(A44),"",IFERROR(IF(OR(B44&gt;(Hilfstabelle!$J$2*VLOOKUP(A44,Stammdaten!$A$17:$E$300,5,FALSE)),C44&gt;(Hilfstabelle!$J$2*VLOOKUP(A44,Stammdaten!$A$17:$E$300,5,FALSE))),"Achtung: Füllstand übersteigt die installierte Speicherkapazität.",IF(OR(NOT(ISNUMBER(B44)),NOT(ISNUMBER(C44))),"Fehler: Füllstände fehlen. Bitte ergänzen.",IF(COUNTIF($A$17:$A$299,A44)&gt;1,"Bitte nur eine Eintragung pro Anlagenschlüssel vornehmen",""))),"Fehler"))</f>
        <v/>
      </c>
    </row>
    <row r="45" spans="1:5" x14ac:dyDescent="0.2">
      <c r="A45" s="83"/>
      <c r="B45" s="7"/>
      <c r="C45" s="144"/>
      <c r="D45" s="13"/>
      <c r="E45" s="96" t="str">
        <f>IF(ISBLANK(A45),"",IFERROR(IF(OR(B45&gt;(Hilfstabelle!$J$2*VLOOKUP(A45,Stammdaten!$A$17:$E$300,5,FALSE)),C45&gt;(Hilfstabelle!$J$2*VLOOKUP(A45,Stammdaten!$A$17:$E$300,5,FALSE))),"Achtung: Füllstand übersteigt die installierte Speicherkapazität.",IF(OR(NOT(ISNUMBER(B45)),NOT(ISNUMBER(C45))),"Fehler: Füllstände fehlen. Bitte ergänzen.",IF(COUNTIF($A$17:$A$299,A45)&gt;1,"Bitte nur eine Eintragung pro Anlagenschlüssel vornehmen",""))),"Fehler"))</f>
        <v/>
      </c>
    </row>
    <row r="46" spans="1:5" x14ac:dyDescent="0.2">
      <c r="A46" s="83"/>
      <c r="B46" s="7"/>
      <c r="C46" s="144"/>
      <c r="D46" s="13"/>
      <c r="E46" s="96" t="str">
        <f>IF(ISBLANK(A46),"",IFERROR(IF(OR(B46&gt;(Hilfstabelle!$J$2*VLOOKUP(A46,Stammdaten!$A$17:$E$300,5,FALSE)),C46&gt;(Hilfstabelle!$J$2*VLOOKUP(A46,Stammdaten!$A$17:$E$300,5,FALSE))),"Achtung: Füllstand übersteigt die installierte Speicherkapazität.",IF(OR(NOT(ISNUMBER(B46)),NOT(ISNUMBER(C46))),"Fehler: Füllstände fehlen. Bitte ergänzen.",IF(COUNTIF($A$17:$A$299,A46)&gt;1,"Bitte nur eine Eintragung pro Anlagenschlüssel vornehmen",""))),"Fehler"))</f>
        <v/>
      </c>
    </row>
    <row r="47" spans="1:5" x14ac:dyDescent="0.2">
      <c r="A47" s="83"/>
      <c r="B47" s="7"/>
      <c r="C47" s="144"/>
      <c r="D47" s="13"/>
      <c r="E47" s="96" t="str">
        <f>IF(ISBLANK(A47),"",IFERROR(IF(OR(B47&gt;(Hilfstabelle!$J$2*VLOOKUP(A47,Stammdaten!$A$17:$E$300,5,FALSE)),C47&gt;(Hilfstabelle!$J$2*VLOOKUP(A47,Stammdaten!$A$17:$E$300,5,FALSE))),"Achtung: Füllstand übersteigt die installierte Speicherkapazität.",IF(OR(NOT(ISNUMBER(B47)),NOT(ISNUMBER(C47))),"Fehler: Füllstände fehlen. Bitte ergänzen.",IF(COUNTIF($A$17:$A$299,A47)&gt;1,"Bitte nur eine Eintragung pro Anlagenschlüssel vornehmen",""))),"Fehler"))</f>
        <v/>
      </c>
    </row>
    <row r="48" spans="1:5" x14ac:dyDescent="0.2">
      <c r="A48" s="83"/>
      <c r="B48" s="7"/>
      <c r="C48" s="144"/>
      <c r="D48" s="13"/>
      <c r="E48" s="96" t="str">
        <f>IF(ISBLANK(A48),"",IFERROR(IF(OR(B48&gt;(Hilfstabelle!$J$2*VLOOKUP(A48,Stammdaten!$A$17:$E$300,5,FALSE)),C48&gt;(Hilfstabelle!$J$2*VLOOKUP(A48,Stammdaten!$A$17:$E$300,5,FALSE))),"Achtung: Füllstand übersteigt die installierte Speicherkapazität.",IF(OR(NOT(ISNUMBER(B48)),NOT(ISNUMBER(C48))),"Fehler: Füllstände fehlen. Bitte ergänzen.",IF(COUNTIF($A$17:$A$299,A48)&gt;1,"Bitte nur eine Eintragung pro Anlagenschlüssel vornehmen",""))),"Fehler"))</f>
        <v/>
      </c>
    </row>
    <row r="49" spans="1:5" x14ac:dyDescent="0.2">
      <c r="A49" s="83"/>
      <c r="B49" s="7"/>
      <c r="C49" s="144"/>
      <c r="D49" s="13"/>
      <c r="E49" s="96" t="str">
        <f>IF(ISBLANK(A49),"",IFERROR(IF(OR(B49&gt;(Hilfstabelle!$J$2*VLOOKUP(A49,Stammdaten!$A$17:$E$300,5,FALSE)),C49&gt;(Hilfstabelle!$J$2*VLOOKUP(A49,Stammdaten!$A$17:$E$300,5,FALSE))),"Achtung: Füllstand übersteigt die installierte Speicherkapazität.",IF(OR(NOT(ISNUMBER(B49)),NOT(ISNUMBER(C49))),"Fehler: Füllstände fehlen. Bitte ergänzen.",IF(COUNTIF($A$17:$A$299,A49)&gt;1,"Bitte nur eine Eintragung pro Anlagenschlüssel vornehmen",""))),"Fehler"))</f>
        <v/>
      </c>
    </row>
    <row r="50" spans="1:5" x14ac:dyDescent="0.2">
      <c r="A50" s="83"/>
      <c r="B50" s="7"/>
      <c r="C50" s="144"/>
      <c r="D50" s="13"/>
      <c r="E50" s="96" t="str">
        <f>IF(ISBLANK(A50),"",IFERROR(IF(OR(B50&gt;(Hilfstabelle!$J$2*VLOOKUP(A50,Stammdaten!$A$17:$E$300,5,FALSE)),C50&gt;(Hilfstabelle!$J$2*VLOOKUP(A50,Stammdaten!$A$17:$E$300,5,FALSE))),"Achtung: Füllstand übersteigt die installierte Speicherkapazität.",IF(OR(NOT(ISNUMBER(B50)),NOT(ISNUMBER(C50))),"Fehler: Füllstände fehlen. Bitte ergänzen.",IF(COUNTIF($A$17:$A$299,A50)&gt;1,"Bitte nur eine Eintragung pro Anlagenschlüssel vornehmen",""))),"Fehler"))</f>
        <v/>
      </c>
    </row>
    <row r="51" spans="1:5" x14ac:dyDescent="0.2">
      <c r="A51" s="83"/>
      <c r="B51" s="7"/>
      <c r="C51" s="144"/>
      <c r="D51" s="13"/>
      <c r="E51" s="96" t="str">
        <f>IF(ISBLANK(A51),"",IFERROR(IF(OR(B51&gt;(Hilfstabelle!$J$2*VLOOKUP(A51,Stammdaten!$A$17:$E$300,5,FALSE)),C51&gt;(Hilfstabelle!$J$2*VLOOKUP(A51,Stammdaten!$A$17:$E$300,5,FALSE))),"Achtung: Füllstand übersteigt die installierte Speicherkapazität.",IF(OR(NOT(ISNUMBER(B51)),NOT(ISNUMBER(C51))),"Fehler: Füllstände fehlen. Bitte ergänzen.",IF(COUNTIF($A$17:$A$299,A51)&gt;1,"Bitte nur eine Eintragung pro Anlagenschlüssel vornehmen",""))),"Fehler"))</f>
        <v/>
      </c>
    </row>
    <row r="52" spans="1:5" x14ac:dyDescent="0.2">
      <c r="A52" s="83"/>
      <c r="B52" s="7"/>
      <c r="C52" s="144"/>
      <c r="D52" s="13"/>
      <c r="E52" s="96" t="str">
        <f>IF(ISBLANK(A52),"",IFERROR(IF(OR(B52&gt;(Hilfstabelle!$J$2*VLOOKUP(A52,Stammdaten!$A$17:$E$300,5,FALSE)),C52&gt;(Hilfstabelle!$J$2*VLOOKUP(A52,Stammdaten!$A$17:$E$300,5,FALSE))),"Achtung: Füllstand übersteigt die installierte Speicherkapazität.",IF(OR(NOT(ISNUMBER(B52)),NOT(ISNUMBER(C52))),"Fehler: Füllstände fehlen. Bitte ergänzen.",IF(COUNTIF($A$17:$A$299,A52)&gt;1,"Bitte nur eine Eintragung pro Anlagenschlüssel vornehmen",""))),"Fehler"))</f>
        <v/>
      </c>
    </row>
    <row r="53" spans="1:5" x14ac:dyDescent="0.2">
      <c r="A53" s="83"/>
      <c r="B53" s="7"/>
      <c r="C53" s="144"/>
      <c r="D53" s="13"/>
      <c r="E53" s="96" t="str">
        <f>IF(ISBLANK(A53),"",IFERROR(IF(OR(B53&gt;(Hilfstabelle!$J$2*VLOOKUP(A53,Stammdaten!$A$17:$E$300,5,FALSE)),C53&gt;(Hilfstabelle!$J$2*VLOOKUP(A53,Stammdaten!$A$17:$E$300,5,FALSE))),"Achtung: Füllstand übersteigt die installierte Speicherkapazität.",IF(OR(NOT(ISNUMBER(B53)),NOT(ISNUMBER(C53))),"Fehler: Füllstände fehlen. Bitte ergänzen.",IF(COUNTIF($A$17:$A$299,A53)&gt;1,"Bitte nur eine Eintragung pro Anlagenschlüssel vornehmen",""))),"Fehler"))</f>
        <v/>
      </c>
    </row>
    <row r="54" spans="1:5" x14ac:dyDescent="0.2">
      <c r="A54" s="83"/>
      <c r="B54" s="7"/>
      <c r="C54" s="144"/>
      <c r="D54" s="13"/>
      <c r="E54" s="96" t="str">
        <f>IF(ISBLANK(A54),"",IFERROR(IF(OR(B54&gt;(Hilfstabelle!$J$2*VLOOKUP(A54,Stammdaten!$A$17:$E$300,5,FALSE)),C54&gt;(Hilfstabelle!$J$2*VLOOKUP(A54,Stammdaten!$A$17:$E$300,5,FALSE))),"Achtung: Füllstand übersteigt die installierte Speicherkapazität.",IF(OR(NOT(ISNUMBER(B54)),NOT(ISNUMBER(C54))),"Fehler: Füllstände fehlen. Bitte ergänzen.",IF(COUNTIF($A$17:$A$299,A54)&gt;1,"Bitte nur eine Eintragung pro Anlagenschlüssel vornehmen",""))),"Fehler"))</f>
        <v/>
      </c>
    </row>
    <row r="55" spans="1:5" x14ac:dyDescent="0.2">
      <c r="A55" s="83"/>
      <c r="B55" s="7"/>
      <c r="C55" s="144"/>
      <c r="D55" s="13"/>
      <c r="E55" s="96" t="str">
        <f>IF(ISBLANK(A55),"",IFERROR(IF(OR(B55&gt;(Hilfstabelle!$J$2*VLOOKUP(A55,Stammdaten!$A$17:$E$300,5,FALSE)),C55&gt;(Hilfstabelle!$J$2*VLOOKUP(A55,Stammdaten!$A$17:$E$300,5,FALSE))),"Achtung: Füllstand übersteigt die installierte Speicherkapazität.",IF(OR(NOT(ISNUMBER(B55)),NOT(ISNUMBER(C55))),"Fehler: Füllstände fehlen. Bitte ergänzen.",IF(COUNTIF($A$17:$A$299,A55)&gt;1,"Bitte nur eine Eintragung pro Anlagenschlüssel vornehmen",""))),"Fehler"))</f>
        <v/>
      </c>
    </row>
    <row r="56" spans="1:5" x14ac:dyDescent="0.2">
      <c r="A56" s="83"/>
      <c r="B56" s="7"/>
      <c r="C56" s="144"/>
      <c r="D56" s="13"/>
      <c r="E56" s="96" t="str">
        <f>IF(ISBLANK(A56),"",IFERROR(IF(OR(B56&gt;(Hilfstabelle!$J$2*VLOOKUP(A56,Stammdaten!$A$17:$E$300,5,FALSE)),C56&gt;(Hilfstabelle!$J$2*VLOOKUP(A56,Stammdaten!$A$17:$E$300,5,FALSE))),"Achtung: Füllstand übersteigt die installierte Speicherkapazität.",IF(OR(NOT(ISNUMBER(B56)),NOT(ISNUMBER(C56))),"Fehler: Füllstände fehlen. Bitte ergänzen.",IF(COUNTIF($A$17:$A$299,A56)&gt;1,"Bitte nur eine Eintragung pro Anlagenschlüssel vornehmen",""))),"Fehler"))</f>
        <v/>
      </c>
    </row>
    <row r="57" spans="1:5" x14ac:dyDescent="0.2">
      <c r="A57" s="83"/>
      <c r="B57" s="7"/>
      <c r="C57" s="144"/>
      <c r="D57" s="13"/>
      <c r="E57" s="96" t="str">
        <f>IF(ISBLANK(A57),"",IFERROR(IF(OR(B57&gt;(Hilfstabelle!$J$2*VLOOKUP(A57,Stammdaten!$A$17:$E$300,5,FALSE)),C57&gt;(Hilfstabelle!$J$2*VLOOKUP(A57,Stammdaten!$A$17:$E$300,5,FALSE))),"Achtung: Füllstand übersteigt die installierte Speicherkapazität.",IF(OR(NOT(ISNUMBER(B57)),NOT(ISNUMBER(C57))),"Fehler: Füllstände fehlen. Bitte ergänzen.",IF(COUNTIF($A$17:$A$299,A57)&gt;1,"Bitte nur eine Eintragung pro Anlagenschlüssel vornehmen",""))),"Fehler"))</f>
        <v/>
      </c>
    </row>
    <row r="58" spans="1:5" x14ac:dyDescent="0.2">
      <c r="A58" s="83"/>
      <c r="B58" s="7"/>
      <c r="C58" s="144"/>
      <c r="D58" s="13"/>
      <c r="E58" s="96" t="str">
        <f>IF(ISBLANK(A58),"",IFERROR(IF(OR(B58&gt;(Hilfstabelle!$J$2*VLOOKUP(A58,Stammdaten!$A$17:$E$300,5,FALSE)),C58&gt;(Hilfstabelle!$J$2*VLOOKUP(A58,Stammdaten!$A$17:$E$300,5,FALSE))),"Achtung: Füllstand übersteigt die installierte Speicherkapazität.",IF(OR(NOT(ISNUMBER(B58)),NOT(ISNUMBER(C58))),"Fehler: Füllstände fehlen. Bitte ergänzen.",IF(COUNTIF($A$17:$A$299,A58)&gt;1,"Bitte nur eine Eintragung pro Anlagenschlüssel vornehmen",""))),"Fehler"))</f>
        <v/>
      </c>
    </row>
    <row r="59" spans="1:5" x14ac:dyDescent="0.2">
      <c r="A59" s="83"/>
      <c r="B59" s="7"/>
      <c r="C59" s="144"/>
      <c r="D59" s="13"/>
      <c r="E59" s="96" t="str">
        <f>IF(ISBLANK(A59),"",IFERROR(IF(OR(B59&gt;(Hilfstabelle!$J$2*VLOOKUP(A59,Stammdaten!$A$17:$E$300,5,FALSE)),C59&gt;(Hilfstabelle!$J$2*VLOOKUP(A59,Stammdaten!$A$17:$E$300,5,FALSE))),"Achtung: Füllstand übersteigt die installierte Speicherkapazität.",IF(OR(NOT(ISNUMBER(B59)),NOT(ISNUMBER(C59))),"Fehler: Füllstände fehlen. Bitte ergänzen.",IF(COUNTIF($A$17:$A$299,A59)&gt;1,"Bitte nur eine Eintragung pro Anlagenschlüssel vornehmen",""))),"Fehler"))</f>
        <v/>
      </c>
    </row>
    <row r="60" spans="1:5" x14ac:dyDescent="0.2">
      <c r="A60" s="83"/>
      <c r="B60" s="7"/>
      <c r="C60" s="144"/>
      <c r="D60" s="13"/>
      <c r="E60" s="96" t="str">
        <f>IF(ISBLANK(A60),"",IFERROR(IF(OR(B60&gt;(Hilfstabelle!$J$2*VLOOKUP(A60,Stammdaten!$A$17:$E$300,5,FALSE)),C60&gt;(Hilfstabelle!$J$2*VLOOKUP(A60,Stammdaten!$A$17:$E$300,5,FALSE))),"Achtung: Füllstand übersteigt die installierte Speicherkapazität.",IF(OR(NOT(ISNUMBER(B60)),NOT(ISNUMBER(C60))),"Fehler: Füllstände fehlen. Bitte ergänzen.",IF(COUNTIF($A$17:$A$299,A60)&gt;1,"Bitte nur eine Eintragung pro Anlagenschlüssel vornehmen",""))),"Fehler"))</f>
        <v/>
      </c>
    </row>
    <row r="61" spans="1:5" x14ac:dyDescent="0.2">
      <c r="A61" s="83"/>
      <c r="B61" s="7"/>
      <c r="C61" s="144"/>
      <c r="D61" s="13"/>
      <c r="E61" s="96" t="str">
        <f>IF(ISBLANK(A61),"",IFERROR(IF(OR(B61&gt;(Hilfstabelle!$J$2*VLOOKUP(A61,Stammdaten!$A$17:$E$300,5,FALSE)),C61&gt;(Hilfstabelle!$J$2*VLOOKUP(A61,Stammdaten!$A$17:$E$300,5,FALSE))),"Achtung: Füllstand übersteigt die installierte Speicherkapazität.",IF(OR(NOT(ISNUMBER(B61)),NOT(ISNUMBER(C61))),"Fehler: Füllstände fehlen. Bitte ergänzen.",IF(COUNTIF($A$17:$A$299,A61)&gt;1,"Bitte nur eine Eintragung pro Anlagenschlüssel vornehmen",""))),"Fehler"))</f>
        <v/>
      </c>
    </row>
    <row r="62" spans="1:5" x14ac:dyDescent="0.2">
      <c r="A62" s="83"/>
      <c r="B62" s="7"/>
      <c r="C62" s="144"/>
      <c r="D62" s="13"/>
      <c r="E62" s="96" t="str">
        <f>IF(ISBLANK(A62),"",IFERROR(IF(OR(B62&gt;(Hilfstabelle!$J$2*VLOOKUP(A62,Stammdaten!$A$17:$E$300,5,FALSE)),C62&gt;(Hilfstabelle!$J$2*VLOOKUP(A62,Stammdaten!$A$17:$E$300,5,FALSE))),"Achtung: Füllstand übersteigt die installierte Speicherkapazität.",IF(OR(NOT(ISNUMBER(B62)),NOT(ISNUMBER(C62))),"Fehler: Füllstände fehlen. Bitte ergänzen.",IF(COUNTIF($A$17:$A$299,A62)&gt;1,"Bitte nur eine Eintragung pro Anlagenschlüssel vornehmen",""))),"Fehler"))</f>
        <v/>
      </c>
    </row>
    <row r="63" spans="1:5" x14ac:dyDescent="0.2">
      <c r="A63" s="83"/>
      <c r="B63" s="7"/>
      <c r="C63" s="144"/>
      <c r="D63" s="13"/>
      <c r="E63" s="96" t="str">
        <f>IF(ISBLANK(A63),"",IFERROR(IF(OR(B63&gt;(Hilfstabelle!$J$2*VLOOKUP(A63,Stammdaten!$A$17:$E$300,5,FALSE)),C63&gt;(Hilfstabelle!$J$2*VLOOKUP(A63,Stammdaten!$A$17:$E$300,5,FALSE))),"Achtung: Füllstand übersteigt die installierte Speicherkapazität.",IF(OR(NOT(ISNUMBER(B63)),NOT(ISNUMBER(C63))),"Fehler: Füllstände fehlen. Bitte ergänzen.",IF(COUNTIF($A$17:$A$299,A63)&gt;1,"Bitte nur eine Eintragung pro Anlagenschlüssel vornehmen",""))),"Fehler"))</f>
        <v/>
      </c>
    </row>
    <row r="64" spans="1:5" x14ac:dyDescent="0.2">
      <c r="A64" s="83"/>
      <c r="B64" s="7"/>
      <c r="C64" s="144"/>
      <c r="D64" s="13"/>
      <c r="E64" s="96" t="str">
        <f>IF(ISBLANK(A64),"",IFERROR(IF(OR(B64&gt;(Hilfstabelle!$J$2*VLOOKUP(A64,Stammdaten!$A$17:$E$300,5,FALSE)),C64&gt;(Hilfstabelle!$J$2*VLOOKUP(A64,Stammdaten!$A$17:$E$300,5,FALSE))),"Achtung: Füllstand übersteigt die installierte Speicherkapazität.",IF(OR(NOT(ISNUMBER(B64)),NOT(ISNUMBER(C64))),"Fehler: Füllstände fehlen. Bitte ergänzen.",IF(COUNTIF($A$17:$A$299,A64)&gt;1,"Bitte nur eine Eintragung pro Anlagenschlüssel vornehmen",""))),"Fehler"))</f>
        <v/>
      </c>
    </row>
    <row r="65" spans="1:5" x14ac:dyDescent="0.2">
      <c r="A65" s="83"/>
      <c r="B65" s="7"/>
      <c r="C65" s="144"/>
      <c r="D65" s="13"/>
      <c r="E65" s="96" t="str">
        <f>IF(ISBLANK(A65),"",IFERROR(IF(OR(B65&gt;(Hilfstabelle!$J$2*VLOOKUP(A65,Stammdaten!$A$17:$E$300,5,FALSE)),C65&gt;(Hilfstabelle!$J$2*VLOOKUP(A65,Stammdaten!$A$17:$E$300,5,FALSE))),"Achtung: Füllstand übersteigt die installierte Speicherkapazität.",IF(OR(NOT(ISNUMBER(B65)),NOT(ISNUMBER(C65))),"Fehler: Füllstände fehlen. Bitte ergänzen.",IF(COUNTIF($A$17:$A$299,A65)&gt;1,"Bitte nur eine Eintragung pro Anlagenschlüssel vornehmen",""))),"Fehler"))</f>
        <v/>
      </c>
    </row>
    <row r="66" spans="1:5" x14ac:dyDescent="0.2">
      <c r="A66" s="83"/>
      <c r="B66" s="7"/>
      <c r="C66" s="144"/>
      <c r="D66" s="13"/>
      <c r="E66" s="96" t="str">
        <f>IF(ISBLANK(A66),"",IFERROR(IF(OR(B66&gt;(Hilfstabelle!$J$2*VLOOKUP(A66,Stammdaten!$A$17:$E$300,5,FALSE)),C66&gt;(Hilfstabelle!$J$2*VLOOKUP(A66,Stammdaten!$A$17:$E$300,5,FALSE))),"Achtung: Füllstand übersteigt die installierte Speicherkapazität.",IF(OR(NOT(ISNUMBER(B66)),NOT(ISNUMBER(C66))),"Fehler: Füllstände fehlen. Bitte ergänzen.",IF(COUNTIF($A$17:$A$299,A66)&gt;1,"Bitte nur eine Eintragung pro Anlagenschlüssel vornehmen",""))),"Fehler"))</f>
        <v/>
      </c>
    </row>
    <row r="67" spans="1:5" x14ac:dyDescent="0.2">
      <c r="A67" s="83"/>
      <c r="B67" s="7"/>
      <c r="C67" s="144"/>
      <c r="D67" s="13"/>
      <c r="E67" s="96" t="str">
        <f>IF(ISBLANK(A67),"",IFERROR(IF(OR(B67&gt;(Hilfstabelle!$J$2*VLOOKUP(A67,Stammdaten!$A$17:$E$300,5,FALSE)),C67&gt;(Hilfstabelle!$J$2*VLOOKUP(A67,Stammdaten!$A$17:$E$300,5,FALSE))),"Achtung: Füllstand übersteigt die installierte Speicherkapazität.",IF(OR(NOT(ISNUMBER(B67)),NOT(ISNUMBER(C67))),"Fehler: Füllstände fehlen. Bitte ergänzen.",IF(COUNTIF($A$17:$A$299,A67)&gt;1,"Bitte nur eine Eintragung pro Anlagenschlüssel vornehmen",""))),"Fehler"))</f>
        <v/>
      </c>
    </row>
    <row r="68" spans="1:5" x14ac:dyDescent="0.2">
      <c r="A68" s="83"/>
      <c r="B68" s="7"/>
      <c r="C68" s="144"/>
      <c r="D68" s="13"/>
      <c r="E68" s="96" t="str">
        <f>IF(ISBLANK(A68),"",IFERROR(IF(OR(B68&gt;(Hilfstabelle!$J$2*VLOOKUP(A68,Stammdaten!$A$17:$E$300,5,FALSE)),C68&gt;(Hilfstabelle!$J$2*VLOOKUP(A68,Stammdaten!$A$17:$E$300,5,FALSE))),"Achtung: Füllstand übersteigt die installierte Speicherkapazität.",IF(OR(NOT(ISNUMBER(B68)),NOT(ISNUMBER(C68))),"Fehler: Füllstände fehlen. Bitte ergänzen.",IF(COUNTIF($A$17:$A$299,A68)&gt;1,"Bitte nur eine Eintragung pro Anlagenschlüssel vornehmen",""))),"Fehler"))</f>
        <v/>
      </c>
    </row>
    <row r="69" spans="1:5" x14ac:dyDescent="0.2">
      <c r="A69" s="83"/>
      <c r="B69" s="7"/>
      <c r="C69" s="144"/>
      <c r="D69" s="13"/>
      <c r="E69" s="96" t="str">
        <f>IF(ISBLANK(A69),"",IFERROR(IF(OR(B69&gt;(Hilfstabelle!$J$2*VLOOKUP(A69,Stammdaten!$A$17:$E$300,5,FALSE)),C69&gt;(Hilfstabelle!$J$2*VLOOKUP(A69,Stammdaten!$A$17:$E$300,5,FALSE))),"Achtung: Füllstand übersteigt die installierte Speicherkapazität.",IF(OR(NOT(ISNUMBER(B69)),NOT(ISNUMBER(C69))),"Fehler: Füllstände fehlen. Bitte ergänzen.",IF(COUNTIF($A$17:$A$299,A69)&gt;1,"Bitte nur eine Eintragung pro Anlagenschlüssel vornehmen",""))),"Fehler"))</f>
        <v/>
      </c>
    </row>
    <row r="70" spans="1:5" x14ac:dyDescent="0.2">
      <c r="A70" s="83"/>
      <c r="B70" s="7"/>
      <c r="C70" s="144"/>
      <c r="D70" s="13"/>
      <c r="E70" s="96" t="str">
        <f>IF(ISBLANK(A70),"",IFERROR(IF(OR(B70&gt;(Hilfstabelle!$J$2*VLOOKUP(A70,Stammdaten!$A$17:$E$300,5,FALSE)),C70&gt;(Hilfstabelle!$J$2*VLOOKUP(A70,Stammdaten!$A$17:$E$300,5,FALSE))),"Achtung: Füllstand übersteigt die installierte Speicherkapazität.",IF(OR(NOT(ISNUMBER(B70)),NOT(ISNUMBER(C70))),"Fehler: Füllstände fehlen. Bitte ergänzen.",IF(COUNTIF($A$17:$A$299,A70)&gt;1,"Bitte nur eine Eintragung pro Anlagenschlüssel vornehmen",""))),"Fehler"))</f>
        <v/>
      </c>
    </row>
    <row r="71" spans="1:5" x14ac:dyDescent="0.2">
      <c r="A71" s="83"/>
      <c r="B71" s="7"/>
      <c r="C71" s="144"/>
      <c r="D71" s="13"/>
      <c r="E71" s="96" t="str">
        <f>IF(ISBLANK(A71),"",IFERROR(IF(OR(B71&gt;(Hilfstabelle!$J$2*VLOOKUP(A71,Stammdaten!$A$17:$E$300,5,FALSE)),C71&gt;(Hilfstabelle!$J$2*VLOOKUP(A71,Stammdaten!$A$17:$E$300,5,FALSE))),"Achtung: Füllstand übersteigt die installierte Speicherkapazität.",IF(OR(NOT(ISNUMBER(B71)),NOT(ISNUMBER(C71))),"Fehler: Füllstände fehlen. Bitte ergänzen.",IF(COUNTIF($A$17:$A$299,A71)&gt;1,"Bitte nur eine Eintragung pro Anlagenschlüssel vornehmen",""))),"Fehler"))</f>
        <v/>
      </c>
    </row>
    <row r="72" spans="1:5" x14ac:dyDescent="0.2">
      <c r="A72" s="83"/>
      <c r="B72" s="7"/>
      <c r="C72" s="144"/>
      <c r="D72" s="13"/>
      <c r="E72" s="96" t="str">
        <f>IF(ISBLANK(A72),"",IFERROR(IF(OR(B72&gt;(Hilfstabelle!$J$2*VLOOKUP(A72,Stammdaten!$A$17:$E$300,5,FALSE)),C72&gt;(Hilfstabelle!$J$2*VLOOKUP(A72,Stammdaten!$A$17:$E$300,5,FALSE))),"Achtung: Füllstand übersteigt die installierte Speicherkapazität.",IF(OR(NOT(ISNUMBER(B72)),NOT(ISNUMBER(C72))),"Fehler: Füllstände fehlen. Bitte ergänzen.",IF(COUNTIF($A$17:$A$299,A72)&gt;1,"Bitte nur eine Eintragung pro Anlagenschlüssel vornehmen",""))),"Fehler"))</f>
        <v/>
      </c>
    </row>
    <row r="73" spans="1:5" x14ac:dyDescent="0.2">
      <c r="A73" s="83"/>
      <c r="B73" s="7"/>
      <c r="C73" s="144"/>
      <c r="D73" s="13"/>
      <c r="E73" s="96" t="str">
        <f>IF(ISBLANK(A73),"",IFERROR(IF(OR(B73&gt;(Hilfstabelle!$J$2*VLOOKUP(A73,Stammdaten!$A$17:$E$300,5,FALSE)),C73&gt;(Hilfstabelle!$J$2*VLOOKUP(A73,Stammdaten!$A$17:$E$300,5,FALSE))),"Achtung: Füllstand übersteigt die installierte Speicherkapazität.",IF(OR(NOT(ISNUMBER(B73)),NOT(ISNUMBER(C73))),"Fehler: Füllstände fehlen. Bitte ergänzen.",IF(COUNTIF($A$17:$A$299,A73)&gt;1,"Bitte nur eine Eintragung pro Anlagenschlüssel vornehmen",""))),"Fehler"))</f>
        <v/>
      </c>
    </row>
    <row r="74" spans="1:5" x14ac:dyDescent="0.2">
      <c r="A74" s="83"/>
      <c r="B74" s="7"/>
      <c r="C74" s="144"/>
      <c r="D74" s="13"/>
      <c r="E74" s="96" t="str">
        <f>IF(ISBLANK(A74),"",IFERROR(IF(OR(B74&gt;(Hilfstabelle!$J$2*VLOOKUP(A74,Stammdaten!$A$17:$E$300,5,FALSE)),C74&gt;(Hilfstabelle!$J$2*VLOOKUP(A74,Stammdaten!$A$17:$E$300,5,FALSE))),"Achtung: Füllstand übersteigt die installierte Speicherkapazität.",IF(OR(NOT(ISNUMBER(B74)),NOT(ISNUMBER(C74))),"Fehler: Füllstände fehlen. Bitte ergänzen.",IF(COUNTIF($A$17:$A$299,A74)&gt;1,"Bitte nur eine Eintragung pro Anlagenschlüssel vornehmen",""))),"Fehler"))</f>
        <v/>
      </c>
    </row>
    <row r="75" spans="1:5" x14ac:dyDescent="0.2">
      <c r="A75" s="83"/>
      <c r="B75" s="7"/>
      <c r="C75" s="144"/>
      <c r="D75" s="13"/>
      <c r="E75" s="96" t="str">
        <f>IF(ISBLANK(A75),"",IFERROR(IF(OR(B75&gt;(Hilfstabelle!$J$2*VLOOKUP(A75,Stammdaten!$A$17:$E$300,5,FALSE)),C75&gt;(Hilfstabelle!$J$2*VLOOKUP(A75,Stammdaten!$A$17:$E$300,5,FALSE))),"Achtung: Füllstand übersteigt die installierte Speicherkapazität.",IF(OR(NOT(ISNUMBER(B75)),NOT(ISNUMBER(C75))),"Fehler: Füllstände fehlen. Bitte ergänzen.",IF(COUNTIF($A$17:$A$299,A75)&gt;1,"Bitte nur eine Eintragung pro Anlagenschlüssel vornehmen",""))),"Fehler"))</f>
        <v/>
      </c>
    </row>
    <row r="76" spans="1:5" x14ac:dyDescent="0.2">
      <c r="A76" s="83"/>
      <c r="B76" s="7"/>
      <c r="C76" s="144"/>
      <c r="D76" s="13"/>
      <c r="E76" s="96" t="str">
        <f>IF(ISBLANK(A76),"",IFERROR(IF(OR(B76&gt;(Hilfstabelle!$J$2*VLOOKUP(A76,Stammdaten!$A$17:$E$300,5,FALSE)),C76&gt;(Hilfstabelle!$J$2*VLOOKUP(A76,Stammdaten!$A$17:$E$300,5,FALSE))),"Achtung: Füllstand übersteigt die installierte Speicherkapazität.",IF(OR(NOT(ISNUMBER(B76)),NOT(ISNUMBER(C76))),"Fehler: Füllstände fehlen. Bitte ergänzen.",IF(COUNTIF($A$17:$A$299,A76)&gt;1,"Bitte nur eine Eintragung pro Anlagenschlüssel vornehmen",""))),"Fehler"))</f>
        <v/>
      </c>
    </row>
    <row r="77" spans="1:5" x14ac:dyDescent="0.2">
      <c r="A77" s="83"/>
      <c r="B77" s="7"/>
      <c r="C77" s="144"/>
      <c r="D77" s="13"/>
      <c r="E77" s="96" t="str">
        <f>IF(ISBLANK(A77),"",IFERROR(IF(OR(B77&gt;(Hilfstabelle!$J$2*VLOOKUP(A77,Stammdaten!$A$17:$E$300,5,FALSE)),C77&gt;(Hilfstabelle!$J$2*VLOOKUP(A77,Stammdaten!$A$17:$E$300,5,FALSE))),"Achtung: Füllstand übersteigt die installierte Speicherkapazität.",IF(OR(NOT(ISNUMBER(B77)),NOT(ISNUMBER(C77))),"Fehler: Füllstände fehlen. Bitte ergänzen.",IF(COUNTIF($A$17:$A$299,A77)&gt;1,"Bitte nur eine Eintragung pro Anlagenschlüssel vornehmen",""))),"Fehler"))</f>
        <v/>
      </c>
    </row>
    <row r="78" spans="1:5" x14ac:dyDescent="0.2">
      <c r="A78" s="83"/>
      <c r="B78" s="7"/>
      <c r="C78" s="144"/>
      <c r="D78" s="13"/>
      <c r="E78" s="96" t="str">
        <f>IF(ISBLANK(A78),"",IFERROR(IF(OR(B78&gt;(Hilfstabelle!$J$2*VLOOKUP(A78,Stammdaten!$A$17:$E$300,5,FALSE)),C78&gt;(Hilfstabelle!$J$2*VLOOKUP(A78,Stammdaten!$A$17:$E$300,5,FALSE))),"Achtung: Füllstand übersteigt die installierte Speicherkapazität.",IF(OR(NOT(ISNUMBER(B78)),NOT(ISNUMBER(C78))),"Fehler: Füllstände fehlen. Bitte ergänzen.",IF(COUNTIF($A$17:$A$299,A78)&gt;1,"Bitte nur eine Eintragung pro Anlagenschlüssel vornehmen",""))),"Fehler"))</f>
        <v/>
      </c>
    </row>
    <row r="79" spans="1:5" x14ac:dyDescent="0.2">
      <c r="A79" s="83"/>
      <c r="B79" s="7"/>
      <c r="C79" s="144"/>
      <c r="D79" s="13"/>
      <c r="E79" s="96" t="str">
        <f>IF(ISBLANK(A79),"",IFERROR(IF(OR(B79&gt;(Hilfstabelle!$J$2*VLOOKUP(A79,Stammdaten!$A$17:$E$300,5,FALSE)),C79&gt;(Hilfstabelle!$J$2*VLOOKUP(A79,Stammdaten!$A$17:$E$300,5,FALSE))),"Achtung: Füllstand übersteigt die installierte Speicherkapazität.",IF(OR(NOT(ISNUMBER(B79)),NOT(ISNUMBER(C79))),"Fehler: Füllstände fehlen. Bitte ergänzen.",IF(COUNTIF($A$17:$A$299,A79)&gt;1,"Bitte nur eine Eintragung pro Anlagenschlüssel vornehmen",""))),"Fehler"))</f>
        <v/>
      </c>
    </row>
    <row r="80" spans="1:5" x14ac:dyDescent="0.2">
      <c r="A80" s="83"/>
      <c r="B80" s="7"/>
      <c r="C80" s="144"/>
      <c r="D80" s="13"/>
      <c r="E80" s="96" t="str">
        <f>IF(ISBLANK(A80),"",IFERROR(IF(OR(B80&gt;(Hilfstabelle!$J$2*VLOOKUP(A80,Stammdaten!$A$17:$E$300,5,FALSE)),C80&gt;(Hilfstabelle!$J$2*VLOOKUP(A80,Stammdaten!$A$17:$E$300,5,FALSE))),"Achtung: Füllstand übersteigt die installierte Speicherkapazität.",IF(OR(NOT(ISNUMBER(B80)),NOT(ISNUMBER(C80))),"Fehler: Füllstände fehlen. Bitte ergänzen.",IF(COUNTIF($A$17:$A$299,A80)&gt;1,"Bitte nur eine Eintragung pro Anlagenschlüssel vornehmen",""))),"Fehler"))</f>
        <v/>
      </c>
    </row>
    <row r="81" spans="1:5" x14ac:dyDescent="0.2">
      <c r="A81" s="83"/>
      <c r="B81" s="7"/>
      <c r="C81" s="144"/>
      <c r="D81" s="13"/>
      <c r="E81" s="96" t="str">
        <f>IF(ISBLANK(A81),"",IFERROR(IF(OR(B81&gt;(Hilfstabelle!$J$2*VLOOKUP(A81,Stammdaten!$A$17:$E$300,5,FALSE)),C81&gt;(Hilfstabelle!$J$2*VLOOKUP(A81,Stammdaten!$A$17:$E$300,5,FALSE))),"Achtung: Füllstand übersteigt die installierte Speicherkapazität.",IF(OR(NOT(ISNUMBER(B81)),NOT(ISNUMBER(C81))),"Fehler: Füllstände fehlen. Bitte ergänzen.",IF(COUNTIF($A$17:$A$299,A81)&gt;1,"Bitte nur eine Eintragung pro Anlagenschlüssel vornehmen",""))),"Fehler"))</f>
        <v/>
      </c>
    </row>
    <row r="82" spans="1:5" x14ac:dyDescent="0.2">
      <c r="A82" s="83"/>
      <c r="B82" s="7"/>
      <c r="C82" s="144"/>
      <c r="D82" s="13"/>
      <c r="E82" s="96" t="str">
        <f>IF(ISBLANK(A82),"",IFERROR(IF(OR(B82&gt;(Hilfstabelle!$J$2*VLOOKUP(A82,Stammdaten!$A$17:$E$300,5,FALSE)),C82&gt;(Hilfstabelle!$J$2*VLOOKUP(A82,Stammdaten!$A$17:$E$300,5,FALSE))),"Achtung: Füllstand übersteigt die installierte Speicherkapazität.",IF(OR(NOT(ISNUMBER(B82)),NOT(ISNUMBER(C82))),"Fehler: Füllstände fehlen. Bitte ergänzen.",IF(COUNTIF($A$17:$A$299,A82)&gt;1,"Bitte nur eine Eintragung pro Anlagenschlüssel vornehmen",""))),"Fehler"))</f>
        <v/>
      </c>
    </row>
    <row r="83" spans="1:5" x14ac:dyDescent="0.2">
      <c r="A83" s="83"/>
      <c r="B83" s="7"/>
      <c r="C83" s="144"/>
      <c r="D83" s="13"/>
      <c r="E83" s="96" t="str">
        <f>IF(ISBLANK(A83),"",IFERROR(IF(OR(B83&gt;(Hilfstabelle!$J$2*VLOOKUP(A83,Stammdaten!$A$17:$E$300,5,FALSE)),C83&gt;(Hilfstabelle!$J$2*VLOOKUP(A83,Stammdaten!$A$17:$E$300,5,FALSE))),"Achtung: Füllstand übersteigt die installierte Speicherkapazität.",IF(OR(NOT(ISNUMBER(B83)),NOT(ISNUMBER(C83))),"Fehler: Füllstände fehlen. Bitte ergänzen.",IF(COUNTIF($A$17:$A$299,A83)&gt;1,"Bitte nur eine Eintragung pro Anlagenschlüssel vornehmen",""))),"Fehler"))</f>
        <v/>
      </c>
    </row>
    <row r="84" spans="1:5" x14ac:dyDescent="0.2">
      <c r="A84" s="83"/>
      <c r="B84" s="7"/>
      <c r="C84" s="144"/>
      <c r="D84" s="13"/>
      <c r="E84" s="96" t="str">
        <f>IF(ISBLANK(A84),"",IFERROR(IF(OR(B84&gt;(Hilfstabelle!$J$2*VLOOKUP(A84,Stammdaten!$A$17:$E$300,5,FALSE)),C84&gt;(Hilfstabelle!$J$2*VLOOKUP(A84,Stammdaten!$A$17:$E$300,5,FALSE))),"Achtung: Füllstand übersteigt die installierte Speicherkapazität.",IF(OR(NOT(ISNUMBER(B84)),NOT(ISNUMBER(C84))),"Fehler: Füllstände fehlen. Bitte ergänzen.",IF(COUNTIF($A$17:$A$299,A84)&gt;1,"Bitte nur eine Eintragung pro Anlagenschlüssel vornehmen",""))),"Fehler"))</f>
        <v/>
      </c>
    </row>
    <row r="85" spans="1:5" x14ac:dyDescent="0.2">
      <c r="A85" s="83"/>
      <c r="B85" s="7"/>
      <c r="C85" s="144"/>
      <c r="D85" s="13"/>
      <c r="E85" s="96" t="str">
        <f>IF(ISBLANK(A85),"",IFERROR(IF(OR(B85&gt;(Hilfstabelle!$J$2*VLOOKUP(A85,Stammdaten!$A$17:$E$300,5,FALSE)),C85&gt;(Hilfstabelle!$J$2*VLOOKUP(A85,Stammdaten!$A$17:$E$300,5,FALSE))),"Achtung: Füllstand übersteigt die installierte Speicherkapazität.",IF(OR(NOT(ISNUMBER(B85)),NOT(ISNUMBER(C85))),"Fehler: Füllstände fehlen. Bitte ergänzen.",IF(COUNTIF($A$17:$A$299,A85)&gt;1,"Bitte nur eine Eintragung pro Anlagenschlüssel vornehmen",""))),"Fehler"))</f>
        <v/>
      </c>
    </row>
    <row r="86" spans="1:5" x14ac:dyDescent="0.2">
      <c r="A86" s="83"/>
      <c r="B86" s="7"/>
      <c r="C86" s="144"/>
      <c r="D86" s="13"/>
      <c r="E86" s="96" t="str">
        <f>IF(ISBLANK(A86),"",IFERROR(IF(OR(B86&gt;(Hilfstabelle!$J$2*VLOOKUP(A86,Stammdaten!$A$17:$E$300,5,FALSE)),C86&gt;(Hilfstabelle!$J$2*VLOOKUP(A86,Stammdaten!$A$17:$E$300,5,FALSE))),"Achtung: Füllstand übersteigt die installierte Speicherkapazität.",IF(OR(NOT(ISNUMBER(B86)),NOT(ISNUMBER(C86))),"Fehler: Füllstände fehlen. Bitte ergänzen.",IF(COUNTIF($A$17:$A$299,A86)&gt;1,"Bitte nur eine Eintragung pro Anlagenschlüssel vornehmen",""))),"Fehler"))</f>
        <v/>
      </c>
    </row>
    <row r="87" spans="1:5" x14ac:dyDescent="0.2">
      <c r="A87" s="83"/>
      <c r="B87" s="7"/>
      <c r="C87" s="144"/>
      <c r="D87" s="13"/>
      <c r="E87" s="96" t="str">
        <f>IF(ISBLANK(A87),"",IFERROR(IF(OR(B87&gt;(Hilfstabelle!$J$2*VLOOKUP(A87,Stammdaten!$A$17:$E$300,5,FALSE)),C87&gt;(Hilfstabelle!$J$2*VLOOKUP(A87,Stammdaten!$A$17:$E$300,5,FALSE))),"Achtung: Füllstand übersteigt die installierte Speicherkapazität.",IF(OR(NOT(ISNUMBER(B87)),NOT(ISNUMBER(C87))),"Fehler: Füllstände fehlen. Bitte ergänzen.",IF(COUNTIF($A$17:$A$299,A87)&gt;1,"Bitte nur eine Eintragung pro Anlagenschlüssel vornehmen",""))),"Fehler"))</f>
        <v/>
      </c>
    </row>
    <row r="88" spans="1:5" x14ac:dyDescent="0.2">
      <c r="A88" s="83"/>
      <c r="B88" s="7"/>
      <c r="C88" s="144"/>
      <c r="D88" s="13"/>
      <c r="E88" s="96" t="str">
        <f>IF(ISBLANK(A88),"",IFERROR(IF(OR(B88&gt;(Hilfstabelle!$J$2*VLOOKUP(A88,Stammdaten!$A$17:$E$300,5,FALSE)),C88&gt;(Hilfstabelle!$J$2*VLOOKUP(A88,Stammdaten!$A$17:$E$300,5,FALSE))),"Achtung: Füllstand übersteigt die installierte Speicherkapazität.",IF(OR(NOT(ISNUMBER(B88)),NOT(ISNUMBER(C88))),"Fehler: Füllstände fehlen. Bitte ergänzen.",IF(COUNTIF($A$17:$A$299,A88)&gt;1,"Bitte nur eine Eintragung pro Anlagenschlüssel vornehmen",""))),"Fehler"))</f>
        <v/>
      </c>
    </row>
    <row r="89" spans="1:5" x14ac:dyDescent="0.2">
      <c r="A89" s="83"/>
      <c r="B89" s="7"/>
      <c r="C89" s="144"/>
      <c r="D89" s="13"/>
      <c r="E89" s="96" t="str">
        <f>IF(ISBLANK(A89),"",IFERROR(IF(OR(B89&gt;(Hilfstabelle!$J$2*VLOOKUP(A89,Stammdaten!$A$17:$E$300,5,FALSE)),C89&gt;(Hilfstabelle!$J$2*VLOOKUP(A89,Stammdaten!$A$17:$E$300,5,FALSE))),"Achtung: Füllstand übersteigt die installierte Speicherkapazität.",IF(OR(NOT(ISNUMBER(B89)),NOT(ISNUMBER(C89))),"Fehler: Füllstände fehlen. Bitte ergänzen.",IF(COUNTIF($A$17:$A$299,A89)&gt;1,"Bitte nur eine Eintragung pro Anlagenschlüssel vornehmen",""))),"Fehler"))</f>
        <v/>
      </c>
    </row>
    <row r="90" spans="1:5" x14ac:dyDescent="0.2">
      <c r="A90" s="83"/>
      <c r="B90" s="7"/>
      <c r="C90" s="144"/>
      <c r="D90" s="13"/>
      <c r="E90" s="96" t="str">
        <f>IF(ISBLANK(A90),"",IFERROR(IF(OR(B90&gt;(Hilfstabelle!$J$2*VLOOKUP(A90,Stammdaten!$A$17:$E$300,5,FALSE)),C90&gt;(Hilfstabelle!$J$2*VLOOKUP(A90,Stammdaten!$A$17:$E$300,5,FALSE))),"Achtung: Füllstand übersteigt die installierte Speicherkapazität.",IF(OR(NOT(ISNUMBER(B90)),NOT(ISNUMBER(C90))),"Fehler: Füllstände fehlen. Bitte ergänzen.",IF(COUNTIF($A$17:$A$299,A90)&gt;1,"Bitte nur eine Eintragung pro Anlagenschlüssel vornehmen",""))),"Fehler"))</f>
        <v/>
      </c>
    </row>
    <row r="91" spans="1:5" x14ac:dyDescent="0.2">
      <c r="A91" s="83"/>
      <c r="B91" s="7"/>
      <c r="C91" s="144"/>
      <c r="D91" s="13"/>
      <c r="E91" s="96" t="str">
        <f>IF(ISBLANK(A91),"",IFERROR(IF(OR(B91&gt;(Hilfstabelle!$J$2*VLOOKUP(A91,Stammdaten!$A$17:$E$300,5,FALSE)),C91&gt;(Hilfstabelle!$J$2*VLOOKUP(A91,Stammdaten!$A$17:$E$300,5,FALSE))),"Achtung: Füllstand übersteigt die installierte Speicherkapazität.",IF(OR(NOT(ISNUMBER(B91)),NOT(ISNUMBER(C91))),"Fehler: Füllstände fehlen. Bitte ergänzen.",IF(COUNTIF($A$17:$A$299,A91)&gt;1,"Bitte nur eine Eintragung pro Anlagenschlüssel vornehmen",""))),"Fehler"))</f>
        <v/>
      </c>
    </row>
    <row r="92" spans="1:5" x14ac:dyDescent="0.2">
      <c r="A92" s="83"/>
      <c r="B92" s="7"/>
      <c r="C92" s="144"/>
      <c r="D92" s="13"/>
      <c r="E92" s="96" t="str">
        <f>IF(ISBLANK(A92),"",IFERROR(IF(OR(B92&gt;(Hilfstabelle!$J$2*VLOOKUP(A92,Stammdaten!$A$17:$E$300,5,FALSE)),C92&gt;(Hilfstabelle!$J$2*VLOOKUP(A92,Stammdaten!$A$17:$E$300,5,FALSE))),"Achtung: Füllstand übersteigt die installierte Speicherkapazität.",IF(OR(NOT(ISNUMBER(B92)),NOT(ISNUMBER(C92))),"Fehler: Füllstände fehlen. Bitte ergänzen.",IF(COUNTIF($A$17:$A$299,A92)&gt;1,"Bitte nur eine Eintragung pro Anlagenschlüssel vornehmen",""))),"Fehler"))</f>
        <v/>
      </c>
    </row>
    <row r="93" spans="1:5" x14ac:dyDescent="0.2">
      <c r="A93" s="83"/>
      <c r="B93" s="7"/>
      <c r="C93" s="144"/>
      <c r="D93" s="13"/>
      <c r="E93" s="96" t="str">
        <f>IF(ISBLANK(A93),"",IFERROR(IF(OR(B93&gt;(Hilfstabelle!$J$2*VLOOKUP(A93,Stammdaten!$A$17:$E$300,5,FALSE)),C93&gt;(Hilfstabelle!$J$2*VLOOKUP(A93,Stammdaten!$A$17:$E$300,5,FALSE))),"Achtung: Füllstand übersteigt die installierte Speicherkapazität.",IF(OR(NOT(ISNUMBER(B93)),NOT(ISNUMBER(C93))),"Fehler: Füllstände fehlen. Bitte ergänzen.",IF(COUNTIF($A$17:$A$299,A93)&gt;1,"Bitte nur eine Eintragung pro Anlagenschlüssel vornehmen",""))),"Fehler"))</f>
        <v/>
      </c>
    </row>
    <row r="94" spans="1:5" x14ac:dyDescent="0.2">
      <c r="A94" s="83"/>
      <c r="B94" s="7"/>
      <c r="C94" s="144"/>
      <c r="D94" s="13"/>
      <c r="E94" s="96" t="str">
        <f>IF(ISBLANK(A94),"",IFERROR(IF(OR(B94&gt;(Hilfstabelle!$J$2*VLOOKUP(A94,Stammdaten!$A$17:$E$300,5,FALSE)),C94&gt;(Hilfstabelle!$J$2*VLOOKUP(A94,Stammdaten!$A$17:$E$300,5,FALSE))),"Achtung: Füllstand übersteigt die installierte Speicherkapazität.",IF(OR(NOT(ISNUMBER(B94)),NOT(ISNUMBER(C94))),"Fehler: Füllstände fehlen. Bitte ergänzen.",IF(COUNTIF($A$17:$A$299,A94)&gt;1,"Bitte nur eine Eintragung pro Anlagenschlüssel vornehmen",""))),"Fehler"))</f>
        <v/>
      </c>
    </row>
    <row r="95" spans="1:5" x14ac:dyDescent="0.2">
      <c r="A95" s="83"/>
      <c r="B95" s="7"/>
      <c r="C95" s="144"/>
      <c r="D95" s="13"/>
      <c r="E95" s="96" t="str">
        <f>IF(ISBLANK(A95),"",IFERROR(IF(OR(B95&gt;(Hilfstabelle!$J$2*VLOOKUP(A95,Stammdaten!$A$17:$E$300,5,FALSE)),C95&gt;(Hilfstabelle!$J$2*VLOOKUP(A95,Stammdaten!$A$17:$E$300,5,FALSE))),"Achtung: Füllstand übersteigt die installierte Speicherkapazität.",IF(OR(NOT(ISNUMBER(B95)),NOT(ISNUMBER(C95))),"Fehler: Füllstände fehlen. Bitte ergänzen.",IF(COUNTIF($A$17:$A$299,A95)&gt;1,"Bitte nur eine Eintragung pro Anlagenschlüssel vornehmen",""))),"Fehler"))</f>
        <v/>
      </c>
    </row>
    <row r="96" spans="1:5" x14ac:dyDescent="0.2">
      <c r="A96" s="83"/>
      <c r="B96" s="7"/>
      <c r="C96" s="144"/>
      <c r="D96" s="13"/>
      <c r="E96" s="96" t="str">
        <f>IF(ISBLANK(A96),"",IFERROR(IF(OR(B96&gt;(Hilfstabelle!$J$2*VLOOKUP(A96,Stammdaten!$A$17:$E$300,5,FALSE)),C96&gt;(Hilfstabelle!$J$2*VLOOKUP(A96,Stammdaten!$A$17:$E$300,5,FALSE))),"Achtung: Füllstand übersteigt die installierte Speicherkapazität.",IF(OR(NOT(ISNUMBER(B96)),NOT(ISNUMBER(C96))),"Fehler: Füllstände fehlen. Bitte ergänzen.",IF(COUNTIF($A$17:$A$299,A96)&gt;1,"Bitte nur eine Eintragung pro Anlagenschlüssel vornehmen",""))),"Fehler"))</f>
        <v/>
      </c>
    </row>
    <row r="97" spans="1:5" x14ac:dyDescent="0.2">
      <c r="A97" s="83"/>
      <c r="B97" s="7"/>
      <c r="C97" s="144"/>
      <c r="D97" s="13"/>
      <c r="E97" s="96" t="str">
        <f>IF(ISBLANK(A97),"",IFERROR(IF(OR(B97&gt;(Hilfstabelle!$J$2*VLOOKUP(A97,Stammdaten!$A$17:$E$300,5,FALSE)),C97&gt;(Hilfstabelle!$J$2*VLOOKUP(A97,Stammdaten!$A$17:$E$300,5,FALSE))),"Achtung: Füllstand übersteigt die installierte Speicherkapazität.",IF(OR(NOT(ISNUMBER(B97)),NOT(ISNUMBER(C97))),"Fehler: Füllstände fehlen. Bitte ergänzen.",IF(COUNTIF($A$17:$A$299,A97)&gt;1,"Bitte nur eine Eintragung pro Anlagenschlüssel vornehmen",""))),"Fehler"))</f>
        <v/>
      </c>
    </row>
    <row r="98" spans="1:5" x14ac:dyDescent="0.2">
      <c r="A98" s="83"/>
      <c r="B98" s="7"/>
      <c r="C98" s="144"/>
      <c r="D98" s="13"/>
      <c r="E98" s="96" t="str">
        <f>IF(ISBLANK(A98),"",IFERROR(IF(OR(B98&gt;(Hilfstabelle!$J$2*VLOOKUP(A98,Stammdaten!$A$17:$E$300,5,FALSE)),C98&gt;(Hilfstabelle!$J$2*VLOOKUP(A98,Stammdaten!$A$17:$E$300,5,FALSE))),"Achtung: Füllstand übersteigt die installierte Speicherkapazität.",IF(OR(NOT(ISNUMBER(B98)),NOT(ISNUMBER(C98))),"Fehler: Füllstände fehlen. Bitte ergänzen.",IF(COUNTIF($A$17:$A$299,A98)&gt;1,"Bitte nur eine Eintragung pro Anlagenschlüssel vornehmen",""))),"Fehler"))</f>
        <v/>
      </c>
    </row>
    <row r="99" spans="1:5" x14ac:dyDescent="0.2">
      <c r="A99" s="83"/>
      <c r="B99" s="7"/>
      <c r="C99" s="144"/>
      <c r="D99" s="13"/>
      <c r="E99" s="96" t="str">
        <f>IF(ISBLANK(A99),"",IFERROR(IF(OR(B99&gt;(Hilfstabelle!$J$2*VLOOKUP(A99,Stammdaten!$A$17:$E$300,5,FALSE)),C99&gt;(Hilfstabelle!$J$2*VLOOKUP(A99,Stammdaten!$A$17:$E$300,5,FALSE))),"Achtung: Füllstand übersteigt die installierte Speicherkapazität.",IF(OR(NOT(ISNUMBER(B99)),NOT(ISNUMBER(C99))),"Fehler: Füllstände fehlen. Bitte ergänzen.",IF(COUNTIF($A$17:$A$299,A99)&gt;1,"Bitte nur eine Eintragung pro Anlagenschlüssel vornehmen",""))),"Fehler"))</f>
        <v/>
      </c>
    </row>
    <row r="100" spans="1:5" x14ac:dyDescent="0.2">
      <c r="A100" s="83"/>
      <c r="B100" s="7"/>
      <c r="C100" s="144"/>
      <c r="D100" s="13"/>
      <c r="E100" s="96" t="str">
        <f>IF(ISBLANK(A100),"",IFERROR(IF(OR(B100&gt;(Hilfstabelle!$J$2*VLOOKUP(A100,Stammdaten!$A$17:$E$300,5,FALSE)),C100&gt;(Hilfstabelle!$J$2*VLOOKUP(A100,Stammdaten!$A$17:$E$300,5,FALSE))),"Achtung: Füllstand übersteigt die installierte Speicherkapazität.",IF(OR(NOT(ISNUMBER(B100)),NOT(ISNUMBER(C100))),"Fehler: Füllstände fehlen. Bitte ergänzen.",IF(COUNTIF($A$17:$A$299,A100)&gt;1,"Bitte nur eine Eintragung pro Anlagenschlüssel vornehmen",""))),"Fehler"))</f>
        <v/>
      </c>
    </row>
    <row r="101" spans="1:5" x14ac:dyDescent="0.2">
      <c r="A101" s="83"/>
      <c r="B101" s="7"/>
      <c r="C101" s="144"/>
      <c r="D101" s="13"/>
      <c r="E101" s="96" t="str">
        <f>IF(ISBLANK(A101),"",IFERROR(IF(OR(B101&gt;(Hilfstabelle!$J$2*VLOOKUP(A101,Stammdaten!$A$17:$E$300,5,FALSE)),C101&gt;(Hilfstabelle!$J$2*VLOOKUP(A101,Stammdaten!$A$17:$E$300,5,FALSE))),"Achtung: Füllstand übersteigt die installierte Speicherkapazität.",IF(OR(NOT(ISNUMBER(B101)),NOT(ISNUMBER(C101))),"Fehler: Füllstände fehlen. Bitte ergänzen.",IF(COUNTIF($A$17:$A$299,A101)&gt;1,"Bitte nur eine Eintragung pro Anlagenschlüssel vornehmen",""))),"Fehler"))</f>
        <v/>
      </c>
    </row>
    <row r="102" spans="1:5" x14ac:dyDescent="0.2">
      <c r="A102" s="83"/>
      <c r="B102" s="7"/>
      <c r="C102" s="144"/>
      <c r="D102" s="13"/>
      <c r="E102" s="96" t="str">
        <f>IF(ISBLANK(A102),"",IFERROR(IF(OR(B102&gt;(Hilfstabelle!$J$2*VLOOKUP(A102,Stammdaten!$A$17:$E$300,5,FALSE)),C102&gt;(Hilfstabelle!$J$2*VLOOKUP(A102,Stammdaten!$A$17:$E$300,5,FALSE))),"Achtung: Füllstand übersteigt die installierte Speicherkapazität.",IF(OR(NOT(ISNUMBER(B102)),NOT(ISNUMBER(C102))),"Fehler: Füllstände fehlen. Bitte ergänzen.",IF(COUNTIF($A$17:$A$299,A102)&gt;1,"Bitte nur eine Eintragung pro Anlagenschlüssel vornehmen",""))),"Fehler"))</f>
        <v/>
      </c>
    </row>
    <row r="103" spans="1:5" x14ac:dyDescent="0.2">
      <c r="A103" s="83"/>
      <c r="B103" s="7"/>
      <c r="C103" s="144"/>
      <c r="D103" s="13"/>
      <c r="E103" s="96" t="str">
        <f>IF(ISBLANK(A103),"",IFERROR(IF(OR(B103&gt;(Hilfstabelle!$J$2*VLOOKUP(A103,Stammdaten!$A$17:$E$300,5,FALSE)),C103&gt;(Hilfstabelle!$J$2*VLOOKUP(A103,Stammdaten!$A$17:$E$300,5,FALSE))),"Achtung: Füllstand übersteigt die installierte Speicherkapazität.",IF(OR(NOT(ISNUMBER(B103)),NOT(ISNUMBER(C103))),"Fehler: Füllstände fehlen. Bitte ergänzen.",IF(COUNTIF($A$17:$A$299,A103)&gt;1,"Bitte nur eine Eintragung pro Anlagenschlüssel vornehmen",""))),"Fehler"))</f>
        <v/>
      </c>
    </row>
    <row r="104" spans="1:5" x14ac:dyDescent="0.2">
      <c r="A104" s="83"/>
      <c r="B104" s="7"/>
      <c r="C104" s="144"/>
      <c r="D104" s="13"/>
      <c r="E104" s="96" t="str">
        <f>IF(ISBLANK(A104),"",IFERROR(IF(OR(B104&gt;(Hilfstabelle!$J$2*VLOOKUP(A104,Stammdaten!$A$17:$E$300,5,FALSE)),C104&gt;(Hilfstabelle!$J$2*VLOOKUP(A104,Stammdaten!$A$17:$E$300,5,FALSE))),"Achtung: Füllstand übersteigt die installierte Speicherkapazität.",IF(OR(NOT(ISNUMBER(B104)),NOT(ISNUMBER(C104))),"Fehler: Füllstände fehlen. Bitte ergänzen.",IF(COUNTIF($A$17:$A$299,A104)&gt;1,"Bitte nur eine Eintragung pro Anlagenschlüssel vornehmen",""))),"Fehler"))</f>
        <v/>
      </c>
    </row>
    <row r="105" spans="1:5" x14ac:dyDescent="0.2">
      <c r="A105" s="83"/>
      <c r="B105" s="7"/>
      <c r="C105" s="144"/>
      <c r="D105" s="13"/>
      <c r="E105" s="96" t="str">
        <f>IF(ISBLANK(A105),"",IFERROR(IF(OR(B105&gt;(Hilfstabelle!$J$2*VLOOKUP(A105,Stammdaten!$A$17:$E$300,5,FALSE)),C105&gt;(Hilfstabelle!$J$2*VLOOKUP(A105,Stammdaten!$A$17:$E$300,5,FALSE))),"Achtung: Füllstand übersteigt die installierte Speicherkapazität.",IF(OR(NOT(ISNUMBER(B105)),NOT(ISNUMBER(C105))),"Fehler: Füllstände fehlen. Bitte ergänzen.",IF(COUNTIF($A$17:$A$299,A105)&gt;1,"Bitte nur eine Eintragung pro Anlagenschlüssel vornehmen",""))),"Fehler"))</f>
        <v/>
      </c>
    </row>
    <row r="106" spans="1:5" x14ac:dyDescent="0.2">
      <c r="A106" s="83"/>
      <c r="B106" s="7"/>
      <c r="C106" s="144"/>
      <c r="D106" s="13"/>
      <c r="E106" s="96" t="str">
        <f>IF(ISBLANK(A106),"",IFERROR(IF(OR(B106&gt;(Hilfstabelle!$J$2*VLOOKUP(A106,Stammdaten!$A$17:$E$300,5,FALSE)),C106&gt;(Hilfstabelle!$J$2*VLOOKUP(A106,Stammdaten!$A$17:$E$300,5,FALSE))),"Achtung: Füllstand übersteigt die installierte Speicherkapazität.",IF(OR(NOT(ISNUMBER(B106)),NOT(ISNUMBER(C106))),"Fehler: Füllstände fehlen. Bitte ergänzen.",IF(COUNTIF($A$17:$A$299,A106)&gt;1,"Bitte nur eine Eintragung pro Anlagenschlüssel vornehmen",""))),"Fehler"))</f>
        <v/>
      </c>
    </row>
    <row r="107" spans="1:5" x14ac:dyDescent="0.2">
      <c r="A107" s="83"/>
      <c r="B107" s="7"/>
      <c r="C107" s="144"/>
      <c r="D107" s="13"/>
      <c r="E107" s="96" t="str">
        <f>IF(ISBLANK(A107),"",IFERROR(IF(OR(B107&gt;(Hilfstabelle!$J$2*VLOOKUP(A107,Stammdaten!$A$17:$E$300,5,FALSE)),C107&gt;(Hilfstabelle!$J$2*VLOOKUP(A107,Stammdaten!$A$17:$E$300,5,FALSE))),"Achtung: Füllstand übersteigt die installierte Speicherkapazität.",IF(OR(NOT(ISNUMBER(B107)),NOT(ISNUMBER(C107))),"Fehler: Füllstände fehlen. Bitte ergänzen.",IF(COUNTIF($A$17:$A$299,A107)&gt;1,"Bitte nur eine Eintragung pro Anlagenschlüssel vornehmen",""))),"Fehler"))</f>
        <v/>
      </c>
    </row>
    <row r="108" spans="1:5" x14ac:dyDescent="0.2">
      <c r="A108" s="83"/>
      <c r="B108" s="7"/>
      <c r="C108" s="144"/>
      <c r="D108" s="13"/>
      <c r="E108" s="96" t="str">
        <f>IF(ISBLANK(A108),"",IFERROR(IF(OR(B108&gt;(Hilfstabelle!$J$2*VLOOKUP(A108,Stammdaten!$A$17:$E$300,5,FALSE)),C108&gt;(Hilfstabelle!$J$2*VLOOKUP(A108,Stammdaten!$A$17:$E$300,5,FALSE))),"Achtung: Füllstand übersteigt die installierte Speicherkapazität.",IF(OR(NOT(ISNUMBER(B108)),NOT(ISNUMBER(C108))),"Fehler: Füllstände fehlen. Bitte ergänzen.",IF(COUNTIF($A$17:$A$299,A108)&gt;1,"Bitte nur eine Eintragung pro Anlagenschlüssel vornehmen",""))),"Fehler"))</f>
        <v/>
      </c>
    </row>
    <row r="109" spans="1:5" x14ac:dyDescent="0.2">
      <c r="A109" s="83"/>
      <c r="B109" s="7"/>
      <c r="C109" s="144"/>
      <c r="D109" s="13"/>
      <c r="E109" s="96" t="str">
        <f>IF(ISBLANK(A109),"",IFERROR(IF(OR(B109&gt;(Hilfstabelle!$J$2*VLOOKUP(A109,Stammdaten!$A$17:$E$300,5,FALSE)),C109&gt;(Hilfstabelle!$J$2*VLOOKUP(A109,Stammdaten!$A$17:$E$300,5,FALSE))),"Achtung: Füllstand übersteigt die installierte Speicherkapazität.",IF(OR(NOT(ISNUMBER(B109)),NOT(ISNUMBER(C109))),"Fehler: Füllstände fehlen. Bitte ergänzen.",IF(COUNTIF($A$17:$A$299,A109)&gt;1,"Bitte nur eine Eintragung pro Anlagenschlüssel vornehmen",""))),"Fehler"))</f>
        <v/>
      </c>
    </row>
    <row r="110" spans="1:5" x14ac:dyDescent="0.2">
      <c r="A110" s="83"/>
      <c r="B110" s="7"/>
      <c r="C110" s="144"/>
      <c r="D110" s="13"/>
      <c r="E110" s="96" t="str">
        <f>IF(ISBLANK(A110),"",IFERROR(IF(OR(B110&gt;(Hilfstabelle!$J$2*VLOOKUP(A110,Stammdaten!$A$17:$E$300,5,FALSE)),C110&gt;(Hilfstabelle!$J$2*VLOOKUP(A110,Stammdaten!$A$17:$E$300,5,FALSE))),"Achtung: Füllstand übersteigt die installierte Speicherkapazität.",IF(OR(NOT(ISNUMBER(B110)),NOT(ISNUMBER(C110))),"Fehler: Füllstände fehlen. Bitte ergänzen.",IF(COUNTIF($A$17:$A$299,A110)&gt;1,"Bitte nur eine Eintragung pro Anlagenschlüssel vornehmen",""))),"Fehler"))</f>
        <v/>
      </c>
    </row>
    <row r="111" spans="1:5" x14ac:dyDescent="0.2">
      <c r="A111" s="83"/>
      <c r="B111" s="7"/>
      <c r="C111" s="144"/>
      <c r="D111" s="13"/>
      <c r="E111" s="96" t="str">
        <f>IF(ISBLANK(A111),"",IFERROR(IF(OR(B111&gt;(Hilfstabelle!$J$2*VLOOKUP(A111,Stammdaten!$A$17:$E$300,5,FALSE)),C111&gt;(Hilfstabelle!$J$2*VLOOKUP(A111,Stammdaten!$A$17:$E$300,5,FALSE))),"Achtung: Füllstand übersteigt die installierte Speicherkapazität.",IF(OR(NOT(ISNUMBER(B111)),NOT(ISNUMBER(C111))),"Fehler: Füllstände fehlen. Bitte ergänzen.",IF(COUNTIF($A$17:$A$299,A111)&gt;1,"Bitte nur eine Eintragung pro Anlagenschlüssel vornehmen",""))),"Fehler"))</f>
        <v/>
      </c>
    </row>
    <row r="112" spans="1:5" x14ac:dyDescent="0.2">
      <c r="A112" s="83"/>
      <c r="B112" s="7"/>
      <c r="C112" s="144"/>
      <c r="D112" s="13"/>
      <c r="E112" s="96" t="str">
        <f>IF(ISBLANK(A112),"",IFERROR(IF(OR(B112&gt;(Hilfstabelle!$J$2*VLOOKUP(A112,Stammdaten!$A$17:$E$300,5,FALSE)),C112&gt;(Hilfstabelle!$J$2*VLOOKUP(A112,Stammdaten!$A$17:$E$300,5,FALSE))),"Achtung: Füllstand übersteigt die installierte Speicherkapazität.",IF(OR(NOT(ISNUMBER(B112)),NOT(ISNUMBER(C112))),"Fehler: Füllstände fehlen. Bitte ergänzen.",IF(COUNTIF($A$17:$A$299,A112)&gt;1,"Bitte nur eine Eintragung pro Anlagenschlüssel vornehmen",""))),"Fehler"))</f>
        <v/>
      </c>
    </row>
    <row r="113" spans="1:5" x14ac:dyDescent="0.2">
      <c r="A113" s="83"/>
      <c r="B113" s="7"/>
      <c r="C113" s="144"/>
      <c r="D113" s="13"/>
      <c r="E113" s="96" t="str">
        <f>IF(ISBLANK(A113),"",IFERROR(IF(OR(B113&gt;(Hilfstabelle!$J$2*VLOOKUP(A113,Stammdaten!$A$17:$E$300,5,FALSE)),C113&gt;(Hilfstabelle!$J$2*VLOOKUP(A113,Stammdaten!$A$17:$E$300,5,FALSE))),"Achtung: Füllstand übersteigt die installierte Speicherkapazität.",IF(OR(NOT(ISNUMBER(B113)),NOT(ISNUMBER(C113))),"Fehler: Füllstände fehlen. Bitte ergänzen.",IF(COUNTIF($A$17:$A$299,A113)&gt;1,"Bitte nur eine Eintragung pro Anlagenschlüssel vornehmen",""))),"Fehler"))</f>
        <v/>
      </c>
    </row>
    <row r="114" spans="1:5" x14ac:dyDescent="0.2">
      <c r="A114" s="83"/>
      <c r="B114" s="7"/>
      <c r="C114" s="144"/>
      <c r="D114" s="13"/>
      <c r="E114" s="96" t="str">
        <f>IF(ISBLANK(A114),"",IFERROR(IF(OR(B114&gt;(Hilfstabelle!$J$2*VLOOKUP(A114,Stammdaten!$A$17:$E$300,5,FALSE)),C114&gt;(Hilfstabelle!$J$2*VLOOKUP(A114,Stammdaten!$A$17:$E$300,5,FALSE))),"Achtung: Füllstand übersteigt die installierte Speicherkapazität.",IF(OR(NOT(ISNUMBER(B114)),NOT(ISNUMBER(C114))),"Fehler: Füllstände fehlen. Bitte ergänzen.",IF(COUNTIF($A$17:$A$299,A114)&gt;1,"Bitte nur eine Eintragung pro Anlagenschlüssel vornehmen",""))),"Fehler"))</f>
        <v/>
      </c>
    </row>
    <row r="115" spans="1:5" x14ac:dyDescent="0.2">
      <c r="A115" s="83"/>
      <c r="B115" s="7"/>
      <c r="C115" s="144"/>
      <c r="D115" s="13"/>
      <c r="E115" s="96" t="str">
        <f>IF(ISBLANK(A115),"",IFERROR(IF(OR(B115&gt;(Hilfstabelle!$J$2*VLOOKUP(A115,Stammdaten!$A$17:$E$300,5,FALSE)),C115&gt;(Hilfstabelle!$J$2*VLOOKUP(A115,Stammdaten!$A$17:$E$300,5,FALSE))),"Achtung: Füllstand übersteigt die installierte Speicherkapazität.",IF(OR(NOT(ISNUMBER(B115)),NOT(ISNUMBER(C115))),"Fehler: Füllstände fehlen. Bitte ergänzen.",IF(COUNTIF($A$17:$A$299,A115)&gt;1,"Bitte nur eine Eintragung pro Anlagenschlüssel vornehmen",""))),"Fehler"))</f>
        <v/>
      </c>
    </row>
    <row r="116" spans="1:5" x14ac:dyDescent="0.2">
      <c r="A116" s="83"/>
      <c r="B116" s="7"/>
      <c r="C116" s="144"/>
      <c r="D116" s="13"/>
      <c r="E116" s="96" t="str">
        <f>IF(ISBLANK(A116),"",IFERROR(IF(OR(B116&gt;(Hilfstabelle!$J$2*VLOOKUP(A116,Stammdaten!$A$17:$E$300,5,FALSE)),C116&gt;(Hilfstabelle!$J$2*VLOOKUP(A116,Stammdaten!$A$17:$E$300,5,FALSE))),"Achtung: Füllstand übersteigt die installierte Speicherkapazität.",IF(OR(NOT(ISNUMBER(B116)),NOT(ISNUMBER(C116))),"Fehler: Füllstände fehlen. Bitte ergänzen.",IF(COUNTIF($A$17:$A$299,A116)&gt;1,"Bitte nur eine Eintragung pro Anlagenschlüssel vornehmen",""))),"Fehler"))</f>
        <v/>
      </c>
    </row>
    <row r="117" spans="1:5" x14ac:dyDescent="0.2">
      <c r="A117" s="83"/>
      <c r="B117" s="7"/>
      <c r="C117" s="144"/>
      <c r="D117" s="13"/>
      <c r="E117" s="96" t="str">
        <f>IF(ISBLANK(A117),"",IFERROR(IF(OR(B117&gt;(Hilfstabelle!$J$2*VLOOKUP(A117,Stammdaten!$A$17:$E$300,5,FALSE)),C117&gt;(Hilfstabelle!$J$2*VLOOKUP(A117,Stammdaten!$A$17:$E$300,5,FALSE))),"Achtung: Füllstand übersteigt die installierte Speicherkapazität.",IF(OR(NOT(ISNUMBER(B117)),NOT(ISNUMBER(C117))),"Fehler: Füllstände fehlen. Bitte ergänzen.",IF(COUNTIF($A$17:$A$299,A117)&gt;1,"Bitte nur eine Eintragung pro Anlagenschlüssel vornehmen",""))),"Fehler"))</f>
        <v/>
      </c>
    </row>
    <row r="118" spans="1:5" x14ac:dyDescent="0.2">
      <c r="A118" s="83"/>
      <c r="B118" s="7"/>
      <c r="C118" s="144"/>
      <c r="D118" s="13"/>
      <c r="E118" s="96" t="str">
        <f>IF(ISBLANK(A118),"",IFERROR(IF(OR(B118&gt;(Hilfstabelle!$J$2*VLOOKUP(A118,Stammdaten!$A$17:$E$300,5,FALSE)),C118&gt;(Hilfstabelle!$J$2*VLOOKUP(A118,Stammdaten!$A$17:$E$300,5,FALSE))),"Achtung: Füllstand übersteigt die installierte Speicherkapazität.",IF(OR(NOT(ISNUMBER(B118)),NOT(ISNUMBER(C118))),"Fehler: Füllstände fehlen. Bitte ergänzen.",IF(COUNTIF($A$17:$A$299,A118)&gt;1,"Bitte nur eine Eintragung pro Anlagenschlüssel vornehmen",""))),"Fehler"))</f>
        <v/>
      </c>
    </row>
    <row r="119" spans="1:5" x14ac:dyDescent="0.2">
      <c r="A119" s="83"/>
      <c r="B119" s="7"/>
      <c r="C119" s="144"/>
      <c r="D119" s="13"/>
      <c r="E119" s="96" t="str">
        <f>IF(ISBLANK(A119),"",IFERROR(IF(OR(B119&gt;(Hilfstabelle!$J$2*VLOOKUP(A119,Stammdaten!$A$17:$E$300,5,FALSE)),C119&gt;(Hilfstabelle!$J$2*VLOOKUP(A119,Stammdaten!$A$17:$E$300,5,FALSE))),"Achtung: Füllstand übersteigt die installierte Speicherkapazität.",IF(OR(NOT(ISNUMBER(B119)),NOT(ISNUMBER(C119))),"Fehler: Füllstände fehlen. Bitte ergänzen.",IF(COUNTIF($A$17:$A$299,A119)&gt;1,"Bitte nur eine Eintragung pro Anlagenschlüssel vornehmen",""))),"Fehler"))</f>
        <v/>
      </c>
    </row>
    <row r="120" spans="1:5" x14ac:dyDescent="0.2">
      <c r="A120" s="83"/>
      <c r="B120" s="7"/>
      <c r="C120" s="144"/>
      <c r="D120" s="13"/>
      <c r="E120" s="96" t="str">
        <f>IF(ISBLANK(A120),"",IFERROR(IF(OR(B120&gt;(Hilfstabelle!$J$2*VLOOKUP(A120,Stammdaten!$A$17:$E$300,5,FALSE)),C120&gt;(Hilfstabelle!$J$2*VLOOKUP(A120,Stammdaten!$A$17:$E$300,5,FALSE))),"Achtung: Füllstand übersteigt die installierte Speicherkapazität.",IF(OR(NOT(ISNUMBER(B120)),NOT(ISNUMBER(C120))),"Fehler: Füllstände fehlen. Bitte ergänzen.",IF(COUNTIF($A$17:$A$299,A120)&gt;1,"Bitte nur eine Eintragung pro Anlagenschlüssel vornehmen",""))),"Fehler"))</f>
        <v/>
      </c>
    </row>
    <row r="121" spans="1:5" x14ac:dyDescent="0.2">
      <c r="A121" s="83"/>
      <c r="B121" s="7"/>
      <c r="C121" s="144"/>
      <c r="D121" s="13"/>
      <c r="E121" s="96" t="str">
        <f>IF(ISBLANK(A121),"",IFERROR(IF(OR(B121&gt;(Hilfstabelle!$J$2*VLOOKUP(A121,Stammdaten!$A$17:$E$300,5,FALSE)),C121&gt;(Hilfstabelle!$J$2*VLOOKUP(A121,Stammdaten!$A$17:$E$300,5,FALSE))),"Achtung: Füllstand übersteigt die installierte Speicherkapazität.",IF(OR(NOT(ISNUMBER(B121)),NOT(ISNUMBER(C121))),"Fehler: Füllstände fehlen. Bitte ergänzen.",IF(COUNTIF($A$17:$A$299,A121)&gt;1,"Bitte nur eine Eintragung pro Anlagenschlüssel vornehmen",""))),"Fehler"))</f>
        <v/>
      </c>
    </row>
    <row r="122" spans="1:5" x14ac:dyDescent="0.2">
      <c r="A122" s="83"/>
      <c r="B122" s="7"/>
      <c r="C122" s="144"/>
      <c r="D122" s="13"/>
      <c r="E122" s="96" t="str">
        <f>IF(ISBLANK(A122),"",IFERROR(IF(OR(B122&gt;(Hilfstabelle!$J$2*VLOOKUP(A122,Stammdaten!$A$17:$E$300,5,FALSE)),C122&gt;(Hilfstabelle!$J$2*VLOOKUP(A122,Stammdaten!$A$17:$E$300,5,FALSE))),"Achtung: Füllstand übersteigt die installierte Speicherkapazität.",IF(OR(NOT(ISNUMBER(B122)),NOT(ISNUMBER(C122))),"Fehler: Füllstände fehlen. Bitte ergänzen.",IF(COUNTIF($A$17:$A$299,A122)&gt;1,"Bitte nur eine Eintragung pro Anlagenschlüssel vornehmen",""))),"Fehler"))</f>
        <v/>
      </c>
    </row>
    <row r="123" spans="1:5" x14ac:dyDescent="0.2">
      <c r="A123" s="83"/>
      <c r="B123" s="7"/>
      <c r="C123" s="144"/>
      <c r="D123" s="13"/>
      <c r="E123" s="96" t="str">
        <f>IF(ISBLANK(A123),"",IFERROR(IF(OR(B123&gt;(Hilfstabelle!$J$2*VLOOKUP(A123,Stammdaten!$A$17:$E$300,5,FALSE)),C123&gt;(Hilfstabelle!$J$2*VLOOKUP(A123,Stammdaten!$A$17:$E$300,5,FALSE))),"Achtung: Füllstand übersteigt die installierte Speicherkapazität.",IF(OR(NOT(ISNUMBER(B123)),NOT(ISNUMBER(C123))),"Fehler: Füllstände fehlen. Bitte ergänzen.",IF(COUNTIF($A$17:$A$299,A123)&gt;1,"Bitte nur eine Eintragung pro Anlagenschlüssel vornehmen",""))),"Fehler"))</f>
        <v/>
      </c>
    </row>
    <row r="124" spans="1:5" x14ac:dyDescent="0.2">
      <c r="A124" s="83"/>
      <c r="B124" s="7"/>
      <c r="C124" s="144"/>
      <c r="D124" s="13"/>
      <c r="E124" s="96" t="str">
        <f>IF(ISBLANK(A124),"",IFERROR(IF(OR(B124&gt;(Hilfstabelle!$J$2*VLOOKUP(A124,Stammdaten!$A$17:$E$300,5,FALSE)),C124&gt;(Hilfstabelle!$J$2*VLOOKUP(A124,Stammdaten!$A$17:$E$300,5,FALSE))),"Achtung: Füllstand übersteigt die installierte Speicherkapazität.",IF(OR(NOT(ISNUMBER(B124)),NOT(ISNUMBER(C124))),"Fehler: Füllstände fehlen. Bitte ergänzen.",IF(COUNTIF($A$17:$A$299,A124)&gt;1,"Bitte nur eine Eintragung pro Anlagenschlüssel vornehmen",""))),"Fehler"))</f>
        <v/>
      </c>
    </row>
    <row r="125" spans="1:5" x14ac:dyDescent="0.2">
      <c r="A125" s="83"/>
      <c r="B125" s="7"/>
      <c r="C125" s="144"/>
      <c r="D125" s="13"/>
      <c r="E125" s="96" t="str">
        <f>IF(ISBLANK(A125),"",IFERROR(IF(OR(B125&gt;(Hilfstabelle!$J$2*VLOOKUP(A125,Stammdaten!$A$17:$E$300,5,FALSE)),C125&gt;(Hilfstabelle!$J$2*VLOOKUP(A125,Stammdaten!$A$17:$E$300,5,FALSE))),"Achtung: Füllstand übersteigt die installierte Speicherkapazität.",IF(OR(NOT(ISNUMBER(B125)),NOT(ISNUMBER(C125))),"Fehler: Füllstände fehlen. Bitte ergänzen.",IF(COUNTIF($A$17:$A$299,A125)&gt;1,"Bitte nur eine Eintragung pro Anlagenschlüssel vornehmen",""))),"Fehler"))</f>
        <v/>
      </c>
    </row>
    <row r="126" spans="1:5" x14ac:dyDescent="0.2">
      <c r="A126" s="83"/>
      <c r="B126" s="7"/>
      <c r="C126" s="144"/>
      <c r="D126" s="13"/>
      <c r="E126" s="96" t="str">
        <f>IF(ISBLANK(A126),"",IFERROR(IF(OR(B126&gt;(Hilfstabelle!$J$2*VLOOKUP(A126,Stammdaten!$A$17:$E$300,5,FALSE)),C126&gt;(Hilfstabelle!$J$2*VLOOKUP(A126,Stammdaten!$A$17:$E$300,5,FALSE))),"Achtung: Füllstand übersteigt die installierte Speicherkapazität.",IF(OR(NOT(ISNUMBER(B126)),NOT(ISNUMBER(C126))),"Fehler: Füllstände fehlen. Bitte ergänzen.",IF(COUNTIF($A$17:$A$299,A126)&gt;1,"Bitte nur eine Eintragung pro Anlagenschlüssel vornehmen",""))),"Fehler"))</f>
        <v/>
      </c>
    </row>
    <row r="127" spans="1:5" x14ac:dyDescent="0.2">
      <c r="A127" s="83"/>
      <c r="B127" s="7"/>
      <c r="C127" s="144"/>
      <c r="D127" s="13"/>
      <c r="E127" s="96" t="str">
        <f>IF(ISBLANK(A127),"",IFERROR(IF(OR(B127&gt;(Hilfstabelle!$J$2*VLOOKUP(A127,Stammdaten!$A$17:$E$300,5,FALSE)),C127&gt;(Hilfstabelle!$J$2*VLOOKUP(A127,Stammdaten!$A$17:$E$300,5,FALSE))),"Achtung: Füllstand übersteigt die installierte Speicherkapazität.",IF(OR(NOT(ISNUMBER(B127)),NOT(ISNUMBER(C127))),"Fehler: Füllstände fehlen. Bitte ergänzen.",IF(COUNTIF($A$17:$A$299,A127)&gt;1,"Bitte nur eine Eintragung pro Anlagenschlüssel vornehmen",""))),"Fehler"))</f>
        <v/>
      </c>
    </row>
    <row r="128" spans="1:5" x14ac:dyDescent="0.2">
      <c r="A128" s="83"/>
      <c r="B128" s="7"/>
      <c r="C128" s="144"/>
      <c r="D128" s="13"/>
      <c r="E128" s="96" t="str">
        <f>IF(ISBLANK(A128),"",IFERROR(IF(OR(B128&gt;(Hilfstabelle!$J$2*VLOOKUP(A128,Stammdaten!$A$17:$E$300,5,FALSE)),C128&gt;(Hilfstabelle!$J$2*VLOOKUP(A128,Stammdaten!$A$17:$E$300,5,FALSE))),"Achtung: Füllstand übersteigt die installierte Speicherkapazität.",IF(OR(NOT(ISNUMBER(B128)),NOT(ISNUMBER(C128))),"Fehler: Füllstände fehlen. Bitte ergänzen.",IF(COUNTIF($A$17:$A$299,A128)&gt;1,"Bitte nur eine Eintragung pro Anlagenschlüssel vornehmen",""))),"Fehler"))</f>
        <v/>
      </c>
    </row>
    <row r="129" spans="1:5" x14ac:dyDescent="0.2">
      <c r="A129" s="83"/>
      <c r="B129" s="7"/>
      <c r="C129" s="144"/>
      <c r="D129" s="13"/>
      <c r="E129" s="96" t="str">
        <f>IF(ISBLANK(A129),"",IFERROR(IF(OR(B129&gt;(Hilfstabelle!$J$2*VLOOKUP(A129,Stammdaten!$A$17:$E$300,5,FALSE)),C129&gt;(Hilfstabelle!$J$2*VLOOKUP(A129,Stammdaten!$A$17:$E$300,5,FALSE))),"Achtung: Füllstand übersteigt die installierte Speicherkapazität.",IF(OR(NOT(ISNUMBER(B129)),NOT(ISNUMBER(C129))),"Fehler: Füllstände fehlen. Bitte ergänzen.",IF(COUNTIF($A$17:$A$299,A129)&gt;1,"Bitte nur eine Eintragung pro Anlagenschlüssel vornehmen",""))),"Fehler"))</f>
        <v/>
      </c>
    </row>
    <row r="130" spans="1:5" x14ac:dyDescent="0.2">
      <c r="A130" s="83"/>
      <c r="B130" s="7"/>
      <c r="C130" s="144"/>
      <c r="D130" s="13"/>
      <c r="E130" s="96" t="str">
        <f>IF(ISBLANK(A130),"",IFERROR(IF(OR(B130&gt;(Hilfstabelle!$J$2*VLOOKUP(A130,Stammdaten!$A$17:$E$300,5,FALSE)),C130&gt;(Hilfstabelle!$J$2*VLOOKUP(A130,Stammdaten!$A$17:$E$300,5,FALSE))),"Achtung: Füllstand übersteigt die installierte Speicherkapazität.",IF(OR(NOT(ISNUMBER(B130)),NOT(ISNUMBER(C130))),"Fehler: Füllstände fehlen. Bitte ergänzen.",IF(COUNTIF($A$17:$A$299,A130)&gt;1,"Bitte nur eine Eintragung pro Anlagenschlüssel vornehmen",""))),"Fehler"))</f>
        <v/>
      </c>
    </row>
    <row r="131" spans="1:5" x14ac:dyDescent="0.2">
      <c r="A131" s="83"/>
      <c r="B131" s="7"/>
      <c r="C131" s="144"/>
      <c r="D131" s="13"/>
      <c r="E131" s="96" t="str">
        <f>IF(ISBLANK(A131),"",IFERROR(IF(OR(B131&gt;(Hilfstabelle!$J$2*VLOOKUP(A131,Stammdaten!$A$17:$E$300,5,FALSE)),C131&gt;(Hilfstabelle!$J$2*VLOOKUP(A131,Stammdaten!$A$17:$E$300,5,FALSE))),"Achtung: Füllstand übersteigt die installierte Speicherkapazität.",IF(OR(NOT(ISNUMBER(B131)),NOT(ISNUMBER(C131))),"Fehler: Füllstände fehlen. Bitte ergänzen.",IF(COUNTIF($A$17:$A$299,A131)&gt;1,"Bitte nur eine Eintragung pro Anlagenschlüssel vornehmen",""))),"Fehler"))</f>
        <v/>
      </c>
    </row>
    <row r="132" spans="1:5" x14ac:dyDescent="0.2">
      <c r="A132" s="83"/>
      <c r="B132" s="7"/>
      <c r="C132" s="144"/>
      <c r="D132" s="13"/>
      <c r="E132" s="96" t="str">
        <f>IF(ISBLANK(A132),"",IFERROR(IF(OR(B132&gt;(Hilfstabelle!$J$2*VLOOKUP(A132,Stammdaten!$A$17:$E$300,5,FALSE)),C132&gt;(Hilfstabelle!$J$2*VLOOKUP(A132,Stammdaten!$A$17:$E$300,5,FALSE))),"Achtung: Füllstand übersteigt die installierte Speicherkapazität.",IF(OR(NOT(ISNUMBER(B132)),NOT(ISNUMBER(C132))),"Fehler: Füllstände fehlen. Bitte ergänzen.",IF(COUNTIF($A$17:$A$299,A132)&gt;1,"Bitte nur eine Eintragung pro Anlagenschlüssel vornehmen",""))),"Fehler"))</f>
        <v/>
      </c>
    </row>
    <row r="133" spans="1:5" x14ac:dyDescent="0.2">
      <c r="A133" s="83"/>
      <c r="B133" s="7"/>
      <c r="C133" s="144"/>
      <c r="D133" s="13"/>
      <c r="E133" s="96" t="str">
        <f>IF(ISBLANK(A133),"",IFERROR(IF(OR(B133&gt;(Hilfstabelle!$J$2*VLOOKUP(A133,Stammdaten!$A$17:$E$300,5,FALSE)),C133&gt;(Hilfstabelle!$J$2*VLOOKUP(A133,Stammdaten!$A$17:$E$300,5,FALSE))),"Achtung: Füllstand übersteigt die installierte Speicherkapazität.",IF(OR(NOT(ISNUMBER(B133)),NOT(ISNUMBER(C133))),"Fehler: Füllstände fehlen. Bitte ergänzen.",IF(COUNTIF($A$17:$A$299,A133)&gt;1,"Bitte nur eine Eintragung pro Anlagenschlüssel vornehmen",""))),"Fehler"))</f>
        <v/>
      </c>
    </row>
    <row r="134" spans="1:5" x14ac:dyDescent="0.2">
      <c r="A134" s="83"/>
      <c r="B134" s="7"/>
      <c r="C134" s="144"/>
      <c r="D134" s="13"/>
      <c r="E134" s="96" t="str">
        <f>IF(ISBLANK(A134),"",IFERROR(IF(OR(B134&gt;(Hilfstabelle!$J$2*VLOOKUP(A134,Stammdaten!$A$17:$E$300,5,FALSE)),C134&gt;(Hilfstabelle!$J$2*VLOOKUP(A134,Stammdaten!$A$17:$E$300,5,FALSE))),"Achtung: Füllstand übersteigt die installierte Speicherkapazität.",IF(OR(NOT(ISNUMBER(B134)),NOT(ISNUMBER(C134))),"Fehler: Füllstände fehlen. Bitte ergänzen.",IF(COUNTIF($A$17:$A$299,A134)&gt;1,"Bitte nur eine Eintragung pro Anlagenschlüssel vornehmen",""))),"Fehler"))</f>
        <v/>
      </c>
    </row>
    <row r="135" spans="1:5" x14ac:dyDescent="0.2">
      <c r="A135" s="83"/>
      <c r="B135" s="7"/>
      <c r="C135" s="144"/>
      <c r="D135" s="13"/>
      <c r="E135" s="96" t="str">
        <f>IF(ISBLANK(A135),"",IFERROR(IF(OR(B135&gt;(Hilfstabelle!$J$2*VLOOKUP(A135,Stammdaten!$A$17:$E$300,5,FALSE)),C135&gt;(Hilfstabelle!$J$2*VLOOKUP(A135,Stammdaten!$A$17:$E$300,5,FALSE))),"Achtung: Füllstand übersteigt die installierte Speicherkapazität.",IF(OR(NOT(ISNUMBER(B135)),NOT(ISNUMBER(C135))),"Fehler: Füllstände fehlen. Bitte ergänzen.",IF(COUNTIF($A$17:$A$299,A135)&gt;1,"Bitte nur eine Eintragung pro Anlagenschlüssel vornehmen",""))),"Fehler"))</f>
        <v/>
      </c>
    </row>
    <row r="136" spans="1:5" x14ac:dyDescent="0.2">
      <c r="A136" s="83"/>
      <c r="B136" s="7"/>
      <c r="C136" s="144"/>
      <c r="D136" s="13"/>
      <c r="E136" s="96" t="str">
        <f>IF(ISBLANK(A136),"",IFERROR(IF(OR(B136&gt;(Hilfstabelle!$J$2*VLOOKUP(A136,Stammdaten!$A$17:$E$300,5,FALSE)),C136&gt;(Hilfstabelle!$J$2*VLOOKUP(A136,Stammdaten!$A$17:$E$300,5,FALSE))),"Achtung: Füllstand übersteigt die installierte Speicherkapazität.",IF(OR(NOT(ISNUMBER(B136)),NOT(ISNUMBER(C136))),"Fehler: Füllstände fehlen. Bitte ergänzen.",IF(COUNTIF($A$17:$A$299,A136)&gt;1,"Bitte nur eine Eintragung pro Anlagenschlüssel vornehmen",""))),"Fehler"))</f>
        <v/>
      </c>
    </row>
    <row r="137" spans="1:5" x14ac:dyDescent="0.2">
      <c r="A137" s="83"/>
      <c r="B137" s="7"/>
      <c r="C137" s="144"/>
      <c r="D137" s="13"/>
      <c r="E137" s="96" t="str">
        <f>IF(ISBLANK(A137),"",IFERROR(IF(OR(B137&gt;(Hilfstabelle!$J$2*VLOOKUP(A137,Stammdaten!$A$17:$E$300,5,FALSE)),C137&gt;(Hilfstabelle!$J$2*VLOOKUP(A137,Stammdaten!$A$17:$E$300,5,FALSE))),"Achtung: Füllstand übersteigt die installierte Speicherkapazität.",IF(OR(NOT(ISNUMBER(B137)),NOT(ISNUMBER(C137))),"Fehler: Füllstände fehlen. Bitte ergänzen.",IF(COUNTIF($A$17:$A$299,A137)&gt;1,"Bitte nur eine Eintragung pro Anlagenschlüssel vornehmen",""))),"Fehler"))</f>
        <v/>
      </c>
    </row>
    <row r="138" spans="1:5" x14ac:dyDescent="0.2">
      <c r="A138" s="83"/>
      <c r="B138" s="7"/>
      <c r="C138" s="144"/>
      <c r="D138" s="13"/>
      <c r="E138" s="96" t="str">
        <f>IF(ISBLANK(A138),"",IFERROR(IF(OR(B138&gt;(Hilfstabelle!$J$2*VLOOKUP(A138,Stammdaten!$A$17:$E$300,5,FALSE)),C138&gt;(Hilfstabelle!$J$2*VLOOKUP(A138,Stammdaten!$A$17:$E$300,5,FALSE))),"Achtung: Füllstand übersteigt die installierte Speicherkapazität.",IF(OR(NOT(ISNUMBER(B138)),NOT(ISNUMBER(C138))),"Fehler: Füllstände fehlen. Bitte ergänzen.",IF(COUNTIF($A$17:$A$299,A138)&gt;1,"Bitte nur eine Eintragung pro Anlagenschlüssel vornehmen",""))),"Fehler"))</f>
        <v/>
      </c>
    </row>
    <row r="139" spans="1:5" x14ac:dyDescent="0.2">
      <c r="A139" s="83"/>
      <c r="B139" s="7"/>
      <c r="C139" s="144"/>
      <c r="D139" s="13"/>
      <c r="E139" s="96" t="str">
        <f>IF(ISBLANK(A139),"",IFERROR(IF(OR(B139&gt;(Hilfstabelle!$J$2*VLOOKUP(A139,Stammdaten!$A$17:$E$300,5,FALSE)),C139&gt;(Hilfstabelle!$J$2*VLOOKUP(A139,Stammdaten!$A$17:$E$300,5,FALSE))),"Achtung: Füllstand übersteigt die installierte Speicherkapazität.",IF(OR(NOT(ISNUMBER(B139)),NOT(ISNUMBER(C139))),"Fehler: Füllstände fehlen. Bitte ergänzen.",IF(COUNTIF($A$17:$A$299,A139)&gt;1,"Bitte nur eine Eintragung pro Anlagenschlüssel vornehmen",""))),"Fehler"))</f>
        <v/>
      </c>
    </row>
    <row r="140" spans="1:5" x14ac:dyDescent="0.2">
      <c r="A140" s="83"/>
      <c r="B140" s="7"/>
      <c r="C140" s="144"/>
      <c r="D140" s="13"/>
      <c r="E140" s="96" t="str">
        <f>IF(ISBLANK(A140),"",IFERROR(IF(OR(B140&gt;(Hilfstabelle!$J$2*VLOOKUP(A140,Stammdaten!$A$17:$E$300,5,FALSE)),C140&gt;(Hilfstabelle!$J$2*VLOOKUP(A140,Stammdaten!$A$17:$E$300,5,FALSE))),"Achtung: Füllstand übersteigt die installierte Speicherkapazität.",IF(OR(NOT(ISNUMBER(B140)),NOT(ISNUMBER(C140))),"Fehler: Füllstände fehlen. Bitte ergänzen.",IF(COUNTIF($A$17:$A$299,A140)&gt;1,"Bitte nur eine Eintragung pro Anlagenschlüssel vornehmen",""))),"Fehler"))</f>
        <v/>
      </c>
    </row>
    <row r="141" spans="1:5" x14ac:dyDescent="0.2">
      <c r="A141" s="83"/>
      <c r="B141" s="7"/>
      <c r="C141" s="144"/>
      <c r="D141" s="13"/>
      <c r="E141" s="96" t="str">
        <f>IF(ISBLANK(A141),"",IFERROR(IF(OR(B141&gt;(Hilfstabelle!$J$2*VLOOKUP(A141,Stammdaten!$A$17:$E$300,5,FALSE)),C141&gt;(Hilfstabelle!$J$2*VLOOKUP(A141,Stammdaten!$A$17:$E$300,5,FALSE))),"Achtung: Füllstand übersteigt die installierte Speicherkapazität.",IF(OR(NOT(ISNUMBER(B141)),NOT(ISNUMBER(C141))),"Fehler: Füllstände fehlen. Bitte ergänzen.",IF(COUNTIF($A$17:$A$299,A141)&gt;1,"Bitte nur eine Eintragung pro Anlagenschlüssel vornehmen",""))),"Fehler"))</f>
        <v/>
      </c>
    </row>
    <row r="142" spans="1:5" x14ac:dyDescent="0.2">
      <c r="A142" s="83"/>
      <c r="B142" s="7"/>
      <c r="C142" s="144"/>
      <c r="D142" s="13"/>
      <c r="E142" s="96" t="str">
        <f>IF(ISBLANK(A142),"",IFERROR(IF(OR(B142&gt;(Hilfstabelle!$J$2*VLOOKUP(A142,Stammdaten!$A$17:$E$300,5,FALSE)),C142&gt;(Hilfstabelle!$J$2*VLOOKUP(A142,Stammdaten!$A$17:$E$300,5,FALSE))),"Achtung: Füllstand übersteigt die installierte Speicherkapazität.",IF(OR(NOT(ISNUMBER(B142)),NOT(ISNUMBER(C142))),"Fehler: Füllstände fehlen. Bitte ergänzen.",IF(COUNTIF($A$17:$A$299,A142)&gt;1,"Bitte nur eine Eintragung pro Anlagenschlüssel vornehmen",""))),"Fehler"))</f>
        <v/>
      </c>
    </row>
    <row r="143" spans="1:5" x14ac:dyDescent="0.2">
      <c r="A143" s="83"/>
      <c r="B143" s="7"/>
      <c r="C143" s="144"/>
      <c r="D143" s="13"/>
      <c r="E143" s="96" t="str">
        <f>IF(ISBLANK(A143),"",IFERROR(IF(OR(B143&gt;(Hilfstabelle!$J$2*VLOOKUP(A143,Stammdaten!$A$17:$E$300,5,FALSE)),C143&gt;(Hilfstabelle!$J$2*VLOOKUP(A143,Stammdaten!$A$17:$E$300,5,FALSE))),"Achtung: Füllstand übersteigt die installierte Speicherkapazität.",IF(OR(NOT(ISNUMBER(B143)),NOT(ISNUMBER(C143))),"Fehler: Füllstände fehlen. Bitte ergänzen.",IF(COUNTIF($A$17:$A$299,A143)&gt;1,"Bitte nur eine Eintragung pro Anlagenschlüssel vornehmen",""))),"Fehler"))</f>
        <v/>
      </c>
    </row>
    <row r="144" spans="1:5" x14ac:dyDescent="0.2">
      <c r="A144" s="83"/>
      <c r="B144" s="7"/>
      <c r="C144" s="144"/>
      <c r="D144" s="13"/>
      <c r="E144" s="96" t="str">
        <f>IF(ISBLANK(A144),"",IFERROR(IF(OR(B144&gt;(Hilfstabelle!$J$2*VLOOKUP(A144,Stammdaten!$A$17:$E$300,5,FALSE)),C144&gt;(Hilfstabelle!$J$2*VLOOKUP(A144,Stammdaten!$A$17:$E$300,5,FALSE))),"Achtung: Füllstand übersteigt die installierte Speicherkapazität.",IF(OR(NOT(ISNUMBER(B144)),NOT(ISNUMBER(C144))),"Fehler: Füllstände fehlen. Bitte ergänzen.",IF(COUNTIF($A$17:$A$299,A144)&gt;1,"Bitte nur eine Eintragung pro Anlagenschlüssel vornehmen",""))),"Fehler"))</f>
        <v/>
      </c>
    </row>
    <row r="145" spans="1:5" x14ac:dyDescent="0.2">
      <c r="A145" s="83"/>
      <c r="B145" s="7"/>
      <c r="C145" s="144"/>
      <c r="D145" s="13"/>
      <c r="E145" s="96" t="str">
        <f>IF(ISBLANK(A145),"",IFERROR(IF(OR(B145&gt;(Hilfstabelle!$J$2*VLOOKUP(A145,Stammdaten!$A$17:$E$300,5,FALSE)),C145&gt;(Hilfstabelle!$J$2*VLOOKUP(A145,Stammdaten!$A$17:$E$300,5,FALSE))),"Achtung: Füllstand übersteigt die installierte Speicherkapazität.",IF(OR(NOT(ISNUMBER(B145)),NOT(ISNUMBER(C145))),"Fehler: Füllstände fehlen. Bitte ergänzen.",IF(COUNTIF($A$17:$A$299,A145)&gt;1,"Bitte nur eine Eintragung pro Anlagenschlüssel vornehmen",""))),"Fehler"))</f>
        <v/>
      </c>
    </row>
    <row r="146" spans="1:5" x14ac:dyDescent="0.2">
      <c r="A146" s="83"/>
      <c r="B146" s="7"/>
      <c r="C146" s="144"/>
      <c r="D146" s="13"/>
      <c r="E146" s="96" t="str">
        <f>IF(ISBLANK(A146),"",IFERROR(IF(OR(B146&gt;(Hilfstabelle!$J$2*VLOOKUP(A146,Stammdaten!$A$17:$E$300,5,FALSE)),C146&gt;(Hilfstabelle!$J$2*VLOOKUP(A146,Stammdaten!$A$17:$E$300,5,FALSE))),"Achtung: Füllstand übersteigt die installierte Speicherkapazität.",IF(OR(NOT(ISNUMBER(B146)),NOT(ISNUMBER(C146))),"Fehler: Füllstände fehlen. Bitte ergänzen.",IF(COUNTIF($A$17:$A$299,A146)&gt;1,"Bitte nur eine Eintragung pro Anlagenschlüssel vornehmen",""))),"Fehler"))</f>
        <v/>
      </c>
    </row>
    <row r="147" spans="1:5" x14ac:dyDescent="0.2">
      <c r="A147" s="83"/>
      <c r="B147" s="7"/>
      <c r="C147" s="144"/>
      <c r="D147" s="13"/>
      <c r="E147" s="96" t="str">
        <f>IF(ISBLANK(A147),"",IFERROR(IF(OR(B147&gt;(Hilfstabelle!$J$2*VLOOKUP(A147,Stammdaten!$A$17:$E$300,5,FALSE)),C147&gt;(Hilfstabelle!$J$2*VLOOKUP(A147,Stammdaten!$A$17:$E$300,5,FALSE))),"Achtung: Füllstand übersteigt die installierte Speicherkapazität.",IF(OR(NOT(ISNUMBER(B147)),NOT(ISNUMBER(C147))),"Fehler: Füllstände fehlen. Bitte ergänzen.",IF(COUNTIF($A$17:$A$299,A147)&gt;1,"Bitte nur eine Eintragung pro Anlagenschlüssel vornehmen",""))),"Fehler"))</f>
        <v/>
      </c>
    </row>
    <row r="148" spans="1:5" x14ac:dyDescent="0.2">
      <c r="A148" s="83"/>
      <c r="B148" s="7"/>
      <c r="C148" s="144"/>
      <c r="D148" s="13"/>
      <c r="E148" s="96" t="str">
        <f>IF(ISBLANK(A148),"",IFERROR(IF(OR(B148&gt;(Hilfstabelle!$J$2*VLOOKUP(A148,Stammdaten!$A$17:$E$300,5,FALSE)),C148&gt;(Hilfstabelle!$J$2*VLOOKUP(A148,Stammdaten!$A$17:$E$300,5,FALSE))),"Achtung: Füllstand übersteigt die installierte Speicherkapazität.",IF(OR(NOT(ISNUMBER(B148)),NOT(ISNUMBER(C148))),"Fehler: Füllstände fehlen. Bitte ergänzen.",IF(COUNTIF($A$17:$A$299,A148)&gt;1,"Bitte nur eine Eintragung pro Anlagenschlüssel vornehmen",""))),"Fehler"))</f>
        <v/>
      </c>
    </row>
    <row r="149" spans="1:5" x14ac:dyDescent="0.2">
      <c r="A149" s="83"/>
      <c r="B149" s="7"/>
      <c r="C149" s="144"/>
      <c r="D149" s="13"/>
      <c r="E149" s="96" t="str">
        <f>IF(ISBLANK(A149),"",IFERROR(IF(OR(B149&gt;(Hilfstabelle!$J$2*VLOOKUP(A149,Stammdaten!$A$17:$E$300,5,FALSE)),C149&gt;(Hilfstabelle!$J$2*VLOOKUP(A149,Stammdaten!$A$17:$E$300,5,FALSE))),"Achtung: Füllstand übersteigt die installierte Speicherkapazität.",IF(OR(NOT(ISNUMBER(B149)),NOT(ISNUMBER(C149))),"Fehler: Füllstände fehlen. Bitte ergänzen.",IF(COUNTIF($A$17:$A$299,A149)&gt;1,"Bitte nur eine Eintragung pro Anlagenschlüssel vornehmen",""))),"Fehler"))</f>
        <v/>
      </c>
    </row>
    <row r="150" spans="1:5" x14ac:dyDescent="0.2">
      <c r="A150" s="83"/>
      <c r="B150" s="7"/>
      <c r="C150" s="144"/>
      <c r="D150" s="13"/>
      <c r="E150" s="96" t="str">
        <f>IF(ISBLANK(A150),"",IFERROR(IF(OR(B150&gt;(Hilfstabelle!$J$2*VLOOKUP(A150,Stammdaten!$A$17:$E$300,5,FALSE)),C150&gt;(Hilfstabelle!$J$2*VLOOKUP(A150,Stammdaten!$A$17:$E$300,5,FALSE))),"Achtung: Füllstand übersteigt die installierte Speicherkapazität.",IF(OR(NOT(ISNUMBER(B150)),NOT(ISNUMBER(C150))),"Fehler: Füllstände fehlen. Bitte ergänzen.",IF(COUNTIF($A$17:$A$299,A150)&gt;1,"Bitte nur eine Eintragung pro Anlagenschlüssel vornehmen",""))),"Fehler"))</f>
        <v/>
      </c>
    </row>
    <row r="151" spans="1:5" x14ac:dyDescent="0.2">
      <c r="A151" s="83"/>
      <c r="B151" s="7"/>
      <c r="C151" s="144"/>
      <c r="D151" s="13"/>
      <c r="E151" s="96" t="str">
        <f>IF(ISBLANK(A151),"",IFERROR(IF(OR(B151&gt;(Hilfstabelle!$J$2*VLOOKUP(A151,Stammdaten!$A$17:$E$300,5,FALSE)),C151&gt;(Hilfstabelle!$J$2*VLOOKUP(A151,Stammdaten!$A$17:$E$300,5,FALSE))),"Achtung: Füllstand übersteigt die installierte Speicherkapazität.",IF(OR(NOT(ISNUMBER(B151)),NOT(ISNUMBER(C151))),"Fehler: Füllstände fehlen. Bitte ergänzen.",IF(COUNTIF($A$17:$A$299,A151)&gt;1,"Bitte nur eine Eintragung pro Anlagenschlüssel vornehmen",""))),"Fehler"))</f>
        <v/>
      </c>
    </row>
    <row r="152" spans="1:5" x14ac:dyDescent="0.2">
      <c r="A152" s="83"/>
      <c r="B152" s="7"/>
      <c r="C152" s="144"/>
      <c r="D152" s="13"/>
      <c r="E152" s="96" t="str">
        <f>IF(ISBLANK(A152),"",IFERROR(IF(OR(B152&gt;(Hilfstabelle!$J$2*VLOOKUP(A152,Stammdaten!$A$17:$E$300,5,FALSE)),C152&gt;(Hilfstabelle!$J$2*VLOOKUP(A152,Stammdaten!$A$17:$E$300,5,FALSE))),"Achtung: Füllstand übersteigt die installierte Speicherkapazität.",IF(OR(NOT(ISNUMBER(B152)),NOT(ISNUMBER(C152))),"Fehler: Füllstände fehlen. Bitte ergänzen.",IF(COUNTIF($A$17:$A$299,A152)&gt;1,"Bitte nur eine Eintragung pro Anlagenschlüssel vornehmen",""))),"Fehler"))</f>
        <v/>
      </c>
    </row>
    <row r="153" spans="1:5" x14ac:dyDescent="0.2">
      <c r="A153" s="83"/>
      <c r="B153" s="7"/>
      <c r="C153" s="144"/>
      <c r="D153" s="13"/>
      <c r="E153" s="96" t="str">
        <f>IF(ISBLANK(A153),"",IFERROR(IF(OR(B153&gt;(Hilfstabelle!$J$2*VLOOKUP(A153,Stammdaten!$A$17:$E$300,5,FALSE)),C153&gt;(Hilfstabelle!$J$2*VLOOKUP(A153,Stammdaten!$A$17:$E$300,5,FALSE))),"Achtung: Füllstand übersteigt die installierte Speicherkapazität.",IF(OR(NOT(ISNUMBER(B153)),NOT(ISNUMBER(C153))),"Fehler: Füllstände fehlen. Bitte ergänzen.",IF(COUNTIF($A$17:$A$299,A153)&gt;1,"Bitte nur eine Eintragung pro Anlagenschlüssel vornehmen",""))),"Fehler"))</f>
        <v/>
      </c>
    </row>
    <row r="154" spans="1:5" x14ac:dyDescent="0.2">
      <c r="A154" s="83"/>
      <c r="B154" s="7"/>
      <c r="C154" s="144"/>
      <c r="D154" s="13"/>
      <c r="E154" s="96" t="str">
        <f>IF(ISBLANK(A154),"",IFERROR(IF(OR(B154&gt;(Hilfstabelle!$J$2*VLOOKUP(A154,Stammdaten!$A$17:$E$300,5,FALSE)),C154&gt;(Hilfstabelle!$J$2*VLOOKUP(A154,Stammdaten!$A$17:$E$300,5,FALSE))),"Achtung: Füllstand übersteigt die installierte Speicherkapazität.",IF(OR(NOT(ISNUMBER(B154)),NOT(ISNUMBER(C154))),"Fehler: Füllstände fehlen. Bitte ergänzen.",IF(COUNTIF($A$17:$A$299,A154)&gt;1,"Bitte nur eine Eintragung pro Anlagenschlüssel vornehmen",""))),"Fehler"))</f>
        <v/>
      </c>
    </row>
    <row r="155" spans="1:5" x14ac:dyDescent="0.2">
      <c r="A155" s="83"/>
      <c r="B155" s="7"/>
      <c r="C155" s="144"/>
      <c r="D155" s="13"/>
      <c r="E155" s="96" t="str">
        <f>IF(ISBLANK(A155),"",IFERROR(IF(OR(B155&gt;(Hilfstabelle!$J$2*VLOOKUP(A155,Stammdaten!$A$17:$E$300,5,FALSE)),C155&gt;(Hilfstabelle!$J$2*VLOOKUP(A155,Stammdaten!$A$17:$E$300,5,FALSE))),"Achtung: Füllstand übersteigt die installierte Speicherkapazität.",IF(OR(NOT(ISNUMBER(B155)),NOT(ISNUMBER(C155))),"Fehler: Füllstände fehlen. Bitte ergänzen.",IF(COUNTIF($A$17:$A$299,A155)&gt;1,"Bitte nur eine Eintragung pro Anlagenschlüssel vornehmen",""))),"Fehler"))</f>
        <v/>
      </c>
    </row>
    <row r="156" spans="1:5" x14ac:dyDescent="0.2">
      <c r="A156" s="83"/>
      <c r="B156" s="7"/>
      <c r="C156" s="144"/>
      <c r="D156" s="13"/>
      <c r="E156" s="96" t="str">
        <f>IF(ISBLANK(A156),"",IFERROR(IF(OR(B156&gt;(Hilfstabelle!$J$2*VLOOKUP(A156,Stammdaten!$A$17:$E$300,5,FALSE)),C156&gt;(Hilfstabelle!$J$2*VLOOKUP(A156,Stammdaten!$A$17:$E$300,5,FALSE))),"Achtung: Füllstand übersteigt die installierte Speicherkapazität.",IF(OR(NOT(ISNUMBER(B156)),NOT(ISNUMBER(C156))),"Fehler: Füllstände fehlen. Bitte ergänzen.",IF(COUNTIF($A$17:$A$299,A156)&gt;1,"Bitte nur eine Eintragung pro Anlagenschlüssel vornehmen",""))),"Fehler"))</f>
        <v/>
      </c>
    </row>
    <row r="157" spans="1:5" x14ac:dyDescent="0.2">
      <c r="A157" s="83"/>
      <c r="B157" s="7"/>
      <c r="C157" s="144"/>
      <c r="D157" s="13"/>
      <c r="E157" s="96" t="str">
        <f>IF(ISBLANK(A157),"",IFERROR(IF(OR(B157&gt;(Hilfstabelle!$J$2*VLOOKUP(A157,Stammdaten!$A$17:$E$300,5,FALSE)),C157&gt;(Hilfstabelle!$J$2*VLOOKUP(A157,Stammdaten!$A$17:$E$300,5,FALSE))),"Achtung: Füllstand übersteigt die installierte Speicherkapazität.",IF(OR(NOT(ISNUMBER(B157)),NOT(ISNUMBER(C157))),"Fehler: Füllstände fehlen. Bitte ergänzen.",IF(COUNTIF($A$17:$A$299,A157)&gt;1,"Bitte nur eine Eintragung pro Anlagenschlüssel vornehmen",""))),"Fehler"))</f>
        <v/>
      </c>
    </row>
    <row r="158" spans="1:5" x14ac:dyDescent="0.2">
      <c r="A158" s="83"/>
      <c r="B158" s="7"/>
      <c r="C158" s="144"/>
      <c r="D158" s="13"/>
      <c r="E158" s="96" t="str">
        <f>IF(ISBLANK(A158),"",IFERROR(IF(OR(B158&gt;(Hilfstabelle!$J$2*VLOOKUP(A158,Stammdaten!$A$17:$E$300,5,FALSE)),C158&gt;(Hilfstabelle!$J$2*VLOOKUP(A158,Stammdaten!$A$17:$E$300,5,FALSE))),"Achtung: Füllstand übersteigt die installierte Speicherkapazität.",IF(OR(NOT(ISNUMBER(B158)),NOT(ISNUMBER(C158))),"Fehler: Füllstände fehlen. Bitte ergänzen.",IF(COUNTIF($A$17:$A$299,A158)&gt;1,"Bitte nur eine Eintragung pro Anlagenschlüssel vornehmen",""))),"Fehler"))</f>
        <v/>
      </c>
    </row>
    <row r="159" spans="1:5" x14ac:dyDescent="0.2">
      <c r="A159" s="83"/>
      <c r="B159" s="7"/>
      <c r="C159" s="144"/>
      <c r="D159" s="13"/>
      <c r="E159" s="96" t="str">
        <f>IF(ISBLANK(A159),"",IFERROR(IF(OR(B159&gt;(Hilfstabelle!$J$2*VLOOKUP(A159,Stammdaten!$A$17:$E$300,5,FALSE)),C159&gt;(Hilfstabelle!$J$2*VLOOKUP(A159,Stammdaten!$A$17:$E$300,5,FALSE))),"Achtung: Füllstand übersteigt die installierte Speicherkapazität.",IF(OR(NOT(ISNUMBER(B159)),NOT(ISNUMBER(C159))),"Fehler: Füllstände fehlen. Bitte ergänzen.",IF(COUNTIF($A$17:$A$299,A159)&gt;1,"Bitte nur eine Eintragung pro Anlagenschlüssel vornehmen",""))),"Fehler"))</f>
        <v/>
      </c>
    </row>
    <row r="160" spans="1:5" x14ac:dyDescent="0.2">
      <c r="A160" s="83"/>
      <c r="B160" s="7"/>
      <c r="C160" s="144"/>
      <c r="D160" s="13"/>
      <c r="E160" s="96" t="str">
        <f>IF(ISBLANK(A160),"",IFERROR(IF(OR(B160&gt;(Hilfstabelle!$J$2*VLOOKUP(A160,Stammdaten!$A$17:$E$300,5,FALSE)),C160&gt;(Hilfstabelle!$J$2*VLOOKUP(A160,Stammdaten!$A$17:$E$300,5,FALSE))),"Achtung: Füllstand übersteigt die installierte Speicherkapazität.",IF(OR(NOT(ISNUMBER(B160)),NOT(ISNUMBER(C160))),"Fehler: Füllstände fehlen. Bitte ergänzen.",IF(COUNTIF($A$17:$A$299,A160)&gt;1,"Bitte nur eine Eintragung pro Anlagenschlüssel vornehmen",""))),"Fehler"))</f>
        <v/>
      </c>
    </row>
    <row r="161" spans="1:5" x14ac:dyDescent="0.2">
      <c r="A161" s="83"/>
      <c r="B161" s="7"/>
      <c r="C161" s="144"/>
      <c r="D161" s="13"/>
      <c r="E161" s="96" t="str">
        <f>IF(ISBLANK(A161),"",IFERROR(IF(OR(B161&gt;(Hilfstabelle!$J$2*VLOOKUP(A161,Stammdaten!$A$17:$E$300,5,FALSE)),C161&gt;(Hilfstabelle!$J$2*VLOOKUP(A161,Stammdaten!$A$17:$E$300,5,FALSE))),"Achtung: Füllstand übersteigt die installierte Speicherkapazität.",IF(OR(NOT(ISNUMBER(B161)),NOT(ISNUMBER(C161))),"Fehler: Füllstände fehlen. Bitte ergänzen.",IF(COUNTIF($A$17:$A$299,A161)&gt;1,"Bitte nur eine Eintragung pro Anlagenschlüssel vornehmen",""))),"Fehler"))</f>
        <v/>
      </c>
    </row>
    <row r="162" spans="1:5" x14ac:dyDescent="0.2">
      <c r="A162" s="83"/>
      <c r="B162" s="7"/>
      <c r="C162" s="144"/>
      <c r="D162" s="13"/>
      <c r="E162" s="96" t="str">
        <f>IF(ISBLANK(A162),"",IFERROR(IF(OR(B162&gt;(Hilfstabelle!$J$2*VLOOKUP(A162,Stammdaten!$A$17:$E$300,5,FALSE)),C162&gt;(Hilfstabelle!$J$2*VLOOKUP(A162,Stammdaten!$A$17:$E$300,5,FALSE))),"Achtung: Füllstand übersteigt die installierte Speicherkapazität.",IF(OR(NOT(ISNUMBER(B162)),NOT(ISNUMBER(C162))),"Fehler: Füllstände fehlen. Bitte ergänzen.",IF(COUNTIF($A$17:$A$299,A162)&gt;1,"Bitte nur eine Eintragung pro Anlagenschlüssel vornehmen",""))),"Fehler"))</f>
        <v/>
      </c>
    </row>
    <row r="163" spans="1:5" x14ac:dyDescent="0.2">
      <c r="A163" s="83"/>
      <c r="B163" s="7"/>
      <c r="C163" s="144"/>
      <c r="D163" s="13"/>
      <c r="E163" s="96" t="str">
        <f>IF(ISBLANK(A163),"",IFERROR(IF(OR(B163&gt;(Hilfstabelle!$J$2*VLOOKUP(A163,Stammdaten!$A$17:$E$300,5,FALSE)),C163&gt;(Hilfstabelle!$J$2*VLOOKUP(A163,Stammdaten!$A$17:$E$300,5,FALSE))),"Achtung: Füllstand übersteigt die installierte Speicherkapazität.",IF(OR(NOT(ISNUMBER(B163)),NOT(ISNUMBER(C163))),"Fehler: Füllstände fehlen. Bitte ergänzen.",IF(COUNTIF($A$17:$A$299,A163)&gt;1,"Bitte nur eine Eintragung pro Anlagenschlüssel vornehmen",""))),"Fehler"))</f>
        <v/>
      </c>
    </row>
    <row r="164" spans="1:5" x14ac:dyDescent="0.2">
      <c r="A164" s="83"/>
      <c r="B164" s="7"/>
      <c r="C164" s="144"/>
      <c r="D164" s="13"/>
      <c r="E164" s="96" t="str">
        <f>IF(ISBLANK(A164),"",IFERROR(IF(OR(B164&gt;(Hilfstabelle!$J$2*VLOOKUP(A164,Stammdaten!$A$17:$E$300,5,FALSE)),C164&gt;(Hilfstabelle!$J$2*VLOOKUP(A164,Stammdaten!$A$17:$E$300,5,FALSE))),"Achtung: Füllstand übersteigt die installierte Speicherkapazität.",IF(OR(NOT(ISNUMBER(B164)),NOT(ISNUMBER(C164))),"Fehler: Füllstände fehlen. Bitte ergänzen.",IF(COUNTIF($A$17:$A$299,A164)&gt;1,"Bitte nur eine Eintragung pro Anlagenschlüssel vornehmen",""))),"Fehler"))</f>
        <v/>
      </c>
    </row>
    <row r="165" spans="1:5" x14ac:dyDescent="0.2">
      <c r="A165" s="83"/>
      <c r="B165" s="7"/>
      <c r="C165" s="144"/>
      <c r="D165" s="13"/>
      <c r="E165" s="96" t="str">
        <f>IF(ISBLANK(A165),"",IFERROR(IF(OR(B165&gt;(Hilfstabelle!$J$2*VLOOKUP(A165,Stammdaten!$A$17:$E$300,5,FALSE)),C165&gt;(Hilfstabelle!$J$2*VLOOKUP(A165,Stammdaten!$A$17:$E$300,5,FALSE))),"Achtung: Füllstand übersteigt die installierte Speicherkapazität.",IF(OR(NOT(ISNUMBER(B165)),NOT(ISNUMBER(C165))),"Fehler: Füllstände fehlen. Bitte ergänzen.",IF(COUNTIF($A$17:$A$299,A165)&gt;1,"Bitte nur eine Eintragung pro Anlagenschlüssel vornehmen",""))),"Fehler"))</f>
        <v/>
      </c>
    </row>
    <row r="166" spans="1:5" x14ac:dyDescent="0.2">
      <c r="A166" s="83"/>
      <c r="B166" s="7"/>
      <c r="C166" s="144"/>
      <c r="D166" s="13"/>
      <c r="E166" s="96" t="str">
        <f>IF(ISBLANK(A166),"",IFERROR(IF(OR(B166&gt;(Hilfstabelle!$J$2*VLOOKUP(A166,Stammdaten!$A$17:$E$300,5,FALSE)),C166&gt;(Hilfstabelle!$J$2*VLOOKUP(A166,Stammdaten!$A$17:$E$300,5,FALSE))),"Achtung: Füllstand übersteigt die installierte Speicherkapazität.",IF(OR(NOT(ISNUMBER(B166)),NOT(ISNUMBER(C166))),"Fehler: Füllstände fehlen. Bitte ergänzen.",IF(COUNTIF($A$17:$A$299,A166)&gt;1,"Bitte nur eine Eintragung pro Anlagenschlüssel vornehmen",""))),"Fehler"))</f>
        <v/>
      </c>
    </row>
    <row r="167" spans="1:5" x14ac:dyDescent="0.2">
      <c r="A167" s="83"/>
      <c r="B167" s="7"/>
      <c r="C167" s="144"/>
      <c r="D167" s="13"/>
      <c r="E167" s="96" t="str">
        <f>IF(ISBLANK(A167),"",IFERROR(IF(OR(B167&gt;(Hilfstabelle!$J$2*VLOOKUP(A167,Stammdaten!$A$17:$E$300,5,FALSE)),C167&gt;(Hilfstabelle!$J$2*VLOOKUP(A167,Stammdaten!$A$17:$E$300,5,FALSE))),"Achtung: Füllstand übersteigt die installierte Speicherkapazität.",IF(OR(NOT(ISNUMBER(B167)),NOT(ISNUMBER(C167))),"Fehler: Füllstände fehlen. Bitte ergänzen.",IF(COUNTIF($A$17:$A$299,A167)&gt;1,"Bitte nur eine Eintragung pro Anlagenschlüssel vornehmen",""))),"Fehler"))</f>
        <v/>
      </c>
    </row>
    <row r="168" spans="1:5" x14ac:dyDescent="0.2">
      <c r="A168" s="83"/>
      <c r="B168" s="7"/>
      <c r="C168" s="144"/>
      <c r="D168" s="13"/>
      <c r="E168" s="96" t="str">
        <f>IF(ISBLANK(A168),"",IFERROR(IF(OR(B168&gt;(Hilfstabelle!$J$2*VLOOKUP(A168,Stammdaten!$A$17:$E$300,5,FALSE)),C168&gt;(Hilfstabelle!$J$2*VLOOKUP(A168,Stammdaten!$A$17:$E$300,5,FALSE))),"Achtung: Füllstand übersteigt die installierte Speicherkapazität.",IF(OR(NOT(ISNUMBER(B168)),NOT(ISNUMBER(C168))),"Fehler: Füllstände fehlen. Bitte ergänzen.",IF(COUNTIF($A$17:$A$299,A168)&gt;1,"Bitte nur eine Eintragung pro Anlagenschlüssel vornehmen",""))),"Fehler"))</f>
        <v/>
      </c>
    </row>
    <row r="169" spans="1:5" x14ac:dyDescent="0.2">
      <c r="A169" s="83"/>
      <c r="B169" s="7"/>
      <c r="C169" s="144"/>
      <c r="D169" s="13"/>
      <c r="E169" s="96" t="str">
        <f>IF(ISBLANK(A169),"",IFERROR(IF(OR(B169&gt;(Hilfstabelle!$J$2*VLOOKUP(A169,Stammdaten!$A$17:$E$300,5,FALSE)),C169&gt;(Hilfstabelle!$J$2*VLOOKUP(A169,Stammdaten!$A$17:$E$300,5,FALSE))),"Achtung: Füllstand übersteigt die installierte Speicherkapazität.",IF(OR(NOT(ISNUMBER(B169)),NOT(ISNUMBER(C169))),"Fehler: Füllstände fehlen. Bitte ergänzen.",IF(COUNTIF($A$17:$A$299,A169)&gt;1,"Bitte nur eine Eintragung pro Anlagenschlüssel vornehmen",""))),"Fehler"))</f>
        <v/>
      </c>
    </row>
    <row r="170" spans="1:5" x14ac:dyDescent="0.2">
      <c r="A170" s="83"/>
      <c r="B170" s="7"/>
      <c r="C170" s="144"/>
      <c r="D170" s="13"/>
      <c r="E170" s="96" t="str">
        <f>IF(ISBLANK(A170),"",IFERROR(IF(OR(B170&gt;(Hilfstabelle!$J$2*VLOOKUP(A170,Stammdaten!$A$17:$E$300,5,FALSE)),C170&gt;(Hilfstabelle!$J$2*VLOOKUP(A170,Stammdaten!$A$17:$E$300,5,FALSE))),"Achtung: Füllstand übersteigt die installierte Speicherkapazität.",IF(OR(NOT(ISNUMBER(B170)),NOT(ISNUMBER(C170))),"Fehler: Füllstände fehlen. Bitte ergänzen.",IF(COUNTIF($A$17:$A$299,A170)&gt;1,"Bitte nur eine Eintragung pro Anlagenschlüssel vornehmen",""))),"Fehler"))</f>
        <v/>
      </c>
    </row>
    <row r="171" spans="1:5" x14ac:dyDescent="0.2">
      <c r="A171" s="83"/>
      <c r="B171" s="7"/>
      <c r="C171" s="144"/>
      <c r="D171" s="13"/>
      <c r="E171" s="96" t="str">
        <f>IF(ISBLANK(A171),"",IFERROR(IF(OR(B171&gt;(Hilfstabelle!$J$2*VLOOKUP(A171,Stammdaten!$A$17:$E$300,5,FALSE)),C171&gt;(Hilfstabelle!$J$2*VLOOKUP(A171,Stammdaten!$A$17:$E$300,5,FALSE))),"Achtung: Füllstand übersteigt die installierte Speicherkapazität.",IF(OR(NOT(ISNUMBER(B171)),NOT(ISNUMBER(C171))),"Fehler: Füllstände fehlen. Bitte ergänzen.",IF(COUNTIF($A$17:$A$299,A171)&gt;1,"Bitte nur eine Eintragung pro Anlagenschlüssel vornehmen",""))),"Fehler"))</f>
        <v/>
      </c>
    </row>
    <row r="172" spans="1:5" x14ac:dyDescent="0.2">
      <c r="A172" s="83"/>
      <c r="B172" s="7"/>
      <c r="C172" s="144"/>
      <c r="D172" s="13"/>
      <c r="E172" s="96" t="str">
        <f>IF(ISBLANK(A172),"",IFERROR(IF(OR(B172&gt;(Hilfstabelle!$J$2*VLOOKUP(A172,Stammdaten!$A$17:$E$300,5,FALSE)),C172&gt;(Hilfstabelle!$J$2*VLOOKUP(A172,Stammdaten!$A$17:$E$300,5,FALSE))),"Achtung: Füllstand übersteigt die installierte Speicherkapazität.",IF(OR(NOT(ISNUMBER(B172)),NOT(ISNUMBER(C172))),"Fehler: Füllstände fehlen. Bitte ergänzen.",IF(COUNTIF($A$17:$A$299,A172)&gt;1,"Bitte nur eine Eintragung pro Anlagenschlüssel vornehmen",""))),"Fehler"))</f>
        <v/>
      </c>
    </row>
    <row r="173" spans="1:5" x14ac:dyDescent="0.2">
      <c r="A173" s="83"/>
      <c r="B173" s="7"/>
      <c r="C173" s="144"/>
      <c r="D173" s="13"/>
      <c r="E173" s="96" t="str">
        <f>IF(ISBLANK(A173),"",IFERROR(IF(OR(B173&gt;(Hilfstabelle!$J$2*VLOOKUP(A173,Stammdaten!$A$17:$E$300,5,FALSE)),C173&gt;(Hilfstabelle!$J$2*VLOOKUP(A173,Stammdaten!$A$17:$E$300,5,FALSE))),"Achtung: Füllstand übersteigt die installierte Speicherkapazität.",IF(OR(NOT(ISNUMBER(B173)),NOT(ISNUMBER(C173))),"Fehler: Füllstände fehlen. Bitte ergänzen.",IF(COUNTIF($A$17:$A$299,A173)&gt;1,"Bitte nur eine Eintragung pro Anlagenschlüssel vornehmen",""))),"Fehler"))</f>
        <v/>
      </c>
    </row>
    <row r="174" spans="1:5" x14ac:dyDescent="0.2">
      <c r="A174" s="83"/>
      <c r="B174" s="7"/>
      <c r="C174" s="144"/>
      <c r="D174" s="13"/>
      <c r="E174" s="96" t="str">
        <f>IF(ISBLANK(A174),"",IFERROR(IF(OR(B174&gt;(Hilfstabelle!$J$2*VLOOKUP(A174,Stammdaten!$A$17:$E$300,5,FALSE)),C174&gt;(Hilfstabelle!$J$2*VLOOKUP(A174,Stammdaten!$A$17:$E$300,5,FALSE))),"Achtung: Füllstand übersteigt die installierte Speicherkapazität.",IF(OR(NOT(ISNUMBER(B174)),NOT(ISNUMBER(C174))),"Fehler: Füllstände fehlen. Bitte ergänzen.",IF(COUNTIF($A$17:$A$299,A174)&gt;1,"Bitte nur eine Eintragung pro Anlagenschlüssel vornehmen",""))),"Fehler"))</f>
        <v/>
      </c>
    </row>
    <row r="175" spans="1:5" x14ac:dyDescent="0.2">
      <c r="A175" s="83"/>
      <c r="B175" s="7"/>
      <c r="C175" s="144"/>
      <c r="D175" s="13"/>
      <c r="E175" s="96" t="str">
        <f>IF(ISBLANK(A175),"",IFERROR(IF(OR(B175&gt;(Hilfstabelle!$J$2*VLOOKUP(A175,Stammdaten!$A$17:$E$300,5,FALSE)),C175&gt;(Hilfstabelle!$J$2*VLOOKUP(A175,Stammdaten!$A$17:$E$300,5,FALSE))),"Achtung: Füllstand übersteigt die installierte Speicherkapazität.",IF(OR(NOT(ISNUMBER(B175)),NOT(ISNUMBER(C175))),"Fehler: Füllstände fehlen. Bitte ergänzen.",IF(COUNTIF($A$17:$A$299,A175)&gt;1,"Bitte nur eine Eintragung pro Anlagenschlüssel vornehmen",""))),"Fehler"))</f>
        <v/>
      </c>
    </row>
    <row r="176" spans="1:5" x14ac:dyDescent="0.2">
      <c r="A176" s="83"/>
      <c r="B176" s="7"/>
      <c r="C176" s="144"/>
      <c r="D176" s="13"/>
      <c r="E176" s="96" t="str">
        <f>IF(ISBLANK(A176),"",IFERROR(IF(OR(B176&gt;(Hilfstabelle!$J$2*VLOOKUP(A176,Stammdaten!$A$17:$E$300,5,FALSE)),C176&gt;(Hilfstabelle!$J$2*VLOOKUP(A176,Stammdaten!$A$17:$E$300,5,FALSE))),"Achtung: Füllstand übersteigt die installierte Speicherkapazität.",IF(OR(NOT(ISNUMBER(B176)),NOT(ISNUMBER(C176))),"Fehler: Füllstände fehlen. Bitte ergänzen.",IF(COUNTIF($A$17:$A$299,A176)&gt;1,"Bitte nur eine Eintragung pro Anlagenschlüssel vornehmen",""))),"Fehler"))</f>
        <v/>
      </c>
    </row>
    <row r="177" spans="1:5" x14ac:dyDescent="0.2">
      <c r="A177" s="83"/>
      <c r="B177" s="7"/>
      <c r="C177" s="144"/>
      <c r="D177" s="13"/>
      <c r="E177" s="96" t="str">
        <f>IF(ISBLANK(A177),"",IFERROR(IF(OR(B177&gt;(Hilfstabelle!$J$2*VLOOKUP(A177,Stammdaten!$A$17:$E$300,5,FALSE)),C177&gt;(Hilfstabelle!$J$2*VLOOKUP(A177,Stammdaten!$A$17:$E$300,5,FALSE))),"Achtung: Füllstand übersteigt die installierte Speicherkapazität.",IF(OR(NOT(ISNUMBER(B177)),NOT(ISNUMBER(C177))),"Fehler: Füllstände fehlen. Bitte ergänzen.",IF(COUNTIF($A$17:$A$299,A177)&gt;1,"Bitte nur eine Eintragung pro Anlagenschlüssel vornehmen",""))),"Fehler"))</f>
        <v/>
      </c>
    </row>
    <row r="178" spans="1:5" x14ac:dyDescent="0.2">
      <c r="A178" s="83"/>
      <c r="B178" s="7"/>
      <c r="C178" s="144"/>
      <c r="D178" s="13"/>
      <c r="E178" s="96" t="str">
        <f>IF(ISBLANK(A178),"",IFERROR(IF(OR(B178&gt;(Hilfstabelle!$J$2*VLOOKUP(A178,Stammdaten!$A$17:$E$300,5,FALSE)),C178&gt;(Hilfstabelle!$J$2*VLOOKUP(A178,Stammdaten!$A$17:$E$300,5,FALSE))),"Achtung: Füllstand übersteigt die installierte Speicherkapazität.",IF(OR(NOT(ISNUMBER(B178)),NOT(ISNUMBER(C178))),"Fehler: Füllstände fehlen. Bitte ergänzen.",IF(COUNTIF($A$17:$A$299,A178)&gt;1,"Bitte nur eine Eintragung pro Anlagenschlüssel vornehmen",""))),"Fehler"))</f>
        <v/>
      </c>
    </row>
    <row r="179" spans="1:5" x14ac:dyDescent="0.2">
      <c r="A179" s="83"/>
      <c r="B179" s="7"/>
      <c r="C179" s="144"/>
      <c r="D179" s="13"/>
      <c r="E179" s="96" t="str">
        <f>IF(ISBLANK(A179),"",IFERROR(IF(OR(B179&gt;(Hilfstabelle!$J$2*VLOOKUP(A179,Stammdaten!$A$17:$E$300,5,FALSE)),C179&gt;(Hilfstabelle!$J$2*VLOOKUP(A179,Stammdaten!$A$17:$E$300,5,FALSE))),"Achtung: Füllstand übersteigt die installierte Speicherkapazität.",IF(OR(NOT(ISNUMBER(B179)),NOT(ISNUMBER(C179))),"Fehler: Füllstände fehlen. Bitte ergänzen.",IF(COUNTIF($A$17:$A$299,A179)&gt;1,"Bitte nur eine Eintragung pro Anlagenschlüssel vornehmen",""))),"Fehler"))</f>
        <v/>
      </c>
    </row>
    <row r="180" spans="1:5" x14ac:dyDescent="0.2">
      <c r="A180" s="83"/>
      <c r="B180" s="7"/>
      <c r="C180" s="144"/>
      <c r="D180" s="13"/>
      <c r="E180" s="96" t="str">
        <f>IF(ISBLANK(A180),"",IFERROR(IF(OR(B180&gt;(Hilfstabelle!$J$2*VLOOKUP(A180,Stammdaten!$A$17:$E$300,5,FALSE)),C180&gt;(Hilfstabelle!$J$2*VLOOKUP(A180,Stammdaten!$A$17:$E$300,5,FALSE))),"Achtung: Füllstand übersteigt die installierte Speicherkapazität.",IF(OR(NOT(ISNUMBER(B180)),NOT(ISNUMBER(C180))),"Fehler: Füllstände fehlen. Bitte ergänzen.",IF(COUNTIF($A$17:$A$299,A180)&gt;1,"Bitte nur eine Eintragung pro Anlagenschlüssel vornehmen",""))),"Fehler"))</f>
        <v/>
      </c>
    </row>
    <row r="181" spans="1:5" x14ac:dyDescent="0.2">
      <c r="A181" s="83"/>
      <c r="B181" s="7"/>
      <c r="C181" s="144"/>
      <c r="D181" s="13"/>
      <c r="E181" s="96" t="str">
        <f>IF(ISBLANK(A181),"",IFERROR(IF(OR(B181&gt;(Hilfstabelle!$J$2*VLOOKUP(A181,Stammdaten!$A$17:$E$300,5,FALSE)),C181&gt;(Hilfstabelle!$J$2*VLOOKUP(A181,Stammdaten!$A$17:$E$300,5,FALSE))),"Achtung: Füllstand übersteigt die installierte Speicherkapazität.",IF(OR(NOT(ISNUMBER(B181)),NOT(ISNUMBER(C181))),"Fehler: Füllstände fehlen. Bitte ergänzen.",IF(COUNTIF($A$17:$A$299,A181)&gt;1,"Bitte nur eine Eintragung pro Anlagenschlüssel vornehmen",""))),"Fehler"))</f>
        <v/>
      </c>
    </row>
    <row r="182" spans="1:5" x14ac:dyDescent="0.2">
      <c r="A182" s="83"/>
      <c r="B182" s="7"/>
      <c r="C182" s="144"/>
      <c r="D182" s="13"/>
      <c r="E182" s="96" t="str">
        <f>IF(ISBLANK(A182),"",IFERROR(IF(OR(B182&gt;(Hilfstabelle!$J$2*VLOOKUP(A182,Stammdaten!$A$17:$E$300,5,FALSE)),C182&gt;(Hilfstabelle!$J$2*VLOOKUP(A182,Stammdaten!$A$17:$E$300,5,FALSE))),"Achtung: Füllstand übersteigt die installierte Speicherkapazität.",IF(OR(NOT(ISNUMBER(B182)),NOT(ISNUMBER(C182))),"Fehler: Füllstände fehlen. Bitte ergänzen.",IF(COUNTIF($A$17:$A$299,A182)&gt;1,"Bitte nur eine Eintragung pro Anlagenschlüssel vornehmen",""))),"Fehler"))</f>
        <v/>
      </c>
    </row>
    <row r="183" spans="1:5" x14ac:dyDescent="0.2">
      <c r="A183" s="83"/>
      <c r="B183" s="7"/>
      <c r="C183" s="144"/>
      <c r="D183" s="13"/>
      <c r="E183" s="96" t="str">
        <f>IF(ISBLANK(A183),"",IFERROR(IF(OR(B183&gt;(Hilfstabelle!$J$2*VLOOKUP(A183,Stammdaten!$A$17:$E$300,5,FALSE)),C183&gt;(Hilfstabelle!$J$2*VLOOKUP(A183,Stammdaten!$A$17:$E$300,5,FALSE))),"Achtung: Füllstand übersteigt die installierte Speicherkapazität.",IF(OR(NOT(ISNUMBER(B183)),NOT(ISNUMBER(C183))),"Fehler: Füllstände fehlen. Bitte ergänzen.",IF(COUNTIF($A$17:$A$299,A183)&gt;1,"Bitte nur eine Eintragung pro Anlagenschlüssel vornehmen",""))),"Fehler"))</f>
        <v/>
      </c>
    </row>
    <row r="184" spans="1:5" x14ac:dyDescent="0.2">
      <c r="A184" s="83"/>
      <c r="B184" s="7"/>
      <c r="C184" s="144"/>
      <c r="D184" s="13"/>
      <c r="E184" s="96" t="str">
        <f>IF(ISBLANK(A184),"",IFERROR(IF(OR(B184&gt;(Hilfstabelle!$J$2*VLOOKUP(A184,Stammdaten!$A$17:$E$300,5,FALSE)),C184&gt;(Hilfstabelle!$J$2*VLOOKUP(A184,Stammdaten!$A$17:$E$300,5,FALSE))),"Achtung: Füllstand übersteigt die installierte Speicherkapazität.",IF(OR(NOT(ISNUMBER(B184)),NOT(ISNUMBER(C184))),"Fehler: Füllstände fehlen. Bitte ergänzen.",IF(COUNTIF($A$17:$A$299,A184)&gt;1,"Bitte nur eine Eintragung pro Anlagenschlüssel vornehmen",""))),"Fehler"))</f>
        <v/>
      </c>
    </row>
    <row r="185" spans="1:5" x14ac:dyDescent="0.2">
      <c r="A185" s="83"/>
      <c r="B185" s="7"/>
      <c r="C185" s="144"/>
      <c r="D185" s="13"/>
      <c r="E185" s="96" t="str">
        <f>IF(ISBLANK(A185),"",IFERROR(IF(OR(B185&gt;(Hilfstabelle!$J$2*VLOOKUP(A185,Stammdaten!$A$17:$E$300,5,FALSE)),C185&gt;(Hilfstabelle!$J$2*VLOOKUP(A185,Stammdaten!$A$17:$E$300,5,FALSE))),"Achtung: Füllstand übersteigt die installierte Speicherkapazität.",IF(OR(NOT(ISNUMBER(B185)),NOT(ISNUMBER(C185))),"Fehler: Füllstände fehlen. Bitte ergänzen.",IF(COUNTIF($A$17:$A$299,A185)&gt;1,"Bitte nur eine Eintragung pro Anlagenschlüssel vornehmen",""))),"Fehler"))</f>
        <v/>
      </c>
    </row>
    <row r="186" spans="1:5" x14ac:dyDescent="0.2">
      <c r="A186" s="83"/>
      <c r="B186" s="7"/>
      <c r="C186" s="144"/>
      <c r="D186" s="13"/>
      <c r="E186" s="96" t="str">
        <f>IF(ISBLANK(A186),"",IFERROR(IF(OR(B186&gt;(Hilfstabelle!$J$2*VLOOKUP(A186,Stammdaten!$A$17:$E$300,5,FALSE)),C186&gt;(Hilfstabelle!$J$2*VLOOKUP(A186,Stammdaten!$A$17:$E$300,5,FALSE))),"Achtung: Füllstand übersteigt die installierte Speicherkapazität.",IF(OR(NOT(ISNUMBER(B186)),NOT(ISNUMBER(C186))),"Fehler: Füllstände fehlen. Bitte ergänzen.",IF(COUNTIF($A$17:$A$299,A186)&gt;1,"Bitte nur eine Eintragung pro Anlagenschlüssel vornehmen",""))),"Fehler"))</f>
        <v/>
      </c>
    </row>
    <row r="187" spans="1:5" x14ac:dyDescent="0.2">
      <c r="A187" s="83"/>
      <c r="B187" s="7"/>
      <c r="C187" s="144"/>
      <c r="D187" s="13"/>
      <c r="E187" s="96" t="str">
        <f>IF(ISBLANK(A187),"",IFERROR(IF(OR(B187&gt;(Hilfstabelle!$J$2*VLOOKUP(A187,Stammdaten!$A$17:$E$300,5,FALSE)),C187&gt;(Hilfstabelle!$J$2*VLOOKUP(A187,Stammdaten!$A$17:$E$300,5,FALSE))),"Achtung: Füllstand übersteigt die installierte Speicherkapazität.",IF(OR(NOT(ISNUMBER(B187)),NOT(ISNUMBER(C187))),"Fehler: Füllstände fehlen. Bitte ergänzen.",IF(COUNTIF($A$17:$A$299,A187)&gt;1,"Bitte nur eine Eintragung pro Anlagenschlüssel vornehmen",""))),"Fehler"))</f>
        <v/>
      </c>
    </row>
    <row r="188" spans="1:5" x14ac:dyDescent="0.2">
      <c r="A188" s="83"/>
      <c r="B188" s="7"/>
      <c r="C188" s="144"/>
      <c r="D188" s="13"/>
      <c r="E188" s="96" t="str">
        <f>IF(ISBLANK(A188),"",IFERROR(IF(OR(B188&gt;(Hilfstabelle!$J$2*VLOOKUP(A188,Stammdaten!$A$17:$E$300,5,FALSE)),C188&gt;(Hilfstabelle!$J$2*VLOOKUP(A188,Stammdaten!$A$17:$E$300,5,FALSE))),"Achtung: Füllstand übersteigt die installierte Speicherkapazität.",IF(OR(NOT(ISNUMBER(B188)),NOT(ISNUMBER(C188))),"Fehler: Füllstände fehlen. Bitte ergänzen.",IF(COUNTIF($A$17:$A$299,A188)&gt;1,"Bitte nur eine Eintragung pro Anlagenschlüssel vornehmen",""))),"Fehler"))</f>
        <v/>
      </c>
    </row>
    <row r="189" spans="1:5" x14ac:dyDescent="0.2">
      <c r="A189" s="83"/>
      <c r="B189" s="7"/>
      <c r="C189" s="144"/>
      <c r="D189" s="13"/>
      <c r="E189" s="96" t="str">
        <f>IF(ISBLANK(A189),"",IFERROR(IF(OR(B189&gt;(Hilfstabelle!$J$2*VLOOKUP(A189,Stammdaten!$A$17:$E$300,5,FALSE)),C189&gt;(Hilfstabelle!$J$2*VLOOKUP(A189,Stammdaten!$A$17:$E$300,5,FALSE))),"Achtung: Füllstand übersteigt die installierte Speicherkapazität.",IF(OR(NOT(ISNUMBER(B189)),NOT(ISNUMBER(C189))),"Fehler: Füllstände fehlen. Bitte ergänzen.",IF(COUNTIF($A$17:$A$299,A189)&gt;1,"Bitte nur eine Eintragung pro Anlagenschlüssel vornehmen",""))),"Fehler"))</f>
        <v/>
      </c>
    </row>
    <row r="190" spans="1:5" x14ac:dyDescent="0.2">
      <c r="A190" s="83"/>
      <c r="B190" s="7"/>
      <c r="C190" s="144"/>
      <c r="D190" s="13"/>
      <c r="E190" s="96" t="str">
        <f>IF(ISBLANK(A190),"",IFERROR(IF(OR(B190&gt;(Hilfstabelle!$J$2*VLOOKUP(A190,Stammdaten!$A$17:$E$300,5,FALSE)),C190&gt;(Hilfstabelle!$J$2*VLOOKUP(A190,Stammdaten!$A$17:$E$300,5,FALSE))),"Achtung: Füllstand übersteigt die installierte Speicherkapazität.",IF(OR(NOT(ISNUMBER(B190)),NOT(ISNUMBER(C190))),"Fehler: Füllstände fehlen. Bitte ergänzen.",IF(COUNTIF($A$17:$A$299,A190)&gt;1,"Bitte nur eine Eintragung pro Anlagenschlüssel vornehmen",""))),"Fehler"))</f>
        <v/>
      </c>
    </row>
    <row r="191" spans="1:5" x14ac:dyDescent="0.2">
      <c r="A191" s="83"/>
      <c r="B191" s="7"/>
      <c r="C191" s="144"/>
      <c r="D191" s="13"/>
      <c r="E191" s="96" t="str">
        <f>IF(ISBLANK(A191),"",IFERROR(IF(OR(B191&gt;(Hilfstabelle!$J$2*VLOOKUP(A191,Stammdaten!$A$17:$E$300,5,FALSE)),C191&gt;(Hilfstabelle!$J$2*VLOOKUP(A191,Stammdaten!$A$17:$E$300,5,FALSE))),"Achtung: Füllstand übersteigt die installierte Speicherkapazität.",IF(OR(NOT(ISNUMBER(B191)),NOT(ISNUMBER(C191))),"Fehler: Füllstände fehlen. Bitte ergänzen.",IF(COUNTIF($A$17:$A$299,A191)&gt;1,"Bitte nur eine Eintragung pro Anlagenschlüssel vornehmen",""))),"Fehler"))</f>
        <v/>
      </c>
    </row>
    <row r="192" spans="1:5" x14ac:dyDescent="0.2">
      <c r="A192" s="83"/>
      <c r="B192" s="7"/>
      <c r="C192" s="144"/>
      <c r="D192" s="13"/>
      <c r="E192" s="96" t="str">
        <f>IF(ISBLANK(A192),"",IFERROR(IF(OR(B192&gt;(Hilfstabelle!$J$2*VLOOKUP(A192,Stammdaten!$A$17:$E$300,5,FALSE)),C192&gt;(Hilfstabelle!$J$2*VLOOKUP(A192,Stammdaten!$A$17:$E$300,5,FALSE))),"Achtung: Füllstand übersteigt die installierte Speicherkapazität.",IF(OR(NOT(ISNUMBER(B192)),NOT(ISNUMBER(C192))),"Fehler: Füllstände fehlen. Bitte ergänzen.",IF(COUNTIF($A$17:$A$299,A192)&gt;1,"Bitte nur eine Eintragung pro Anlagenschlüssel vornehmen",""))),"Fehler"))</f>
        <v/>
      </c>
    </row>
    <row r="193" spans="1:5" x14ac:dyDescent="0.2">
      <c r="A193" s="83"/>
      <c r="B193" s="7"/>
      <c r="C193" s="144"/>
      <c r="D193" s="13"/>
      <c r="E193" s="96" t="str">
        <f>IF(ISBLANK(A193),"",IFERROR(IF(OR(B193&gt;(Hilfstabelle!$J$2*VLOOKUP(A193,Stammdaten!$A$17:$E$300,5,FALSE)),C193&gt;(Hilfstabelle!$J$2*VLOOKUP(A193,Stammdaten!$A$17:$E$300,5,FALSE))),"Achtung: Füllstand übersteigt die installierte Speicherkapazität.",IF(OR(NOT(ISNUMBER(B193)),NOT(ISNUMBER(C193))),"Fehler: Füllstände fehlen. Bitte ergänzen.",IF(COUNTIF($A$17:$A$299,A193)&gt;1,"Bitte nur eine Eintragung pro Anlagenschlüssel vornehmen",""))),"Fehler"))</f>
        <v/>
      </c>
    </row>
    <row r="194" spans="1:5" x14ac:dyDescent="0.2">
      <c r="A194" s="83"/>
      <c r="B194" s="7"/>
      <c r="C194" s="144"/>
      <c r="D194" s="13"/>
      <c r="E194" s="96" t="str">
        <f>IF(ISBLANK(A194),"",IFERROR(IF(OR(B194&gt;(Hilfstabelle!$J$2*VLOOKUP(A194,Stammdaten!$A$17:$E$300,5,FALSE)),C194&gt;(Hilfstabelle!$J$2*VLOOKUP(A194,Stammdaten!$A$17:$E$300,5,FALSE))),"Achtung: Füllstand übersteigt die installierte Speicherkapazität.",IF(OR(NOT(ISNUMBER(B194)),NOT(ISNUMBER(C194))),"Fehler: Füllstände fehlen. Bitte ergänzen.",IF(COUNTIF($A$17:$A$299,A194)&gt;1,"Bitte nur eine Eintragung pro Anlagenschlüssel vornehmen",""))),"Fehler"))</f>
        <v/>
      </c>
    </row>
    <row r="195" spans="1:5" x14ac:dyDescent="0.2">
      <c r="A195" s="83"/>
      <c r="B195" s="7"/>
      <c r="C195" s="144"/>
      <c r="D195" s="13"/>
      <c r="E195" s="96" t="str">
        <f>IF(ISBLANK(A195),"",IFERROR(IF(OR(B195&gt;(Hilfstabelle!$J$2*VLOOKUP(A195,Stammdaten!$A$17:$E$300,5,FALSE)),C195&gt;(Hilfstabelle!$J$2*VLOOKUP(A195,Stammdaten!$A$17:$E$300,5,FALSE))),"Achtung: Füllstand übersteigt die installierte Speicherkapazität.",IF(OR(NOT(ISNUMBER(B195)),NOT(ISNUMBER(C195))),"Fehler: Füllstände fehlen. Bitte ergänzen.",IF(COUNTIF($A$17:$A$299,A195)&gt;1,"Bitte nur eine Eintragung pro Anlagenschlüssel vornehmen",""))),"Fehler"))</f>
        <v/>
      </c>
    </row>
    <row r="196" spans="1:5" x14ac:dyDescent="0.2">
      <c r="A196" s="83"/>
      <c r="B196" s="7"/>
      <c r="C196" s="144"/>
      <c r="D196" s="13"/>
      <c r="E196" s="96" t="str">
        <f>IF(ISBLANK(A196),"",IFERROR(IF(OR(B196&gt;(Hilfstabelle!$J$2*VLOOKUP(A196,Stammdaten!$A$17:$E$300,5,FALSE)),C196&gt;(Hilfstabelle!$J$2*VLOOKUP(A196,Stammdaten!$A$17:$E$300,5,FALSE))),"Achtung: Füllstand übersteigt die installierte Speicherkapazität.",IF(OR(NOT(ISNUMBER(B196)),NOT(ISNUMBER(C196))),"Fehler: Füllstände fehlen. Bitte ergänzen.",IF(COUNTIF($A$17:$A$299,A196)&gt;1,"Bitte nur eine Eintragung pro Anlagenschlüssel vornehmen",""))),"Fehler"))</f>
        <v/>
      </c>
    </row>
    <row r="197" spans="1:5" x14ac:dyDescent="0.2">
      <c r="A197" s="83"/>
      <c r="B197" s="7"/>
      <c r="C197" s="144"/>
      <c r="D197" s="13"/>
      <c r="E197" s="96" t="str">
        <f>IF(ISBLANK(A197),"",IFERROR(IF(OR(B197&gt;(Hilfstabelle!$J$2*VLOOKUP(A197,Stammdaten!$A$17:$E$300,5,FALSE)),C197&gt;(Hilfstabelle!$J$2*VLOOKUP(A197,Stammdaten!$A$17:$E$300,5,FALSE))),"Achtung: Füllstand übersteigt die installierte Speicherkapazität.",IF(OR(NOT(ISNUMBER(B197)),NOT(ISNUMBER(C197))),"Fehler: Füllstände fehlen. Bitte ergänzen.",IF(COUNTIF($A$17:$A$299,A197)&gt;1,"Bitte nur eine Eintragung pro Anlagenschlüssel vornehmen",""))),"Fehler"))</f>
        <v/>
      </c>
    </row>
    <row r="198" spans="1:5" x14ac:dyDescent="0.2">
      <c r="A198" s="83"/>
      <c r="B198" s="7"/>
      <c r="C198" s="144"/>
      <c r="D198" s="13"/>
      <c r="E198" s="96" t="str">
        <f>IF(ISBLANK(A198),"",IFERROR(IF(OR(B198&gt;(Hilfstabelle!$J$2*VLOOKUP(A198,Stammdaten!$A$17:$E$300,5,FALSE)),C198&gt;(Hilfstabelle!$J$2*VLOOKUP(A198,Stammdaten!$A$17:$E$300,5,FALSE))),"Achtung: Füllstand übersteigt die installierte Speicherkapazität.",IF(OR(NOT(ISNUMBER(B198)),NOT(ISNUMBER(C198))),"Fehler: Füllstände fehlen. Bitte ergänzen.",IF(COUNTIF($A$17:$A$299,A198)&gt;1,"Bitte nur eine Eintragung pro Anlagenschlüssel vornehmen",""))),"Fehler"))</f>
        <v/>
      </c>
    </row>
    <row r="199" spans="1:5" x14ac:dyDescent="0.2">
      <c r="A199" s="83"/>
      <c r="B199" s="7"/>
      <c r="C199" s="144"/>
      <c r="D199" s="13"/>
      <c r="E199" s="96" t="str">
        <f>IF(ISBLANK(A199),"",IFERROR(IF(OR(B199&gt;(Hilfstabelle!$J$2*VLOOKUP(A199,Stammdaten!$A$17:$E$300,5,FALSE)),C199&gt;(Hilfstabelle!$J$2*VLOOKUP(A199,Stammdaten!$A$17:$E$300,5,FALSE))),"Achtung: Füllstand übersteigt die installierte Speicherkapazität.",IF(OR(NOT(ISNUMBER(B199)),NOT(ISNUMBER(C199))),"Fehler: Füllstände fehlen. Bitte ergänzen.",IF(COUNTIF($A$17:$A$299,A199)&gt;1,"Bitte nur eine Eintragung pro Anlagenschlüssel vornehmen",""))),"Fehler"))</f>
        <v/>
      </c>
    </row>
    <row r="200" spans="1:5" x14ac:dyDescent="0.2">
      <c r="A200" s="83"/>
      <c r="B200" s="7"/>
      <c r="C200" s="144"/>
      <c r="D200" s="13"/>
      <c r="E200" s="96" t="str">
        <f>IF(ISBLANK(A200),"",IFERROR(IF(OR(B200&gt;(Hilfstabelle!$J$2*VLOOKUP(A200,Stammdaten!$A$17:$E$300,5,FALSE)),C200&gt;(Hilfstabelle!$J$2*VLOOKUP(A200,Stammdaten!$A$17:$E$300,5,FALSE))),"Achtung: Füllstand übersteigt die installierte Speicherkapazität.",IF(OR(NOT(ISNUMBER(B200)),NOT(ISNUMBER(C200))),"Fehler: Füllstände fehlen. Bitte ergänzen.",IF(COUNTIF($A$17:$A$299,A200)&gt;1,"Bitte nur eine Eintragung pro Anlagenschlüssel vornehmen",""))),"Fehler"))</f>
        <v/>
      </c>
    </row>
    <row r="201" spans="1:5" x14ac:dyDescent="0.2">
      <c r="A201" s="83"/>
      <c r="B201" s="7"/>
      <c r="C201" s="144"/>
      <c r="D201" s="13"/>
      <c r="E201" s="96" t="str">
        <f>IF(ISBLANK(A201),"",IFERROR(IF(OR(B201&gt;(Hilfstabelle!$J$2*VLOOKUP(A201,Stammdaten!$A$17:$E$300,5,FALSE)),C201&gt;(Hilfstabelle!$J$2*VLOOKUP(A201,Stammdaten!$A$17:$E$300,5,FALSE))),"Achtung: Füllstand übersteigt die installierte Speicherkapazität.",IF(OR(NOT(ISNUMBER(B201)),NOT(ISNUMBER(C201))),"Fehler: Füllstände fehlen. Bitte ergänzen.",IF(COUNTIF($A$17:$A$299,A201)&gt;1,"Bitte nur eine Eintragung pro Anlagenschlüssel vornehmen",""))),"Fehler"))</f>
        <v/>
      </c>
    </row>
    <row r="202" spans="1:5" x14ac:dyDescent="0.2">
      <c r="A202" s="83"/>
      <c r="B202" s="7"/>
      <c r="C202" s="144"/>
      <c r="D202" s="13"/>
      <c r="E202" s="96" t="str">
        <f>IF(ISBLANK(A202),"",IFERROR(IF(OR(B202&gt;(Hilfstabelle!$J$2*VLOOKUP(A202,Stammdaten!$A$17:$E$300,5,FALSE)),C202&gt;(Hilfstabelle!$J$2*VLOOKUP(A202,Stammdaten!$A$17:$E$300,5,FALSE))),"Achtung: Füllstand übersteigt die installierte Speicherkapazität.",IF(OR(NOT(ISNUMBER(B202)),NOT(ISNUMBER(C202))),"Fehler: Füllstände fehlen. Bitte ergänzen.",IF(COUNTIF($A$17:$A$299,A202)&gt;1,"Bitte nur eine Eintragung pro Anlagenschlüssel vornehmen",""))),"Fehler"))</f>
        <v/>
      </c>
    </row>
    <row r="203" spans="1:5" x14ac:dyDescent="0.2">
      <c r="A203" s="83"/>
      <c r="B203" s="7"/>
      <c r="C203" s="144"/>
      <c r="D203" s="13"/>
      <c r="E203" s="96" t="str">
        <f>IF(ISBLANK(A203),"",IFERROR(IF(OR(B203&gt;(Hilfstabelle!$J$2*VLOOKUP(A203,Stammdaten!$A$17:$E$300,5,FALSE)),C203&gt;(Hilfstabelle!$J$2*VLOOKUP(A203,Stammdaten!$A$17:$E$300,5,FALSE))),"Achtung: Füllstand übersteigt die installierte Speicherkapazität.",IF(OR(NOT(ISNUMBER(B203)),NOT(ISNUMBER(C203))),"Fehler: Füllstände fehlen. Bitte ergänzen.",IF(COUNTIF($A$17:$A$299,A203)&gt;1,"Bitte nur eine Eintragung pro Anlagenschlüssel vornehmen",""))),"Fehler"))</f>
        <v/>
      </c>
    </row>
    <row r="204" spans="1:5" x14ac:dyDescent="0.2">
      <c r="A204" s="83"/>
      <c r="B204" s="7"/>
      <c r="C204" s="144"/>
      <c r="D204" s="13"/>
      <c r="E204" s="96" t="str">
        <f>IF(ISBLANK(A204),"",IFERROR(IF(OR(B204&gt;(Hilfstabelle!$J$2*VLOOKUP(A204,Stammdaten!$A$17:$E$300,5,FALSE)),C204&gt;(Hilfstabelle!$J$2*VLOOKUP(A204,Stammdaten!$A$17:$E$300,5,FALSE))),"Achtung: Füllstand übersteigt die installierte Speicherkapazität.",IF(OR(NOT(ISNUMBER(B204)),NOT(ISNUMBER(C204))),"Fehler: Füllstände fehlen. Bitte ergänzen.",IF(COUNTIF($A$17:$A$299,A204)&gt;1,"Bitte nur eine Eintragung pro Anlagenschlüssel vornehmen",""))),"Fehler"))</f>
        <v/>
      </c>
    </row>
    <row r="205" spans="1:5" x14ac:dyDescent="0.2">
      <c r="A205" s="83"/>
      <c r="B205" s="7"/>
      <c r="C205" s="144"/>
      <c r="D205" s="13"/>
      <c r="E205" s="96" t="str">
        <f>IF(ISBLANK(A205),"",IFERROR(IF(OR(B205&gt;(Hilfstabelle!$J$2*VLOOKUP(A205,Stammdaten!$A$17:$E$300,5,FALSE)),C205&gt;(Hilfstabelle!$J$2*VLOOKUP(A205,Stammdaten!$A$17:$E$300,5,FALSE))),"Achtung: Füllstand übersteigt die installierte Speicherkapazität.",IF(OR(NOT(ISNUMBER(B205)),NOT(ISNUMBER(C205))),"Fehler: Füllstände fehlen. Bitte ergänzen.",IF(COUNTIF($A$17:$A$299,A205)&gt;1,"Bitte nur eine Eintragung pro Anlagenschlüssel vornehmen",""))),"Fehler"))</f>
        <v/>
      </c>
    </row>
    <row r="206" spans="1:5" x14ac:dyDescent="0.2">
      <c r="A206" s="83"/>
      <c r="B206" s="7"/>
      <c r="C206" s="144"/>
      <c r="D206" s="13"/>
      <c r="E206" s="96" t="str">
        <f>IF(ISBLANK(A206),"",IFERROR(IF(OR(B206&gt;(Hilfstabelle!$J$2*VLOOKUP(A206,Stammdaten!$A$17:$E$300,5,FALSE)),C206&gt;(Hilfstabelle!$J$2*VLOOKUP(A206,Stammdaten!$A$17:$E$300,5,FALSE))),"Achtung: Füllstand übersteigt die installierte Speicherkapazität.",IF(OR(NOT(ISNUMBER(B206)),NOT(ISNUMBER(C206))),"Fehler: Füllstände fehlen. Bitte ergänzen.",IF(COUNTIF($A$17:$A$299,A206)&gt;1,"Bitte nur eine Eintragung pro Anlagenschlüssel vornehmen",""))),"Fehler"))</f>
        <v/>
      </c>
    </row>
    <row r="207" spans="1:5" x14ac:dyDescent="0.2">
      <c r="A207" s="83"/>
      <c r="B207" s="7"/>
      <c r="C207" s="144"/>
      <c r="D207" s="13"/>
      <c r="E207" s="96" t="str">
        <f>IF(ISBLANK(A207),"",IFERROR(IF(OR(B207&gt;(Hilfstabelle!$J$2*VLOOKUP(A207,Stammdaten!$A$17:$E$300,5,FALSE)),C207&gt;(Hilfstabelle!$J$2*VLOOKUP(A207,Stammdaten!$A$17:$E$300,5,FALSE))),"Achtung: Füllstand übersteigt die installierte Speicherkapazität.",IF(OR(NOT(ISNUMBER(B207)),NOT(ISNUMBER(C207))),"Fehler: Füllstände fehlen. Bitte ergänzen.",IF(COUNTIF($A$17:$A$299,A207)&gt;1,"Bitte nur eine Eintragung pro Anlagenschlüssel vornehmen",""))),"Fehler"))</f>
        <v/>
      </c>
    </row>
    <row r="208" spans="1:5" x14ac:dyDescent="0.2">
      <c r="A208" s="83"/>
      <c r="B208" s="7"/>
      <c r="C208" s="144"/>
      <c r="D208" s="13"/>
      <c r="E208" s="96" t="str">
        <f>IF(ISBLANK(A208),"",IFERROR(IF(OR(B208&gt;(Hilfstabelle!$J$2*VLOOKUP(A208,Stammdaten!$A$17:$E$300,5,FALSE)),C208&gt;(Hilfstabelle!$J$2*VLOOKUP(A208,Stammdaten!$A$17:$E$300,5,FALSE))),"Achtung: Füllstand übersteigt die installierte Speicherkapazität.",IF(OR(NOT(ISNUMBER(B208)),NOT(ISNUMBER(C208))),"Fehler: Füllstände fehlen. Bitte ergänzen.",IF(COUNTIF($A$17:$A$299,A208)&gt;1,"Bitte nur eine Eintragung pro Anlagenschlüssel vornehmen",""))),"Fehler"))</f>
        <v/>
      </c>
    </row>
    <row r="209" spans="1:5" x14ac:dyDescent="0.2">
      <c r="A209" s="83"/>
      <c r="B209" s="7"/>
      <c r="C209" s="144"/>
      <c r="D209" s="13"/>
      <c r="E209" s="96" t="str">
        <f>IF(ISBLANK(A209),"",IFERROR(IF(OR(B209&gt;(Hilfstabelle!$J$2*VLOOKUP(A209,Stammdaten!$A$17:$E$300,5,FALSE)),C209&gt;(Hilfstabelle!$J$2*VLOOKUP(A209,Stammdaten!$A$17:$E$300,5,FALSE))),"Achtung: Füllstand übersteigt die installierte Speicherkapazität.",IF(OR(NOT(ISNUMBER(B209)),NOT(ISNUMBER(C209))),"Fehler: Füllstände fehlen. Bitte ergänzen.",IF(COUNTIF($A$17:$A$299,A209)&gt;1,"Bitte nur eine Eintragung pro Anlagenschlüssel vornehmen",""))),"Fehler"))</f>
        <v/>
      </c>
    </row>
    <row r="210" spans="1:5" x14ac:dyDescent="0.2">
      <c r="A210" s="83"/>
      <c r="B210" s="7"/>
      <c r="C210" s="144"/>
      <c r="D210" s="13"/>
      <c r="E210" s="96" t="str">
        <f>IF(ISBLANK(A210),"",IFERROR(IF(OR(B210&gt;(Hilfstabelle!$J$2*VLOOKUP(A210,Stammdaten!$A$17:$E$300,5,FALSE)),C210&gt;(Hilfstabelle!$J$2*VLOOKUP(A210,Stammdaten!$A$17:$E$300,5,FALSE))),"Achtung: Füllstand übersteigt die installierte Speicherkapazität.",IF(OR(NOT(ISNUMBER(B210)),NOT(ISNUMBER(C210))),"Fehler: Füllstände fehlen. Bitte ergänzen.",IF(COUNTIF($A$17:$A$299,A210)&gt;1,"Bitte nur eine Eintragung pro Anlagenschlüssel vornehmen",""))),"Fehler"))</f>
        <v/>
      </c>
    </row>
    <row r="211" spans="1:5" x14ac:dyDescent="0.2">
      <c r="A211" s="83"/>
      <c r="B211" s="7"/>
      <c r="C211" s="144"/>
      <c r="D211" s="13"/>
      <c r="E211" s="96" t="str">
        <f>IF(ISBLANK(A211),"",IFERROR(IF(OR(B211&gt;(Hilfstabelle!$J$2*VLOOKUP(A211,Stammdaten!$A$17:$E$300,5,FALSE)),C211&gt;(Hilfstabelle!$J$2*VLOOKUP(A211,Stammdaten!$A$17:$E$300,5,FALSE))),"Achtung: Füllstand übersteigt die installierte Speicherkapazität.",IF(OR(NOT(ISNUMBER(B211)),NOT(ISNUMBER(C211))),"Fehler: Füllstände fehlen. Bitte ergänzen.",IF(COUNTIF($A$17:$A$299,A211)&gt;1,"Bitte nur eine Eintragung pro Anlagenschlüssel vornehmen",""))),"Fehler"))</f>
        <v/>
      </c>
    </row>
    <row r="212" spans="1:5" x14ac:dyDescent="0.2">
      <c r="A212" s="83"/>
      <c r="B212" s="7"/>
      <c r="C212" s="144"/>
      <c r="D212" s="13"/>
      <c r="E212" s="96" t="str">
        <f>IF(ISBLANK(A212),"",IFERROR(IF(OR(B212&gt;(Hilfstabelle!$J$2*VLOOKUP(A212,Stammdaten!$A$17:$E$300,5,FALSE)),C212&gt;(Hilfstabelle!$J$2*VLOOKUP(A212,Stammdaten!$A$17:$E$300,5,FALSE))),"Achtung: Füllstand übersteigt die installierte Speicherkapazität.",IF(OR(NOT(ISNUMBER(B212)),NOT(ISNUMBER(C212))),"Fehler: Füllstände fehlen. Bitte ergänzen.",IF(COUNTIF($A$17:$A$299,A212)&gt;1,"Bitte nur eine Eintragung pro Anlagenschlüssel vornehmen",""))),"Fehler"))</f>
        <v/>
      </c>
    </row>
    <row r="213" spans="1:5" x14ac:dyDescent="0.2">
      <c r="A213" s="83"/>
      <c r="B213" s="7"/>
      <c r="C213" s="144"/>
      <c r="D213" s="13"/>
      <c r="E213" s="96" t="str">
        <f>IF(ISBLANK(A213),"",IFERROR(IF(OR(B213&gt;(Hilfstabelle!$J$2*VLOOKUP(A213,Stammdaten!$A$17:$E$300,5,FALSE)),C213&gt;(Hilfstabelle!$J$2*VLOOKUP(A213,Stammdaten!$A$17:$E$300,5,FALSE))),"Achtung: Füllstand übersteigt die installierte Speicherkapazität.",IF(OR(NOT(ISNUMBER(B213)),NOT(ISNUMBER(C213))),"Fehler: Füllstände fehlen. Bitte ergänzen.",IF(COUNTIF($A$17:$A$299,A213)&gt;1,"Bitte nur eine Eintragung pro Anlagenschlüssel vornehmen",""))),"Fehler"))</f>
        <v/>
      </c>
    </row>
    <row r="214" spans="1:5" x14ac:dyDescent="0.2">
      <c r="A214" s="83"/>
      <c r="B214" s="7"/>
      <c r="C214" s="144"/>
      <c r="D214" s="13"/>
      <c r="E214" s="96" t="str">
        <f>IF(ISBLANK(A214),"",IFERROR(IF(OR(B214&gt;(Hilfstabelle!$J$2*VLOOKUP(A214,Stammdaten!$A$17:$E$300,5,FALSE)),C214&gt;(Hilfstabelle!$J$2*VLOOKUP(A214,Stammdaten!$A$17:$E$300,5,FALSE))),"Achtung: Füllstand übersteigt die installierte Speicherkapazität.",IF(OR(NOT(ISNUMBER(B214)),NOT(ISNUMBER(C214))),"Fehler: Füllstände fehlen. Bitte ergänzen.",IF(COUNTIF($A$17:$A$299,A214)&gt;1,"Bitte nur eine Eintragung pro Anlagenschlüssel vornehmen",""))),"Fehler"))</f>
        <v/>
      </c>
    </row>
    <row r="215" spans="1:5" x14ac:dyDescent="0.2">
      <c r="A215" s="83"/>
      <c r="B215" s="7"/>
      <c r="C215" s="144"/>
      <c r="D215" s="13"/>
      <c r="E215" s="96" t="str">
        <f>IF(ISBLANK(A215),"",IFERROR(IF(OR(B215&gt;(Hilfstabelle!$J$2*VLOOKUP(A215,Stammdaten!$A$17:$E$300,5,FALSE)),C215&gt;(Hilfstabelle!$J$2*VLOOKUP(A215,Stammdaten!$A$17:$E$300,5,FALSE))),"Achtung: Füllstand übersteigt die installierte Speicherkapazität.",IF(OR(NOT(ISNUMBER(B215)),NOT(ISNUMBER(C215))),"Fehler: Füllstände fehlen. Bitte ergänzen.",IF(COUNTIF($A$17:$A$299,A215)&gt;1,"Bitte nur eine Eintragung pro Anlagenschlüssel vornehmen",""))),"Fehler"))</f>
        <v/>
      </c>
    </row>
    <row r="216" spans="1:5" x14ac:dyDescent="0.2">
      <c r="A216" s="83"/>
      <c r="B216" s="7"/>
      <c r="C216" s="144"/>
      <c r="D216" s="13"/>
      <c r="E216" s="96" t="str">
        <f>IF(ISBLANK(A216),"",IFERROR(IF(OR(B216&gt;(Hilfstabelle!$J$2*VLOOKUP(A216,Stammdaten!$A$17:$E$300,5,FALSE)),C216&gt;(Hilfstabelle!$J$2*VLOOKUP(A216,Stammdaten!$A$17:$E$300,5,FALSE))),"Achtung: Füllstand übersteigt die installierte Speicherkapazität.",IF(OR(NOT(ISNUMBER(B216)),NOT(ISNUMBER(C216))),"Fehler: Füllstände fehlen. Bitte ergänzen.",IF(COUNTIF($A$17:$A$299,A216)&gt;1,"Bitte nur eine Eintragung pro Anlagenschlüssel vornehmen",""))),"Fehler"))</f>
        <v/>
      </c>
    </row>
    <row r="217" spans="1:5" x14ac:dyDescent="0.2">
      <c r="A217" s="83"/>
      <c r="B217" s="7"/>
      <c r="C217" s="144"/>
      <c r="D217" s="13"/>
      <c r="E217" s="96" t="str">
        <f>IF(ISBLANK(A217),"",IFERROR(IF(OR(B217&gt;(Hilfstabelle!$J$2*VLOOKUP(A217,Stammdaten!$A$17:$E$300,5,FALSE)),C217&gt;(Hilfstabelle!$J$2*VLOOKUP(A217,Stammdaten!$A$17:$E$300,5,FALSE))),"Achtung: Füllstand übersteigt die installierte Speicherkapazität.",IF(OR(NOT(ISNUMBER(B217)),NOT(ISNUMBER(C217))),"Fehler: Füllstände fehlen. Bitte ergänzen.",IF(COUNTIF($A$17:$A$299,A217)&gt;1,"Bitte nur eine Eintragung pro Anlagenschlüssel vornehmen",""))),"Fehler"))</f>
        <v/>
      </c>
    </row>
    <row r="218" spans="1:5" x14ac:dyDescent="0.2">
      <c r="A218" s="83"/>
      <c r="B218" s="7"/>
      <c r="C218" s="144"/>
      <c r="D218" s="13"/>
      <c r="E218" s="96" t="str">
        <f>IF(ISBLANK(A218),"",IFERROR(IF(OR(B218&gt;(Hilfstabelle!$J$2*VLOOKUP(A218,Stammdaten!$A$17:$E$300,5,FALSE)),C218&gt;(Hilfstabelle!$J$2*VLOOKUP(A218,Stammdaten!$A$17:$E$300,5,FALSE))),"Achtung: Füllstand übersteigt die installierte Speicherkapazität.",IF(OR(NOT(ISNUMBER(B218)),NOT(ISNUMBER(C218))),"Fehler: Füllstände fehlen. Bitte ergänzen.",IF(COUNTIF($A$17:$A$299,A218)&gt;1,"Bitte nur eine Eintragung pro Anlagenschlüssel vornehmen",""))),"Fehler"))</f>
        <v/>
      </c>
    </row>
    <row r="219" spans="1:5" x14ac:dyDescent="0.2">
      <c r="A219" s="83"/>
      <c r="B219" s="7"/>
      <c r="C219" s="144"/>
      <c r="D219" s="13"/>
      <c r="E219" s="96" t="str">
        <f>IF(ISBLANK(A219),"",IFERROR(IF(OR(B219&gt;(Hilfstabelle!$J$2*VLOOKUP(A219,Stammdaten!$A$17:$E$300,5,FALSE)),C219&gt;(Hilfstabelle!$J$2*VLOOKUP(A219,Stammdaten!$A$17:$E$300,5,FALSE))),"Achtung: Füllstand übersteigt die installierte Speicherkapazität.",IF(OR(NOT(ISNUMBER(B219)),NOT(ISNUMBER(C219))),"Fehler: Füllstände fehlen. Bitte ergänzen.",IF(COUNTIF($A$17:$A$299,A219)&gt;1,"Bitte nur eine Eintragung pro Anlagenschlüssel vornehmen",""))),"Fehler"))</f>
        <v/>
      </c>
    </row>
    <row r="220" spans="1:5" x14ac:dyDescent="0.2">
      <c r="A220" s="83"/>
      <c r="B220" s="7"/>
      <c r="C220" s="144"/>
      <c r="D220" s="13"/>
      <c r="E220" s="96" t="str">
        <f>IF(ISBLANK(A220),"",IFERROR(IF(OR(B220&gt;(Hilfstabelle!$J$2*VLOOKUP(A220,Stammdaten!$A$17:$E$300,5,FALSE)),C220&gt;(Hilfstabelle!$J$2*VLOOKUP(A220,Stammdaten!$A$17:$E$300,5,FALSE))),"Achtung: Füllstand übersteigt die installierte Speicherkapazität.",IF(OR(NOT(ISNUMBER(B220)),NOT(ISNUMBER(C220))),"Fehler: Füllstände fehlen. Bitte ergänzen.",IF(COUNTIF($A$17:$A$299,A220)&gt;1,"Bitte nur eine Eintragung pro Anlagenschlüssel vornehmen",""))),"Fehler"))</f>
        <v/>
      </c>
    </row>
    <row r="221" spans="1:5" x14ac:dyDescent="0.2">
      <c r="A221" s="83"/>
      <c r="B221" s="7"/>
      <c r="C221" s="144"/>
      <c r="D221" s="13"/>
      <c r="E221" s="96" t="str">
        <f>IF(ISBLANK(A221),"",IFERROR(IF(OR(B221&gt;(Hilfstabelle!$J$2*VLOOKUP(A221,Stammdaten!$A$17:$E$300,5,FALSE)),C221&gt;(Hilfstabelle!$J$2*VLOOKUP(A221,Stammdaten!$A$17:$E$300,5,FALSE))),"Achtung: Füllstand übersteigt die installierte Speicherkapazität.",IF(OR(NOT(ISNUMBER(B221)),NOT(ISNUMBER(C221))),"Fehler: Füllstände fehlen. Bitte ergänzen.",IF(COUNTIF($A$17:$A$299,A221)&gt;1,"Bitte nur eine Eintragung pro Anlagenschlüssel vornehmen",""))),"Fehler"))</f>
        <v/>
      </c>
    </row>
    <row r="222" spans="1:5" x14ac:dyDescent="0.2">
      <c r="A222" s="83"/>
      <c r="B222" s="7"/>
      <c r="C222" s="144"/>
      <c r="D222" s="13"/>
      <c r="E222" s="96" t="str">
        <f>IF(ISBLANK(A222),"",IFERROR(IF(OR(B222&gt;(Hilfstabelle!$J$2*VLOOKUP(A222,Stammdaten!$A$17:$E$300,5,FALSE)),C222&gt;(Hilfstabelle!$J$2*VLOOKUP(A222,Stammdaten!$A$17:$E$300,5,FALSE))),"Achtung: Füllstand übersteigt die installierte Speicherkapazität.",IF(OR(NOT(ISNUMBER(B222)),NOT(ISNUMBER(C222))),"Fehler: Füllstände fehlen. Bitte ergänzen.",IF(COUNTIF($A$17:$A$299,A222)&gt;1,"Bitte nur eine Eintragung pro Anlagenschlüssel vornehmen",""))),"Fehler"))</f>
        <v/>
      </c>
    </row>
    <row r="223" spans="1:5" x14ac:dyDescent="0.2">
      <c r="A223" s="83"/>
      <c r="B223" s="7"/>
      <c r="C223" s="144"/>
      <c r="D223" s="13"/>
      <c r="E223" s="96" t="str">
        <f>IF(ISBLANK(A223),"",IFERROR(IF(OR(B223&gt;(Hilfstabelle!$J$2*VLOOKUP(A223,Stammdaten!$A$17:$E$300,5,FALSE)),C223&gt;(Hilfstabelle!$J$2*VLOOKUP(A223,Stammdaten!$A$17:$E$300,5,FALSE))),"Achtung: Füllstand übersteigt die installierte Speicherkapazität.",IF(OR(NOT(ISNUMBER(B223)),NOT(ISNUMBER(C223))),"Fehler: Füllstände fehlen. Bitte ergänzen.",IF(COUNTIF($A$17:$A$299,A223)&gt;1,"Bitte nur eine Eintragung pro Anlagenschlüssel vornehmen",""))),"Fehler"))</f>
        <v/>
      </c>
    </row>
    <row r="224" spans="1:5" x14ac:dyDescent="0.2">
      <c r="A224" s="83"/>
      <c r="B224" s="7"/>
      <c r="C224" s="144"/>
      <c r="D224" s="13"/>
      <c r="E224" s="96" t="str">
        <f>IF(ISBLANK(A224),"",IFERROR(IF(OR(B224&gt;(Hilfstabelle!$J$2*VLOOKUP(A224,Stammdaten!$A$17:$E$300,5,FALSE)),C224&gt;(Hilfstabelle!$J$2*VLOOKUP(A224,Stammdaten!$A$17:$E$300,5,FALSE))),"Achtung: Füllstand übersteigt die installierte Speicherkapazität.",IF(OR(NOT(ISNUMBER(B224)),NOT(ISNUMBER(C224))),"Fehler: Füllstände fehlen. Bitte ergänzen.",IF(COUNTIF($A$17:$A$299,A224)&gt;1,"Bitte nur eine Eintragung pro Anlagenschlüssel vornehmen",""))),"Fehler"))</f>
        <v/>
      </c>
    </row>
    <row r="225" spans="1:5" x14ac:dyDescent="0.2">
      <c r="A225" s="83"/>
      <c r="B225" s="7"/>
      <c r="C225" s="144"/>
      <c r="D225" s="13"/>
      <c r="E225" s="96" t="str">
        <f>IF(ISBLANK(A225),"",IFERROR(IF(OR(B225&gt;(Hilfstabelle!$J$2*VLOOKUP(A225,Stammdaten!$A$17:$E$300,5,FALSE)),C225&gt;(Hilfstabelle!$J$2*VLOOKUP(A225,Stammdaten!$A$17:$E$300,5,FALSE))),"Achtung: Füllstand übersteigt die installierte Speicherkapazität.",IF(OR(NOT(ISNUMBER(B225)),NOT(ISNUMBER(C225))),"Fehler: Füllstände fehlen. Bitte ergänzen.",IF(COUNTIF($A$17:$A$299,A225)&gt;1,"Bitte nur eine Eintragung pro Anlagenschlüssel vornehmen",""))),"Fehler"))</f>
        <v/>
      </c>
    </row>
    <row r="226" spans="1:5" x14ac:dyDescent="0.2">
      <c r="A226" s="83"/>
      <c r="B226" s="7"/>
      <c r="C226" s="144"/>
      <c r="D226" s="13"/>
      <c r="E226" s="96" t="str">
        <f>IF(ISBLANK(A226),"",IFERROR(IF(OR(B226&gt;(Hilfstabelle!$J$2*VLOOKUP(A226,Stammdaten!$A$17:$E$300,5,FALSE)),C226&gt;(Hilfstabelle!$J$2*VLOOKUP(A226,Stammdaten!$A$17:$E$300,5,FALSE))),"Achtung: Füllstand übersteigt die installierte Speicherkapazität.",IF(OR(NOT(ISNUMBER(B226)),NOT(ISNUMBER(C226))),"Fehler: Füllstände fehlen. Bitte ergänzen.",IF(COUNTIF($A$17:$A$299,A226)&gt;1,"Bitte nur eine Eintragung pro Anlagenschlüssel vornehmen",""))),"Fehler"))</f>
        <v/>
      </c>
    </row>
    <row r="227" spans="1:5" x14ac:dyDescent="0.2">
      <c r="A227" s="83"/>
      <c r="B227" s="7"/>
      <c r="C227" s="144"/>
      <c r="D227" s="13"/>
      <c r="E227" s="96" t="str">
        <f>IF(ISBLANK(A227),"",IFERROR(IF(OR(B227&gt;(Hilfstabelle!$J$2*VLOOKUP(A227,Stammdaten!$A$17:$E$300,5,FALSE)),C227&gt;(Hilfstabelle!$J$2*VLOOKUP(A227,Stammdaten!$A$17:$E$300,5,FALSE))),"Achtung: Füllstand übersteigt die installierte Speicherkapazität.",IF(OR(NOT(ISNUMBER(B227)),NOT(ISNUMBER(C227))),"Fehler: Füllstände fehlen. Bitte ergänzen.",IF(COUNTIF($A$17:$A$299,A227)&gt;1,"Bitte nur eine Eintragung pro Anlagenschlüssel vornehmen",""))),"Fehler"))</f>
        <v/>
      </c>
    </row>
    <row r="228" spans="1:5" x14ac:dyDescent="0.2">
      <c r="A228" s="83"/>
      <c r="B228" s="7"/>
      <c r="C228" s="144"/>
      <c r="D228" s="13"/>
      <c r="E228" s="96" t="str">
        <f>IF(ISBLANK(A228),"",IFERROR(IF(OR(B228&gt;(Hilfstabelle!$J$2*VLOOKUP(A228,Stammdaten!$A$17:$E$300,5,FALSE)),C228&gt;(Hilfstabelle!$J$2*VLOOKUP(A228,Stammdaten!$A$17:$E$300,5,FALSE))),"Achtung: Füllstand übersteigt die installierte Speicherkapazität.",IF(OR(NOT(ISNUMBER(B228)),NOT(ISNUMBER(C228))),"Fehler: Füllstände fehlen. Bitte ergänzen.",IF(COUNTIF($A$17:$A$299,A228)&gt;1,"Bitte nur eine Eintragung pro Anlagenschlüssel vornehmen",""))),"Fehler"))</f>
        <v/>
      </c>
    </row>
    <row r="229" spans="1:5" x14ac:dyDescent="0.2">
      <c r="A229" s="83"/>
      <c r="B229" s="7"/>
      <c r="C229" s="144"/>
      <c r="D229" s="13"/>
      <c r="E229" s="96" t="str">
        <f>IF(ISBLANK(A229),"",IFERROR(IF(OR(B229&gt;(Hilfstabelle!$J$2*VLOOKUP(A229,Stammdaten!$A$17:$E$300,5,FALSE)),C229&gt;(Hilfstabelle!$J$2*VLOOKUP(A229,Stammdaten!$A$17:$E$300,5,FALSE))),"Achtung: Füllstand übersteigt die installierte Speicherkapazität.",IF(OR(NOT(ISNUMBER(B229)),NOT(ISNUMBER(C229))),"Fehler: Füllstände fehlen. Bitte ergänzen.",IF(COUNTIF($A$17:$A$299,A229)&gt;1,"Bitte nur eine Eintragung pro Anlagenschlüssel vornehmen",""))),"Fehler"))</f>
        <v/>
      </c>
    </row>
    <row r="230" spans="1:5" x14ac:dyDescent="0.2">
      <c r="A230" s="83"/>
      <c r="B230" s="7"/>
      <c r="C230" s="144"/>
      <c r="D230" s="13"/>
      <c r="E230" s="96" t="str">
        <f>IF(ISBLANK(A230),"",IFERROR(IF(OR(B230&gt;(Hilfstabelle!$J$2*VLOOKUP(A230,Stammdaten!$A$17:$E$300,5,FALSE)),C230&gt;(Hilfstabelle!$J$2*VLOOKUP(A230,Stammdaten!$A$17:$E$300,5,FALSE))),"Achtung: Füllstand übersteigt die installierte Speicherkapazität.",IF(OR(NOT(ISNUMBER(B230)),NOT(ISNUMBER(C230))),"Fehler: Füllstände fehlen. Bitte ergänzen.",IF(COUNTIF($A$17:$A$299,A230)&gt;1,"Bitte nur eine Eintragung pro Anlagenschlüssel vornehmen",""))),"Fehler"))</f>
        <v/>
      </c>
    </row>
    <row r="231" spans="1:5" x14ac:dyDescent="0.2">
      <c r="A231" s="83"/>
      <c r="B231" s="7"/>
      <c r="C231" s="144"/>
      <c r="D231" s="13"/>
      <c r="E231" s="96" t="str">
        <f>IF(ISBLANK(A231),"",IFERROR(IF(OR(B231&gt;(Hilfstabelle!$J$2*VLOOKUP(A231,Stammdaten!$A$17:$E$300,5,FALSE)),C231&gt;(Hilfstabelle!$J$2*VLOOKUP(A231,Stammdaten!$A$17:$E$300,5,FALSE))),"Achtung: Füllstand übersteigt die installierte Speicherkapazität.",IF(OR(NOT(ISNUMBER(B231)),NOT(ISNUMBER(C231))),"Fehler: Füllstände fehlen. Bitte ergänzen.",IF(COUNTIF($A$17:$A$299,A231)&gt;1,"Bitte nur eine Eintragung pro Anlagenschlüssel vornehmen",""))),"Fehler"))</f>
        <v/>
      </c>
    </row>
    <row r="232" spans="1:5" x14ac:dyDescent="0.2">
      <c r="A232" s="83"/>
      <c r="B232" s="7"/>
      <c r="C232" s="144"/>
      <c r="D232" s="13"/>
      <c r="E232" s="96" t="str">
        <f>IF(ISBLANK(A232),"",IFERROR(IF(OR(B232&gt;(Hilfstabelle!$J$2*VLOOKUP(A232,Stammdaten!$A$17:$E$300,5,FALSE)),C232&gt;(Hilfstabelle!$J$2*VLOOKUP(A232,Stammdaten!$A$17:$E$300,5,FALSE))),"Achtung: Füllstand übersteigt die installierte Speicherkapazität.",IF(OR(NOT(ISNUMBER(B232)),NOT(ISNUMBER(C232))),"Fehler: Füllstände fehlen. Bitte ergänzen.",IF(COUNTIF($A$17:$A$299,A232)&gt;1,"Bitte nur eine Eintragung pro Anlagenschlüssel vornehmen",""))),"Fehler"))</f>
        <v/>
      </c>
    </row>
    <row r="233" spans="1:5" x14ac:dyDescent="0.2">
      <c r="A233" s="83"/>
      <c r="B233" s="7"/>
      <c r="C233" s="144"/>
      <c r="D233" s="13"/>
      <c r="E233" s="96" t="str">
        <f>IF(ISBLANK(A233),"",IFERROR(IF(OR(B233&gt;(Hilfstabelle!$J$2*VLOOKUP(A233,Stammdaten!$A$17:$E$300,5,FALSE)),C233&gt;(Hilfstabelle!$J$2*VLOOKUP(A233,Stammdaten!$A$17:$E$300,5,FALSE))),"Achtung: Füllstand übersteigt die installierte Speicherkapazität.",IF(OR(NOT(ISNUMBER(B233)),NOT(ISNUMBER(C233))),"Fehler: Füllstände fehlen. Bitte ergänzen.",IF(COUNTIF($A$17:$A$299,A233)&gt;1,"Bitte nur eine Eintragung pro Anlagenschlüssel vornehmen",""))),"Fehler"))</f>
        <v/>
      </c>
    </row>
    <row r="234" spans="1:5" x14ac:dyDescent="0.2">
      <c r="A234" s="83"/>
      <c r="B234" s="7"/>
      <c r="C234" s="144"/>
      <c r="D234" s="13"/>
      <c r="E234" s="96" t="str">
        <f>IF(ISBLANK(A234),"",IFERROR(IF(OR(B234&gt;(Hilfstabelle!$J$2*VLOOKUP(A234,Stammdaten!$A$17:$E$300,5,FALSE)),C234&gt;(Hilfstabelle!$J$2*VLOOKUP(A234,Stammdaten!$A$17:$E$300,5,FALSE))),"Achtung: Füllstand übersteigt die installierte Speicherkapazität.",IF(OR(NOT(ISNUMBER(B234)),NOT(ISNUMBER(C234))),"Fehler: Füllstände fehlen. Bitte ergänzen.",IF(COUNTIF($A$17:$A$299,A234)&gt;1,"Bitte nur eine Eintragung pro Anlagenschlüssel vornehmen",""))),"Fehler"))</f>
        <v/>
      </c>
    </row>
    <row r="235" spans="1:5" x14ac:dyDescent="0.2">
      <c r="A235" s="83"/>
      <c r="B235" s="7"/>
      <c r="C235" s="144"/>
      <c r="D235" s="13"/>
      <c r="E235" s="96" t="str">
        <f>IF(ISBLANK(A235),"",IFERROR(IF(OR(B235&gt;(Hilfstabelle!$J$2*VLOOKUP(A235,Stammdaten!$A$17:$E$300,5,FALSE)),C235&gt;(Hilfstabelle!$J$2*VLOOKUP(A235,Stammdaten!$A$17:$E$300,5,FALSE))),"Achtung: Füllstand übersteigt die installierte Speicherkapazität.",IF(OR(NOT(ISNUMBER(B235)),NOT(ISNUMBER(C235))),"Fehler: Füllstände fehlen. Bitte ergänzen.",IF(COUNTIF($A$17:$A$299,A235)&gt;1,"Bitte nur eine Eintragung pro Anlagenschlüssel vornehmen",""))),"Fehler"))</f>
        <v/>
      </c>
    </row>
    <row r="236" spans="1:5" x14ac:dyDescent="0.2">
      <c r="A236" s="83"/>
      <c r="B236" s="7"/>
      <c r="C236" s="144"/>
      <c r="D236" s="13"/>
      <c r="E236" s="96" t="str">
        <f>IF(ISBLANK(A236),"",IFERROR(IF(OR(B236&gt;(Hilfstabelle!$J$2*VLOOKUP(A236,Stammdaten!$A$17:$E$300,5,FALSE)),C236&gt;(Hilfstabelle!$J$2*VLOOKUP(A236,Stammdaten!$A$17:$E$300,5,FALSE))),"Achtung: Füllstand übersteigt die installierte Speicherkapazität.",IF(OR(NOT(ISNUMBER(B236)),NOT(ISNUMBER(C236))),"Fehler: Füllstände fehlen. Bitte ergänzen.",IF(COUNTIF($A$17:$A$299,A236)&gt;1,"Bitte nur eine Eintragung pro Anlagenschlüssel vornehmen",""))),"Fehler"))</f>
        <v/>
      </c>
    </row>
    <row r="237" spans="1:5" x14ac:dyDescent="0.2">
      <c r="A237" s="83"/>
      <c r="B237" s="7"/>
      <c r="C237" s="144"/>
      <c r="D237" s="13"/>
      <c r="E237" s="96" t="str">
        <f>IF(ISBLANK(A237),"",IFERROR(IF(OR(B237&gt;(Hilfstabelle!$J$2*VLOOKUP(A237,Stammdaten!$A$17:$E$300,5,FALSE)),C237&gt;(Hilfstabelle!$J$2*VLOOKUP(A237,Stammdaten!$A$17:$E$300,5,FALSE))),"Achtung: Füllstand übersteigt die installierte Speicherkapazität.",IF(OR(NOT(ISNUMBER(B237)),NOT(ISNUMBER(C237))),"Fehler: Füllstände fehlen. Bitte ergänzen.",IF(COUNTIF($A$17:$A$299,A237)&gt;1,"Bitte nur eine Eintragung pro Anlagenschlüssel vornehmen",""))),"Fehler"))</f>
        <v/>
      </c>
    </row>
    <row r="238" spans="1:5" x14ac:dyDescent="0.2">
      <c r="A238" s="83"/>
      <c r="B238" s="7"/>
      <c r="C238" s="144"/>
      <c r="D238" s="13"/>
      <c r="E238" s="96" t="str">
        <f>IF(ISBLANK(A238),"",IFERROR(IF(OR(B238&gt;(Hilfstabelle!$J$2*VLOOKUP(A238,Stammdaten!$A$17:$E$300,5,FALSE)),C238&gt;(Hilfstabelle!$J$2*VLOOKUP(A238,Stammdaten!$A$17:$E$300,5,FALSE))),"Achtung: Füllstand übersteigt die installierte Speicherkapazität.",IF(OR(NOT(ISNUMBER(B238)),NOT(ISNUMBER(C238))),"Fehler: Füllstände fehlen. Bitte ergänzen.",IF(COUNTIF($A$17:$A$299,A238)&gt;1,"Bitte nur eine Eintragung pro Anlagenschlüssel vornehmen",""))),"Fehler"))</f>
        <v/>
      </c>
    </row>
    <row r="239" spans="1:5" x14ac:dyDescent="0.2">
      <c r="A239" s="83"/>
      <c r="B239" s="7"/>
      <c r="C239" s="144"/>
      <c r="D239" s="13"/>
      <c r="E239" s="96" t="str">
        <f>IF(ISBLANK(A239),"",IFERROR(IF(OR(B239&gt;(Hilfstabelle!$J$2*VLOOKUP(A239,Stammdaten!$A$17:$E$300,5,FALSE)),C239&gt;(Hilfstabelle!$J$2*VLOOKUP(A239,Stammdaten!$A$17:$E$300,5,FALSE))),"Achtung: Füllstand übersteigt die installierte Speicherkapazität.",IF(OR(NOT(ISNUMBER(B239)),NOT(ISNUMBER(C239))),"Fehler: Füllstände fehlen. Bitte ergänzen.",IF(COUNTIF($A$17:$A$299,A239)&gt;1,"Bitte nur eine Eintragung pro Anlagenschlüssel vornehmen",""))),"Fehler"))</f>
        <v/>
      </c>
    </row>
    <row r="240" spans="1:5" x14ac:dyDescent="0.2">
      <c r="A240" s="83"/>
      <c r="B240" s="7"/>
      <c r="C240" s="144"/>
      <c r="D240" s="13"/>
      <c r="E240" s="96" t="str">
        <f>IF(ISBLANK(A240),"",IFERROR(IF(OR(B240&gt;(Hilfstabelle!$J$2*VLOOKUP(A240,Stammdaten!$A$17:$E$300,5,FALSE)),C240&gt;(Hilfstabelle!$J$2*VLOOKUP(A240,Stammdaten!$A$17:$E$300,5,FALSE))),"Achtung: Füllstand übersteigt die installierte Speicherkapazität.",IF(OR(NOT(ISNUMBER(B240)),NOT(ISNUMBER(C240))),"Fehler: Füllstände fehlen. Bitte ergänzen.",IF(COUNTIF($A$17:$A$299,A240)&gt;1,"Bitte nur eine Eintragung pro Anlagenschlüssel vornehmen",""))),"Fehler"))</f>
        <v/>
      </c>
    </row>
    <row r="241" spans="1:5" x14ac:dyDescent="0.2">
      <c r="A241" s="83"/>
      <c r="B241" s="7"/>
      <c r="C241" s="144"/>
      <c r="D241" s="13"/>
      <c r="E241" s="96" t="str">
        <f>IF(ISBLANK(A241),"",IFERROR(IF(OR(B241&gt;(Hilfstabelle!$J$2*VLOOKUP(A241,Stammdaten!$A$17:$E$300,5,FALSE)),C241&gt;(Hilfstabelle!$J$2*VLOOKUP(A241,Stammdaten!$A$17:$E$300,5,FALSE))),"Achtung: Füllstand übersteigt die installierte Speicherkapazität.",IF(OR(NOT(ISNUMBER(B241)),NOT(ISNUMBER(C241))),"Fehler: Füllstände fehlen. Bitte ergänzen.",IF(COUNTIF($A$17:$A$299,A241)&gt;1,"Bitte nur eine Eintragung pro Anlagenschlüssel vornehmen",""))),"Fehler"))</f>
        <v/>
      </c>
    </row>
    <row r="242" spans="1:5" x14ac:dyDescent="0.2">
      <c r="A242" s="83"/>
      <c r="B242" s="7"/>
      <c r="C242" s="144"/>
      <c r="D242" s="13"/>
      <c r="E242" s="96" t="str">
        <f>IF(ISBLANK(A242),"",IFERROR(IF(OR(B242&gt;(Hilfstabelle!$J$2*VLOOKUP(A242,Stammdaten!$A$17:$E$300,5,FALSE)),C242&gt;(Hilfstabelle!$J$2*VLOOKUP(A242,Stammdaten!$A$17:$E$300,5,FALSE))),"Achtung: Füllstand übersteigt die installierte Speicherkapazität.",IF(OR(NOT(ISNUMBER(B242)),NOT(ISNUMBER(C242))),"Fehler: Füllstände fehlen. Bitte ergänzen.",IF(COUNTIF($A$17:$A$299,A242)&gt;1,"Bitte nur eine Eintragung pro Anlagenschlüssel vornehmen",""))),"Fehler"))</f>
        <v/>
      </c>
    </row>
    <row r="243" spans="1:5" x14ac:dyDescent="0.2">
      <c r="A243" s="83"/>
      <c r="B243" s="7"/>
      <c r="C243" s="144"/>
      <c r="D243" s="13"/>
      <c r="E243" s="96" t="str">
        <f>IF(ISBLANK(A243),"",IFERROR(IF(OR(B243&gt;(Hilfstabelle!$J$2*VLOOKUP(A243,Stammdaten!$A$17:$E$300,5,FALSE)),C243&gt;(Hilfstabelle!$J$2*VLOOKUP(A243,Stammdaten!$A$17:$E$300,5,FALSE))),"Achtung: Füllstand übersteigt die installierte Speicherkapazität.",IF(OR(NOT(ISNUMBER(B243)),NOT(ISNUMBER(C243))),"Fehler: Füllstände fehlen. Bitte ergänzen.",IF(COUNTIF($A$17:$A$299,A243)&gt;1,"Bitte nur eine Eintragung pro Anlagenschlüssel vornehmen",""))),"Fehler"))</f>
        <v/>
      </c>
    </row>
    <row r="244" spans="1:5" x14ac:dyDescent="0.2">
      <c r="A244" s="83"/>
      <c r="B244" s="7"/>
      <c r="C244" s="144"/>
      <c r="D244" s="13"/>
      <c r="E244" s="96" t="str">
        <f>IF(ISBLANK(A244),"",IFERROR(IF(OR(B244&gt;(Hilfstabelle!$J$2*VLOOKUP(A244,Stammdaten!$A$17:$E$300,5,FALSE)),C244&gt;(Hilfstabelle!$J$2*VLOOKUP(A244,Stammdaten!$A$17:$E$300,5,FALSE))),"Achtung: Füllstand übersteigt die installierte Speicherkapazität.",IF(OR(NOT(ISNUMBER(B244)),NOT(ISNUMBER(C244))),"Fehler: Füllstände fehlen. Bitte ergänzen.",IF(COUNTIF($A$17:$A$299,A244)&gt;1,"Bitte nur eine Eintragung pro Anlagenschlüssel vornehmen",""))),"Fehler"))</f>
        <v/>
      </c>
    </row>
    <row r="245" spans="1:5" x14ac:dyDescent="0.2">
      <c r="A245" s="83"/>
      <c r="B245" s="7"/>
      <c r="C245" s="144"/>
      <c r="D245" s="13"/>
      <c r="E245" s="96" t="str">
        <f>IF(ISBLANK(A245),"",IFERROR(IF(OR(B245&gt;(Hilfstabelle!$J$2*VLOOKUP(A245,Stammdaten!$A$17:$E$300,5,FALSE)),C245&gt;(Hilfstabelle!$J$2*VLOOKUP(A245,Stammdaten!$A$17:$E$300,5,FALSE))),"Achtung: Füllstand übersteigt die installierte Speicherkapazität.",IF(OR(NOT(ISNUMBER(B245)),NOT(ISNUMBER(C245))),"Fehler: Füllstände fehlen. Bitte ergänzen.",IF(COUNTIF($A$17:$A$299,A245)&gt;1,"Bitte nur eine Eintragung pro Anlagenschlüssel vornehmen",""))),"Fehler"))</f>
        <v/>
      </c>
    </row>
    <row r="246" spans="1:5" x14ac:dyDescent="0.2">
      <c r="A246" s="83"/>
      <c r="B246" s="7"/>
      <c r="C246" s="144"/>
      <c r="D246" s="13"/>
      <c r="E246" s="96" t="str">
        <f>IF(ISBLANK(A246),"",IFERROR(IF(OR(B246&gt;(Hilfstabelle!$J$2*VLOOKUP(A246,Stammdaten!$A$17:$E$300,5,FALSE)),C246&gt;(Hilfstabelle!$J$2*VLOOKUP(A246,Stammdaten!$A$17:$E$300,5,FALSE))),"Achtung: Füllstand übersteigt die installierte Speicherkapazität.",IF(OR(NOT(ISNUMBER(B246)),NOT(ISNUMBER(C246))),"Fehler: Füllstände fehlen. Bitte ergänzen.",IF(COUNTIF($A$17:$A$299,A246)&gt;1,"Bitte nur eine Eintragung pro Anlagenschlüssel vornehmen",""))),"Fehler"))</f>
        <v/>
      </c>
    </row>
    <row r="247" spans="1:5" x14ac:dyDescent="0.2">
      <c r="A247" s="83"/>
      <c r="B247" s="7"/>
      <c r="C247" s="144"/>
      <c r="D247" s="13"/>
      <c r="E247" s="96" t="str">
        <f>IF(ISBLANK(A247),"",IFERROR(IF(OR(B247&gt;(Hilfstabelle!$J$2*VLOOKUP(A247,Stammdaten!$A$17:$E$300,5,FALSE)),C247&gt;(Hilfstabelle!$J$2*VLOOKUP(A247,Stammdaten!$A$17:$E$300,5,FALSE))),"Achtung: Füllstand übersteigt die installierte Speicherkapazität.",IF(OR(NOT(ISNUMBER(B247)),NOT(ISNUMBER(C247))),"Fehler: Füllstände fehlen. Bitte ergänzen.",IF(COUNTIF($A$17:$A$299,A247)&gt;1,"Bitte nur eine Eintragung pro Anlagenschlüssel vornehmen",""))),"Fehler"))</f>
        <v/>
      </c>
    </row>
    <row r="248" spans="1:5" x14ac:dyDescent="0.2">
      <c r="A248" s="83"/>
      <c r="B248" s="7"/>
      <c r="C248" s="144"/>
      <c r="D248" s="13"/>
      <c r="E248" s="96" t="str">
        <f>IF(ISBLANK(A248),"",IFERROR(IF(OR(B248&gt;(Hilfstabelle!$J$2*VLOOKUP(A248,Stammdaten!$A$17:$E$300,5,FALSE)),C248&gt;(Hilfstabelle!$J$2*VLOOKUP(A248,Stammdaten!$A$17:$E$300,5,FALSE))),"Achtung: Füllstand übersteigt die installierte Speicherkapazität.",IF(OR(NOT(ISNUMBER(B248)),NOT(ISNUMBER(C248))),"Fehler: Füllstände fehlen. Bitte ergänzen.",IF(COUNTIF($A$17:$A$299,A248)&gt;1,"Bitte nur eine Eintragung pro Anlagenschlüssel vornehmen",""))),"Fehler"))</f>
        <v/>
      </c>
    </row>
    <row r="249" spans="1:5" x14ac:dyDescent="0.2">
      <c r="A249" s="83"/>
      <c r="B249" s="7"/>
      <c r="C249" s="144"/>
      <c r="D249" s="13"/>
      <c r="E249" s="96" t="str">
        <f>IF(ISBLANK(A249),"",IFERROR(IF(OR(B249&gt;(Hilfstabelle!$J$2*VLOOKUP(A249,Stammdaten!$A$17:$E$300,5,FALSE)),C249&gt;(Hilfstabelle!$J$2*VLOOKUP(A249,Stammdaten!$A$17:$E$300,5,FALSE))),"Achtung: Füllstand übersteigt die installierte Speicherkapazität.",IF(OR(NOT(ISNUMBER(B249)),NOT(ISNUMBER(C249))),"Fehler: Füllstände fehlen. Bitte ergänzen.",IF(COUNTIF($A$17:$A$299,A249)&gt;1,"Bitte nur eine Eintragung pro Anlagenschlüssel vornehmen",""))),"Fehler"))</f>
        <v/>
      </c>
    </row>
    <row r="250" spans="1:5" x14ac:dyDescent="0.2">
      <c r="A250" s="83"/>
      <c r="B250" s="7"/>
      <c r="C250" s="144"/>
      <c r="D250" s="13"/>
      <c r="E250" s="96" t="str">
        <f>IF(ISBLANK(A250),"",IFERROR(IF(OR(B250&gt;(Hilfstabelle!$J$2*VLOOKUP(A250,Stammdaten!$A$17:$E$300,5,FALSE)),C250&gt;(Hilfstabelle!$J$2*VLOOKUP(A250,Stammdaten!$A$17:$E$300,5,FALSE))),"Achtung: Füllstand übersteigt die installierte Speicherkapazität.",IF(OR(NOT(ISNUMBER(B250)),NOT(ISNUMBER(C250))),"Fehler: Füllstände fehlen. Bitte ergänzen.",IF(COUNTIF($A$17:$A$299,A250)&gt;1,"Bitte nur eine Eintragung pro Anlagenschlüssel vornehmen",""))),"Fehler"))</f>
        <v/>
      </c>
    </row>
    <row r="251" spans="1:5" x14ac:dyDescent="0.2">
      <c r="A251" s="83"/>
      <c r="B251" s="7"/>
      <c r="C251" s="144"/>
      <c r="D251" s="13"/>
      <c r="E251" s="96" t="str">
        <f>IF(ISBLANK(A251),"",IFERROR(IF(OR(B251&gt;(Hilfstabelle!$J$2*VLOOKUP(A251,Stammdaten!$A$17:$E$300,5,FALSE)),C251&gt;(Hilfstabelle!$J$2*VLOOKUP(A251,Stammdaten!$A$17:$E$300,5,FALSE))),"Achtung: Füllstand übersteigt die installierte Speicherkapazität.",IF(OR(NOT(ISNUMBER(B251)),NOT(ISNUMBER(C251))),"Fehler: Füllstände fehlen. Bitte ergänzen.",IF(COUNTIF($A$17:$A$299,A251)&gt;1,"Bitte nur eine Eintragung pro Anlagenschlüssel vornehmen",""))),"Fehler"))</f>
        <v/>
      </c>
    </row>
    <row r="252" spans="1:5" x14ac:dyDescent="0.2">
      <c r="A252" s="83"/>
      <c r="B252" s="7"/>
      <c r="C252" s="144"/>
      <c r="D252" s="13"/>
      <c r="E252" s="96" t="str">
        <f>IF(ISBLANK(A252),"",IFERROR(IF(OR(B252&gt;(Hilfstabelle!$J$2*VLOOKUP(A252,Stammdaten!$A$17:$E$300,5,FALSE)),C252&gt;(Hilfstabelle!$J$2*VLOOKUP(A252,Stammdaten!$A$17:$E$300,5,FALSE))),"Achtung: Füllstand übersteigt die installierte Speicherkapazität.",IF(OR(NOT(ISNUMBER(B252)),NOT(ISNUMBER(C252))),"Fehler: Füllstände fehlen. Bitte ergänzen.",IF(COUNTIF($A$17:$A$299,A252)&gt;1,"Bitte nur eine Eintragung pro Anlagenschlüssel vornehmen",""))),"Fehler"))</f>
        <v/>
      </c>
    </row>
    <row r="253" spans="1:5" x14ac:dyDescent="0.2">
      <c r="A253" s="83"/>
      <c r="B253" s="7"/>
      <c r="C253" s="144"/>
      <c r="D253" s="13"/>
      <c r="E253" s="96" t="str">
        <f>IF(ISBLANK(A253),"",IFERROR(IF(OR(B253&gt;(Hilfstabelle!$J$2*VLOOKUP(A253,Stammdaten!$A$17:$E$300,5,FALSE)),C253&gt;(Hilfstabelle!$J$2*VLOOKUP(A253,Stammdaten!$A$17:$E$300,5,FALSE))),"Achtung: Füllstand übersteigt die installierte Speicherkapazität.",IF(OR(NOT(ISNUMBER(B253)),NOT(ISNUMBER(C253))),"Fehler: Füllstände fehlen. Bitte ergänzen.",IF(COUNTIF($A$17:$A$299,A253)&gt;1,"Bitte nur eine Eintragung pro Anlagenschlüssel vornehmen",""))),"Fehler"))</f>
        <v/>
      </c>
    </row>
    <row r="254" spans="1:5" x14ac:dyDescent="0.2">
      <c r="A254" s="83"/>
      <c r="B254" s="7"/>
      <c r="C254" s="144"/>
      <c r="D254" s="13"/>
      <c r="E254" s="96" t="str">
        <f>IF(ISBLANK(A254),"",IFERROR(IF(OR(B254&gt;(Hilfstabelle!$J$2*VLOOKUP(A254,Stammdaten!$A$17:$E$300,5,FALSE)),C254&gt;(Hilfstabelle!$J$2*VLOOKUP(A254,Stammdaten!$A$17:$E$300,5,FALSE))),"Achtung: Füllstand übersteigt die installierte Speicherkapazität.",IF(OR(NOT(ISNUMBER(B254)),NOT(ISNUMBER(C254))),"Fehler: Füllstände fehlen. Bitte ergänzen.",IF(COUNTIF($A$17:$A$299,A254)&gt;1,"Bitte nur eine Eintragung pro Anlagenschlüssel vornehmen",""))),"Fehler"))</f>
        <v/>
      </c>
    </row>
    <row r="255" spans="1:5" x14ac:dyDescent="0.2">
      <c r="A255" s="83"/>
      <c r="B255" s="7"/>
      <c r="C255" s="144"/>
      <c r="D255" s="13"/>
      <c r="E255" s="96" t="str">
        <f>IF(ISBLANK(A255),"",IFERROR(IF(OR(B255&gt;(Hilfstabelle!$J$2*VLOOKUP(A255,Stammdaten!$A$17:$E$300,5,FALSE)),C255&gt;(Hilfstabelle!$J$2*VLOOKUP(A255,Stammdaten!$A$17:$E$300,5,FALSE))),"Achtung: Füllstand übersteigt die installierte Speicherkapazität.",IF(OR(NOT(ISNUMBER(B255)),NOT(ISNUMBER(C255))),"Fehler: Füllstände fehlen. Bitte ergänzen.",IF(COUNTIF($A$17:$A$299,A255)&gt;1,"Bitte nur eine Eintragung pro Anlagenschlüssel vornehmen",""))),"Fehler"))</f>
        <v/>
      </c>
    </row>
    <row r="256" spans="1:5" x14ac:dyDescent="0.2">
      <c r="A256" s="83"/>
      <c r="B256" s="7"/>
      <c r="C256" s="144"/>
      <c r="D256" s="13"/>
      <c r="E256" s="96" t="str">
        <f>IF(ISBLANK(A256),"",IFERROR(IF(OR(B256&gt;(Hilfstabelle!$J$2*VLOOKUP(A256,Stammdaten!$A$17:$E$300,5,FALSE)),C256&gt;(Hilfstabelle!$J$2*VLOOKUP(A256,Stammdaten!$A$17:$E$300,5,FALSE))),"Achtung: Füllstand übersteigt die installierte Speicherkapazität.",IF(OR(NOT(ISNUMBER(B256)),NOT(ISNUMBER(C256))),"Fehler: Füllstände fehlen. Bitte ergänzen.",IF(COUNTIF($A$17:$A$299,A256)&gt;1,"Bitte nur eine Eintragung pro Anlagenschlüssel vornehmen",""))),"Fehler"))</f>
        <v/>
      </c>
    </row>
    <row r="257" spans="1:5" x14ac:dyDescent="0.2">
      <c r="A257" s="83"/>
      <c r="B257" s="7"/>
      <c r="C257" s="144"/>
      <c r="D257" s="13"/>
      <c r="E257" s="96" t="str">
        <f>IF(ISBLANK(A257),"",IFERROR(IF(OR(B257&gt;(Hilfstabelle!$J$2*VLOOKUP(A257,Stammdaten!$A$17:$E$300,5,FALSE)),C257&gt;(Hilfstabelle!$J$2*VLOOKUP(A257,Stammdaten!$A$17:$E$300,5,FALSE))),"Achtung: Füllstand übersteigt die installierte Speicherkapazität.",IF(OR(NOT(ISNUMBER(B257)),NOT(ISNUMBER(C257))),"Fehler: Füllstände fehlen. Bitte ergänzen.",IF(COUNTIF($A$17:$A$299,A257)&gt;1,"Bitte nur eine Eintragung pro Anlagenschlüssel vornehmen",""))),"Fehler"))</f>
        <v/>
      </c>
    </row>
    <row r="258" spans="1:5" x14ac:dyDescent="0.2">
      <c r="A258" s="83"/>
      <c r="B258" s="7"/>
      <c r="C258" s="144"/>
      <c r="D258" s="13"/>
      <c r="E258" s="96" t="str">
        <f>IF(ISBLANK(A258),"",IFERROR(IF(OR(B258&gt;(Hilfstabelle!$J$2*VLOOKUP(A258,Stammdaten!$A$17:$E$300,5,FALSE)),C258&gt;(Hilfstabelle!$J$2*VLOOKUP(A258,Stammdaten!$A$17:$E$300,5,FALSE))),"Achtung: Füllstand übersteigt die installierte Speicherkapazität.",IF(OR(NOT(ISNUMBER(B258)),NOT(ISNUMBER(C258))),"Fehler: Füllstände fehlen. Bitte ergänzen.",IF(COUNTIF($A$17:$A$299,A258)&gt;1,"Bitte nur eine Eintragung pro Anlagenschlüssel vornehmen",""))),"Fehler"))</f>
        <v/>
      </c>
    </row>
    <row r="259" spans="1:5" x14ac:dyDescent="0.2">
      <c r="A259" s="83"/>
      <c r="B259" s="7"/>
      <c r="C259" s="144"/>
      <c r="D259" s="13"/>
      <c r="E259" s="96" t="str">
        <f>IF(ISBLANK(A259),"",IFERROR(IF(OR(B259&gt;(Hilfstabelle!$J$2*VLOOKUP(A259,Stammdaten!$A$17:$E$300,5,FALSE)),C259&gt;(Hilfstabelle!$J$2*VLOOKUP(A259,Stammdaten!$A$17:$E$300,5,FALSE))),"Achtung: Füllstand übersteigt die installierte Speicherkapazität.",IF(OR(NOT(ISNUMBER(B259)),NOT(ISNUMBER(C259))),"Fehler: Füllstände fehlen. Bitte ergänzen.",IF(COUNTIF($A$17:$A$299,A259)&gt;1,"Bitte nur eine Eintragung pro Anlagenschlüssel vornehmen",""))),"Fehler"))</f>
        <v/>
      </c>
    </row>
    <row r="260" spans="1:5" x14ac:dyDescent="0.2">
      <c r="A260" s="83"/>
      <c r="B260" s="7"/>
      <c r="C260" s="144"/>
      <c r="D260" s="13"/>
      <c r="E260" s="96" t="str">
        <f>IF(ISBLANK(A260),"",IFERROR(IF(OR(B260&gt;(Hilfstabelle!$J$2*VLOOKUP(A260,Stammdaten!$A$17:$E$300,5,FALSE)),C260&gt;(Hilfstabelle!$J$2*VLOOKUP(A260,Stammdaten!$A$17:$E$300,5,FALSE))),"Achtung: Füllstand übersteigt die installierte Speicherkapazität.",IF(OR(NOT(ISNUMBER(B260)),NOT(ISNUMBER(C260))),"Fehler: Füllstände fehlen. Bitte ergänzen.",IF(COUNTIF($A$17:$A$299,A260)&gt;1,"Bitte nur eine Eintragung pro Anlagenschlüssel vornehmen",""))),"Fehler"))</f>
        <v/>
      </c>
    </row>
    <row r="261" spans="1:5" x14ac:dyDescent="0.2">
      <c r="A261" s="83"/>
      <c r="B261" s="7"/>
      <c r="C261" s="144"/>
      <c r="D261" s="13"/>
      <c r="E261" s="96" t="str">
        <f>IF(ISBLANK(A261),"",IFERROR(IF(OR(B261&gt;(Hilfstabelle!$J$2*VLOOKUP(A261,Stammdaten!$A$17:$E$300,5,FALSE)),C261&gt;(Hilfstabelle!$J$2*VLOOKUP(A261,Stammdaten!$A$17:$E$300,5,FALSE))),"Achtung: Füllstand übersteigt die installierte Speicherkapazität.",IF(OR(NOT(ISNUMBER(B261)),NOT(ISNUMBER(C261))),"Fehler: Füllstände fehlen. Bitte ergänzen.",IF(COUNTIF($A$17:$A$299,A261)&gt;1,"Bitte nur eine Eintragung pro Anlagenschlüssel vornehmen",""))),"Fehler"))</f>
        <v/>
      </c>
    </row>
    <row r="262" spans="1:5" x14ac:dyDescent="0.2">
      <c r="A262" s="83"/>
      <c r="B262" s="7"/>
      <c r="C262" s="144"/>
      <c r="D262" s="13"/>
      <c r="E262" s="96" t="str">
        <f>IF(ISBLANK(A262),"",IFERROR(IF(OR(B262&gt;(Hilfstabelle!$J$2*VLOOKUP(A262,Stammdaten!$A$17:$E$300,5,FALSE)),C262&gt;(Hilfstabelle!$J$2*VLOOKUP(A262,Stammdaten!$A$17:$E$300,5,FALSE))),"Achtung: Füllstand übersteigt die installierte Speicherkapazität.",IF(OR(NOT(ISNUMBER(B262)),NOT(ISNUMBER(C262))),"Fehler: Füllstände fehlen. Bitte ergänzen.",IF(COUNTIF($A$17:$A$299,A262)&gt;1,"Bitte nur eine Eintragung pro Anlagenschlüssel vornehmen",""))),"Fehler"))</f>
        <v/>
      </c>
    </row>
    <row r="263" spans="1:5" x14ac:dyDescent="0.2">
      <c r="A263" s="83"/>
      <c r="B263" s="7"/>
      <c r="C263" s="144"/>
      <c r="D263" s="13"/>
      <c r="E263" s="96" t="str">
        <f>IF(ISBLANK(A263),"",IFERROR(IF(OR(B263&gt;(Hilfstabelle!$J$2*VLOOKUP(A263,Stammdaten!$A$17:$E$300,5,FALSE)),C263&gt;(Hilfstabelle!$J$2*VLOOKUP(A263,Stammdaten!$A$17:$E$300,5,FALSE))),"Achtung: Füllstand übersteigt die installierte Speicherkapazität.",IF(OR(NOT(ISNUMBER(B263)),NOT(ISNUMBER(C263))),"Fehler: Füllstände fehlen. Bitte ergänzen.",IF(COUNTIF($A$17:$A$299,A263)&gt;1,"Bitte nur eine Eintragung pro Anlagenschlüssel vornehmen",""))),"Fehler"))</f>
        <v/>
      </c>
    </row>
    <row r="264" spans="1:5" x14ac:dyDescent="0.2">
      <c r="A264" s="83"/>
      <c r="B264" s="7"/>
      <c r="C264" s="144"/>
      <c r="D264" s="13"/>
      <c r="E264" s="96" t="str">
        <f>IF(ISBLANK(A264),"",IFERROR(IF(OR(B264&gt;(Hilfstabelle!$J$2*VLOOKUP(A264,Stammdaten!$A$17:$E$300,5,FALSE)),C264&gt;(Hilfstabelle!$J$2*VLOOKUP(A264,Stammdaten!$A$17:$E$300,5,FALSE))),"Achtung: Füllstand übersteigt die installierte Speicherkapazität.",IF(OR(NOT(ISNUMBER(B264)),NOT(ISNUMBER(C264))),"Fehler: Füllstände fehlen. Bitte ergänzen.",IF(COUNTIF($A$17:$A$299,A264)&gt;1,"Bitte nur eine Eintragung pro Anlagenschlüssel vornehmen",""))),"Fehler"))</f>
        <v/>
      </c>
    </row>
    <row r="265" spans="1:5" x14ac:dyDescent="0.2">
      <c r="A265" s="83"/>
      <c r="B265" s="7"/>
      <c r="C265" s="144"/>
      <c r="D265" s="13"/>
      <c r="E265" s="96" t="str">
        <f>IF(ISBLANK(A265),"",IFERROR(IF(OR(B265&gt;(Hilfstabelle!$J$2*VLOOKUP(A265,Stammdaten!$A$17:$E$300,5,FALSE)),C265&gt;(Hilfstabelle!$J$2*VLOOKUP(A265,Stammdaten!$A$17:$E$300,5,FALSE))),"Achtung: Füllstand übersteigt die installierte Speicherkapazität.",IF(OR(NOT(ISNUMBER(B265)),NOT(ISNUMBER(C265))),"Fehler: Füllstände fehlen. Bitte ergänzen.",IF(COUNTIF($A$17:$A$299,A265)&gt;1,"Bitte nur eine Eintragung pro Anlagenschlüssel vornehmen",""))),"Fehler"))</f>
        <v/>
      </c>
    </row>
    <row r="266" spans="1:5" x14ac:dyDescent="0.2">
      <c r="A266" s="83"/>
      <c r="B266" s="7"/>
      <c r="C266" s="144"/>
      <c r="D266" s="13"/>
      <c r="E266" s="96" t="str">
        <f>IF(ISBLANK(A266),"",IFERROR(IF(OR(B266&gt;(Hilfstabelle!$J$2*VLOOKUP(A266,Stammdaten!$A$17:$E$300,5,FALSE)),C266&gt;(Hilfstabelle!$J$2*VLOOKUP(A266,Stammdaten!$A$17:$E$300,5,FALSE))),"Achtung: Füllstand übersteigt die installierte Speicherkapazität.",IF(OR(NOT(ISNUMBER(B266)),NOT(ISNUMBER(C266))),"Fehler: Füllstände fehlen. Bitte ergänzen.",IF(COUNTIF($A$17:$A$299,A266)&gt;1,"Bitte nur eine Eintragung pro Anlagenschlüssel vornehmen",""))),"Fehler"))</f>
        <v/>
      </c>
    </row>
    <row r="267" spans="1:5" x14ac:dyDescent="0.2">
      <c r="A267" s="83"/>
      <c r="B267" s="7"/>
      <c r="C267" s="144"/>
      <c r="D267" s="13"/>
      <c r="E267" s="96" t="str">
        <f>IF(ISBLANK(A267),"",IFERROR(IF(OR(B267&gt;(Hilfstabelle!$J$2*VLOOKUP(A267,Stammdaten!$A$17:$E$300,5,FALSE)),C267&gt;(Hilfstabelle!$J$2*VLOOKUP(A267,Stammdaten!$A$17:$E$300,5,FALSE))),"Achtung: Füllstand übersteigt die installierte Speicherkapazität.",IF(OR(NOT(ISNUMBER(B267)),NOT(ISNUMBER(C267))),"Fehler: Füllstände fehlen. Bitte ergänzen.",IF(COUNTIF($A$17:$A$299,A267)&gt;1,"Bitte nur eine Eintragung pro Anlagenschlüssel vornehmen",""))),"Fehler"))</f>
        <v/>
      </c>
    </row>
    <row r="268" spans="1:5" x14ac:dyDescent="0.2">
      <c r="A268" s="83"/>
      <c r="B268" s="7"/>
      <c r="C268" s="144"/>
      <c r="D268" s="13"/>
      <c r="E268" s="96" t="str">
        <f>IF(ISBLANK(A268),"",IFERROR(IF(OR(B268&gt;(Hilfstabelle!$J$2*VLOOKUP(A268,Stammdaten!$A$17:$E$300,5,FALSE)),C268&gt;(Hilfstabelle!$J$2*VLOOKUP(A268,Stammdaten!$A$17:$E$300,5,FALSE))),"Achtung: Füllstand übersteigt die installierte Speicherkapazität.",IF(OR(NOT(ISNUMBER(B268)),NOT(ISNUMBER(C268))),"Fehler: Füllstände fehlen. Bitte ergänzen.",IF(COUNTIF($A$17:$A$299,A268)&gt;1,"Bitte nur eine Eintragung pro Anlagenschlüssel vornehmen",""))),"Fehler"))</f>
        <v/>
      </c>
    </row>
    <row r="269" spans="1:5" x14ac:dyDescent="0.2">
      <c r="A269" s="83"/>
      <c r="B269" s="7"/>
      <c r="C269" s="144"/>
      <c r="D269" s="13"/>
      <c r="E269" s="96" t="str">
        <f>IF(ISBLANK(A269),"",IFERROR(IF(OR(B269&gt;(Hilfstabelle!$J$2*VLOOKUP(A269,Stammdaten!$A$17:$E$300,5,FALSE)),C269&gt;(Hilfstabelle!$J$2*VLOOKUP(A269,Stammdaten!$A$17:$E$300,5,FALSE))),"Achtung: Füllstand übersteigt die installierte Speicherkapazität.",IF(OR(NOT(ISNUMBER(B269)),NOT(ISNUMBER(C269))),"Fehler: Füllstände fehlen. Bitte ergänzen.",IF(COUNTIF($A$17:$A$299,A269)&gt;1,"Bitte nur eine Eintragung pro Anlagenschlüssel vornehmen",""))),"Fehler"))</f>
        <v/>
      </c>
    </row>
    <row r="270" spans="1:5" x14ac:dyDescent="0.2">
      <c r="A270" s="83"/>
      <c r="B270" s="7"/>
      <c r="C270" s="144"/>
      <c r="D270" s="13"/>
      <c r="E270" s="96" t="str">
        <f>IF(ISBLANK(A270),"",IFERROR(IF(OR(B270&gt;(Hilfstabelle!$J$2*VLOOKUP(A270,Stammdaten!$A$17:$E$300,5,FALSE)),C270&gt;(Hilfstabelle!$J$2*VLOOKUP(A270,Stammdaten!$A$17:$E$300,5,FALSE))),"Achtung: Füllstand übersteigt die installierte Speicherkapazität.",IF(OR(NOT(ISNUMBER(B270)),NOT(ISNUMBER(C270))),"Fehler: Füllstände fehlen. Bitte ergänzen.",IF(COUNTIF($A$17:$A$299,A270)&gt;1,"Bitte nur eine Eintragung pro Anlagenschlüssel vornehmen",""))),"Fehler"))</f>
        <v/>
      </c>
    </row>
    <row r="271" spans="1:5" x14ac:dyDescent="0.2">
      <c r="A271" s="83"/>
      <c r="B271" s="7"/>
      <c r="C271" s="144"/>
      <c r="D271" s="13"/>
      <c r="E271" s="96" t="str">
        <f>IF(ISBLANK(A271),"",IFERROR(IF(OR(B271&gt;(Hilfstabelle!$J$2*VLOOKUP(A271,Stammdaten!$A$17:$E$300,5,FALSE)),C271&gt;(Hilfstabelle!$J$2*VLOOKUP(A271,Stammdaten!$A$17:$E$300,5,FALSE))),"Achtung: Füllstand übersteigt die installierte Speicherkapazität.",IF(OR(NOT(ISNUMBER(B271)),NOT(ISNUMBER(C271))),"Fehler: Füllstände fehlen. Bitte ergänzen.",IF(COUNTIF($A$17:$A$299,A271)&gt;1,"Bitte nur eine Eintragung pro Anlagenschlüssel vornehmen",""))),"Fehler"))</f>
        <v/>
      </c>
    </row>
    <row r="272" spans="1:5" x14ac:dyDescent="0.2">
      <c r="A272" s="83"/>
      <c r="B272" s="7"/>
      <c r="C272" s="144"/>
      <c r="D272" s="13"/>
      <c r="E272" s="96" t="str">
        <f>IF(ISBLANK(A272),"",IFERROR(IF(OR(B272&gt;(Hilfstabelle!$J$2*VLOOKUP(A272,Stammdaten!$A$17:$E$300,5,FALSE)),C272&gt;(Hilfstabelle!$J$2*VLOOKUP(A272,Stammdaten!$A$17:$E$300,5,FALSE))),"Achtung: Füllstand übersteigt die installierte Speicherkapazität.",IF(OR(NOT(ISNUMBER(B272)),NOT(ISNUMBER(C272))),"Fehler: Füllstände fehlen. Bitte ergänzen.",IF(COUNTIF($A$17:$A$299,A272)&gt;1,"Bitte nur eine Eintragung pro Anlagenschlüssel vornehmen",""))),"Fehler"))</f>
        <v/>
      </c>
    </row>
    <row r="273" spans="1:5" x14ac:dyDescent="0.2">
      <c r="A273" s="83"/>
      <c r="B273" s="7"/>
      <c r="C273" s="144"/>
      <c r="D273" s="13"/>
      <c r="E273" s="96" t="str">
        <f>IF(ISBLANK(A273),"",IFERROR(IF(OR(B273&gt;(Hilfstabelle!$J$2*VLOOKUP(A273,Stammdaten!$A$17:$E$300,5,FALSE)),C273&gt;(Hilfstabelle!$J$2*VLOOKUP(A273,Stammdaten!$A$17:$E$300,5,FALSE))),"Achtung: Füllstand übersteigt die installierte Speicherkapazität.",IF(OR(NOT(ISNUMBER(B273)),NOT(ISNUMBER(C273))),"Fehler: Füllstände fehlen. Bitte ergänzen.",IF(COUNTIF($A$17:$A$299,A273)&gt;1,"Bitte nur eine Eintragung pro Anlagenschlüssel vornehmen",""))),"Fehler"))</f>
        <v/>
      </c>
    </row>
    <row r="274" spans="1:5" x14ac:dyDescent="0.2">
      <c r="A274" s="83"/>
      <c r="B274" s="7"/>
      <c r="C274" s="144"/>
      <c r="D274" s="13"/>
      <c r="E274" s="96" t="str">
        <f>IF(ISBLANK(A274),"",IFERROR(IF(OR(B274&gt;(Hilfstabelle!$J$2*VLOOKUP(A274,Stammdaten!$A$17:$E$300,5,FALSE)),C274&gt;(Hilfstabelle!$J$2*VLOOKUP(A274,Stammdaten!$A$17:$E$300,5,FALSE))),"Achtung: Füllstand übersteigt die installierte Speicherkapazität.",IF(OR(NOT(ISNUMBER(B274)),NOT(ISNUMBER(C274))),"Fehler: Füllstände fehlen. Bitte ergänzen.",IF(COUNTIF($A$17:$A$299,A274)&gt;1,"Bitte nur eine Eintragung pro Anlagenschlüssel vornehmen",""))),"Fehler"))</f>
        <v/>
      </c>
    </row>
    <row r="275" spans="1:5" x14ac:dyDescent="0.2">
      <c r="A275" s="83"/>
      <c r="B275" s="7"/>
      <c r="C275" s="144"/>
      <c r="D275" s="13"/>
      <c r="E275" s="96" t="str">
        <f>IF(ISBLANK(A275),"",IFERROR(IF(OR(B275&gt;(Hilfstabelle!$J$2*VLOOKUP(A275,Stammdaten!$A$17:$E$300,5,FALSE)),C275&gt;(Hilfstabelle!$J$2*VLOOKUP(A275,Stammdaten!$A$17:$E$300,5,FALSE))),"Achtung: Füllstand übersteigt die installierte Speicherkapazität.",IF(OR(NOT(ISNUMBER(B275)),NOT(ISNUMBER(C275))),"Fehler: Füllstände fehlen. Bitte ergänzen.",IF(COUNTIF($A$17:$A$299,A275)&gt;1,"Bitte nur eine Eintragung pro Anlagenschlüssel vornehmen",""))),"Fehler"))</f>
        <v/>
      </c>
    </row>
    <row r="276" spans="1:5" x14ac:dyDescent="0.2">
      <c r="A276" s="83"/>
      <c r="B276" s="7"/>
      <c r="C276" s="144"/>
      <c r="D276" s="13"/>
      <c r="E276" s="96" t="str">
        <f>IF(ISBLANK(A276),"",IFERROR(IF(OR(B276&gt;(Hilfstabelle!$J$2*VLOOKUP(A276,Stammdaten!$A$17:$E$300,5,FALSE)),C276&gt;(Hilfstabelle!$J$2*VLOOKUP(A276,Stammdaten!$A$17:$E$300,5,FALSE))),"Achtung: Füllstand übersteigt die installierte Speicherkapazität.",IF(OR(NOT(ISNUMBER(B276)),NOT(ISNUMBER(C276))),"Fehler: Füllstände fehlen. Bitte ergänzen.",IF(COUNTIF($A$17:$A$299,A276)&gt;1,"Bitte nur eine Eintragung pro Anlagenschlüssel vornehmen",""))),"Fehler"))</f>
        <v/>
      </c>
    </row>
    <row r="277" spans="1:5" x14ac:dyDescent="0.2">
      <c r="A277" s="83"/>
      <c r="B277" s="7"/>
      <c r="C277" s="144"/>
      <c r="D277" s="13"/>
      <c r="E277" s="96" t="str">
        <f>IF(ISBLANK(A277),"",IFERROR(IF(OR(B277&gt;(Hilfstabelle!$J$2*VLOOKUP(A277,Stammdaten!$A$17:$E$300,5,FALSE)),C277&gt;(Hilfstabelle!$J$2*VLOOKUP(A277,Stammdaten!$A$17:$E$300,5,FALSE))),"Achtung: Füllstand übersteigt die installierte Speicherkapazität.",IF(OR(NOT(ISNUMBER(B277)),NOT(ISNUMBER(C277))),"Fehler: Füllstände fehlen. Bitte ergänzen.",IF(COUNTIF($A$17:$A$299,A277)&gt;1,"Bitte nur eine Eintragung pro Anlagenschlüssel vornehmen",""))),"Fehler"))</f>
        <v/>
      </c>
    </row>
    <row r="278" spans="1:5" x14ac:dyDescent="0.2">
      <c r="A278" s="83"/>
      <c r="B278" s="7"/>
      <c r="C278" s="144"/>
      <c r="D278" s="13"/>
      <c r="E278" s="96" t="str">
        <f>IF(ISBLANK(A278),"",IFERROR(IF(OR(B278&gt;(Hilfstabelle!$J$2*VLOOKUP(A278,Stammdaten!$A$17:$E$300,5,FALSE)),C278&gt;(Hilfstabelle!$J$2*VLOOKUP(A278,Stammdaten!$A$17:$E$300,5,FALSE))),"Achtung: Füllstand übersteigt die installierte Speicherkapazität.",IF(OR(NOT(ISNUMBER(B278)),NOT(ISNUMBER(C278))),"Fehler: Füllstände fehlen. Bitte ergänzen.",IF(COUNTIF($A$17:$A$299,A278)&gt;1,"Bitte nur eine Eintragung pro Anlagenschlüssel vornehmen",""))),"Fehler"))</f>
        <v/>
      </c>
    </row>
    <row r="279" spans="1:5" x14ac:dyDescent="0.2">
      <c r="A279" s="83"/>
      <c r="B279" s="7"/>
      <c r="C279" s="144"/>
      <c r="D279" s="13"/>
      <c r="E279" s="96" t="str">
        <f>IF(ISBLANK(A279),"",IFERROR(IF(OR(B279&gt;(Hilfstabelle!$J$2*VLOOKUP(A279,Stammdaten!$A$17:$E$300,5,FALSE)),C279&gt;(Hilfstabelle!$J$2*VLOOKUP(A279,Stammdaten!$A$17:$E$300,5,FALSE))),"Achtung: Füllstand übersteigt die installierte Speicherkapazität.",IF(OR(NOT(ISNUMBER(B279)),NOT(ISNUMBER(C279))),"Fehler: Füllstände fehlen. Bitte ergänzen.",IF(COUNTIF($A$17:$A$299,A279)&gt;1,"Bitte nur eine Eintragung pro Anlagenschlüssel vornehmen",""))),"Fehler"))</f>
        <v/>
      </c>
    </row>
    <row r="280" spans="1:5" x14ac:dyDescent="0.2">
      <c r="A280" s="83"/>
      <c r="B280" s="7"/>
      <c r="C280" s="144"/>
      <c r="D280" s="13"/>
      <c r="E280" s="96" t="str">
        <f>IF(ISBLANK(A280),"",IFERROR(IF(OR(B280&gt;(Hilfstabelle!$J$2*VLOOKUP(A280,Stammdaten!$A$17:$E$300,5,FALSE)),C280&gt;(Hilfstabelle!$J$2*VLOOKUP(A280,Stammdaten!$A$17:$E$300,5,FALSE))),"Achtung: Füllstand übersteigt die installierte Speicherkapazität.",IF(OR(NOT(ISNUMBER(B280)),NOT(ISNUMBER(C280))),"Fehler: Füllstände fehlen. Bitte ergänzen.",IF(COUNTIF($A$17:$A$299,A280)&gt;1,"Bitte nur eine Eintragung pro Anlagenschlüssel vornehmen",""))),"Fehler"))</f>
        <v/>
      </c>
    </row>
    <row r="281" spans="1:5" x14ac:dyDescent="0.2">
      <c r="A281" s="83"/>
      <c r="B281" s="7"/>
      <c r="C281" s="144"/>
      <c r="D281" s="13"/>
      <c r="E281" s="96" t="str">
        <f>IF(ISBLANK(A281),"",IFERROR(IF(OR(B281&gt;(Hilfstabelle!$J$2*VLOOKUP(A281,Stammdaten!$A$17:$E$300,5,FALSE)),C281&gt;(Hilfstabelle!$J$2*VLOOKUP(A281,Stammdaten!$A$17:$E$300,5,FALSE))),"Achtung: Füllstand übersteigt die installierte Speicherkapazität.",IF(OR(NOT(ISNUMBER(B281)),NOT(ISNUMBER(C281))),"Fehler: Füllstände fehlen. Bitte ergänzen.",IF(COUNTIF($A$17:$A$299,A281)&gt;1,"Bitte nur eine Eintragung pro Anlagenschlüssel vornehmen",""))),"Fehler"))</f>
        <v/>
      </c>
    </row>
    <row r="282" spans="1:5" x14ac:dyDescent="0.2">
      <c r="A282" s="83"/>
      <c r="B282" s="7"/>
      <c r="C282" s="144"/>
      <c r="D282" s="13"/>
      <c r="E282" s="96" t="str">
        <f>IF(ISBLANK(A282),"",IFERROR(IF(OR(B282&gt;(Hilfstabelle!$J$2*VLOOKUP(A282,Stammdaten!$A$17:$E$300,5,FALSE)),C282&gt;(Hilfstabelle!$J$2*VLOOKUP(A282,Stammdaten!$A$17:$E$300,5,FALSE))),"Achtung: Füllstand übersteigt die installierte Speicherkapazität.",IF(OR(NOT(ISNUMBER(B282)),NOT(ISNUMBER(C282))),"Fehler: Füllstände fehlen. Bitte ergänzen.",IF(COUNTIF($A$17:$A$299,A282)&gt;1,"Bitte nur eine Eintragung pro Anlagenschlüssel vornehmen",""))),"Fehler"))</f>
        <v/>
      </c>
    </row>
    <row r="283" spans="1:5" x14ac:dyDescent="0.2">
      <c r="A283" s="83"/>
      <c r="B283" s="7"/>
      <c r="C283" s="144"/>
      <c r="D283" s="13"/>
      <c r="E283" s="96" t="str">
        <f>IF(ISBLANK(A283),"",IFERROR(IF(OR(B283&gt;(Hilfstabelle!$J$2*VLOOKUP(A283,Stammdaten!$A$17:$E$300,5,FALSE)),C283&gt;(Hilfstabelle!$J$2*VLOOKUP(A283,Stammdaten!$A$17:$E$300,5,FALSE))),"Achtung: Füllstand übersteigt die installierte Speicherkapazität.",IF(OR(NOT(ISNUMBER(B283)),NOT(ISNUMBER(C283))),"Fehler: Füllstände fehlen. Bitte ergänzen.",IF(COUNTIF($A$17:$A$299,A283)&gt;1,"Bitte nur eine Eintragung pro Anlagenschlüssel vornehmen",""))),"Fehler"))</f>
        <v/>
      </c>
    </row>
    <row r="284" spans="1:5" x14ac:dyDescent="0.2">
      <c r="A284" s="83"/>
      <c r="B284" s="7"/>
      <c r="C284" s="144"/>
      <c r="D284" s="13"/>
      <c r="E284" s="96" t="str">
        <f>IF(ISBLANK(A284),"",IFERROR(IF(OR(B284&gt;(Hilfstabelle!$J$2*VLOOKUP(A284,Stammdaten!$A$17:$E$300,5,FALSE)),C284&gt;(Hilfstabelle!$J$2*VLOOKUP(A284,Stammdaten!$A$17:$E$300,5,FALSE))),"Achtung: Füllstand übersteigt die installierte Speicherkapazität.",IF(OR(NOT(ISNUMBER(B284)),NOT(ISNUMBER(C284))),"Fehler: Füllstände fehlen. Bitte ergänzen.",IF(COUNTIF($A$17:$A$299,A284)&gt;1,"Bitte nur eine Eintragung pro Anlagenschlüssel vornehmen",""))),"Fehler"))</f>
        <v/>
      </c>
    </row>
    <row r="285" spans="1:5" x14ac:dyDescent="0.2">
      <c r="A285" s="83"/>
      <c r="B285" s="7"/>
      <c r="C285" s="144"/>
      <c r="D285" s="13"/>
      <c r="E285" s="96" t="str">
        <f>IF(ISBLANK(A285),"",IFERROR(IF(OR(B285&gt;(Hilfstabelle!$J$2*VLOOKUP(A285,Stammdaten!$A$17:$E$300,5,FALSE)),C285&gt;(Hilfstabelle!$J$2*VLOOKUP(A285,Stammdaten!$A$17:$E$300,5,FALSE))),"Achtung: Füllstand übersteigt die installierte Speicherkapazität.",IF(OR(NOT(ISNUMBER(B285)),NOT(ISNUMBER(C285))),"Fehler: Füllstände fehlen. Bitte ergänzen.",IF(COUNTIF($A$17:$A$299,A285)&gt;1,"Bitte nur eine Eintragung pro Anlagenschlüssel vornehmen",""))),"Fehler"))</f>
        <v/>
      </c>
    </row>
    <row r="286" spans="1:5" x14ac:dyDescent="0.2">
      <c r="A286" s="83"/>
      <c r="B286" s="7"/>
      <c r="C286" s="144"/>
      <c r="D286" s="13"/>
      <c r="E286" s="96" t="str">
        <f>IF(ISBLANK(A286),"",IFERROR(IF(OR(B286&gt;(Hilfstabelle!$J$2*VLOOKUP(A286,Stammdaten!$A$17:$E$300,5,FALSE)),C286&gt;(Hilfstabelle!$J$2*VLOOKUP(A286,Stammdaten!$A$17:$E$300,5,FALSE))),"Achtung: Füllstand übersteigt die installierte Speicherkapazität.",IF(OR(NOT(ISNUMBER(B286)),NOT(ISNUMBER(C286))),"Fehler: Füllstände fehlen. Bitte ergänzen.",IF(COUNTIF($A$17:$A$299,A286)&gt;1,"Bitte nur eine Eintragung pro Anlagenschlüssel vornehmen",""))),"Fehler"))</f>
        <v/>
      </c>
    </row>
    <row r="287" spans="1:5" x14ac:dyDescent="0.2">
      <c r="A287" s="83"/>
      <c r="B287" s="7"/>
      <c r="C287" s="144"/>
      <c r="D287" s="13"/>
      <c r="E287" s="96" t="str">
        <f>IF(ISBLANK(A287),"",IFERROR(IF(OR(B287&gt;(Hilfstabelle!$J$2*VLOOKUP(A287,Stammdaten!$A$17:$E$300,5,FALSE)),C287&gt;(Hilfstabelle!$J$2*VLOOKUP(A287,Stammdaten!$A$17:$E$300,5,FALSE))),"Achtung: Füllstand übersteigt die installierte Speicherkapazität.",IF(OR(NOT(ISNUMBER(B287)),NOT(ISNUMBER(C287))),"Fehler: Füllstände fehlen. Bitte ergänzen.",IF(COUNTIF($A$17:$A$299,A287)&gt;1,"Bitte nur eine Eintragung pro Anlagenschlüssel vornehmen",""))),"Fehler"))</f>
        <v/>
      </c>
    </row>
    <row r="288" spans="1:5" x14ac:dyDescent="0.2">
      <c r="A288" s="83"/>
      <c r="B288" s="7"/>
      <c r="C288" s="144"/>
      <c r="D288" s="13"/>
      <c r="E288" s="96" t="str">
        <f>IF(ISBLANK(A288),"",IFERROR(IF(OR(B288&gt;(Hilfstabelle!$J$2*VLOOKUP(A288,Stammdaten!$A$17:$E$300,5,FALSE)),C288&gt;(Hilfstabelle!$J$2*VLOOKUP(A288,Stammdaten!$A$17:$E$300,5,FALSE))),"Achtung: Füllstand übersteigt die installierte Speicherkapazität.",IF(OR(NOT(ISNUMBER(B288)),NOT(ISNUMBER(C288))),"Fehler: Füllstände fehlen. Bitte ergänzen.",IF(COUNTIF($A$17:$A$299,A288)&gt;1,"Bitte nur eine Eintragung pro Anlagenschlüssel vornehmen",""))),"Fehler"))</f>
        <v/>
      </c>
    </row>
    <row r="289" spans="1:5" x14ac:dyDescent="0.2">
      <c r="A289" s="83"/>
      <c r="B289" s="7"/>
      <c r="C289" s="144"/>
      <c r="D289" s="13"/>
      <c r="E289" s="96" t="str">
        <f>IF(ISBLANK(A289),"",IFERROR(IF(OR(B289&gt;(Hilfstabelle!$J$2*VLOOKUP(A289,Stammdaten!$A$17:$E$300,5,FALSE)),C289&gt;(Hilfstabelle!$J$2*VLOOKUP(A289,Stammdaten!$A$17:$E$300,5,FALSE))),"Achtung: Füllstand übersteigt die installierte Speicherkapazität.",IF(OR(NOT(ISNUMBER(B289)),NOT(ISNUMBER(C289))),"Fehler: Füllstände fehlen. Bitte ergänzen.",IF(COUNTIF($A$17:$A$299,A289)&gt;1,"Bitte nur eine Eintragung pro Anlagenschlüssel vornehmen",""))),"Fehler"))</f>
        <v/>
      </c>
    </row>
    <row r="290" spans="1:5" x14ac:dyDescent="0.2">
      <c r="A290" s="83"/>
      <c r="B290" s="7"/>
      <c r="C290" s="144"/>
      <c r="D290" s="13"/>
      <c r="E290" s="96" t="str">
        <f>IF(ISBLANK(A290),"",IFERROR(IF(OR(B290&gt;(Hilfstabelle!$J$2*VLOOKUP(A290,Stammdaten!$A$17:$E$300,5,FALSE)),C290&gt;(Hilfstabelle!$J$2*VLOOKUP(A290,Stammdaten!$A$17:$E$300,5,FALSE))),"Achtung: Füllstand übersteigt die installierte Speicherkapazität.",IF(OR(NOT(ISNUMBER(B290)),NOT(ISNUMBER(C290))),"Fehler: Füllstände fehlen. Bitte ergänzen.",IF(COUNTIF($A$17:$A$299,A290)&gt;1,"Bitte nur eine Eintragung pro Anlagenschlüssel vornehmen",""))),"Fehler"))</f>
        <v/>
      </c>
    </row>
    <row r="291" spans="1:5" x14ac:dyDescent="0.2">
      <c r="A291" s="83"/>
      <c r="B291" s="7"/>
      <c r="C291" s="144"/>
      <c r="D291" s="13"/>
      <c r="E291" s="96" t="str">
        <f>IF(ISBLANK(A291),"",IFERROR(IF(OR(B291&gt;(Hilfstabelle!$J$2*VLOOKUP(A291,Stammdaten!$A$17:$E$300,5,FALSE)),C291&gt;(Hilfstabelle!$J$2*VLOOKUP(A291,Stammdaten!$A$17:$E$300,5,FALSE))),"Achtung: Füllstand übersteigt die installierte Speicherkapazität.",IF(OR(NOT(ISNUMBER(B291)),NOT(ISNUMBER(C291))),"Fehler: Füllstände fehlen. Bitte ergänzen.",IF(COUNTIF($A$17:$A$299,A291)&gt;1,"Bitte nur eine Eintragung pro Anlagenschlüssel vornehmen",""))),"Fehler"))</f>
        <v/>
      </c>
    </row>
    <row r="292" spans="1:5" x14ac:dyDescent="0.2">
      <c r="A292" s="83"/>
      <c r="B292" s="7"/>
      <c r="C292" s="144"/>
      <c r="D292" s="13"/>
      <c r="E292" s="96" t="str">
        <f>IF(ISBLANK(A292),"",IFERROR(IF(OR(B292&gt;(Hilfstabelle!$J$2*VLOOKUP(A292,Stammdaten!$A$17:$E$300,5,FALSE)),C292&gt;(Hilfstabelle!$J$2*VLOOKUP(A292,Stammdaten!$A$17:$E$300,5,FALSE))),"Achtung: Füllstand übersteigt die installierte Speicherkapazität.",IF(OR(NOT(ISNUMBER(B292)),NOT(ISNUMBER(C292))),"Fehler: Füllstände fehlen. Bitte ergänzen.",IF(COUNTIF($A$17:$A$299,A292)&gt;1,"Bitte nur eine Eintragung pro Anlagenschlüssel vornehmen",""))),"Fehler"))</f>
        <v/>
      </c>
    </row>
    <row r="293" spans="1:5" x14ac:dyDescent="0.2">
      <c r="A293" s="83"/>
      <c r="B293" s="7"/>
      <c r="C293" s="144"/>
      <c r="D293" s="13"/>
      <c r="E293" s="96" t="str">
        <f>IF(ISBLANK(A293),"",IFERROR(IF(OR(B293&gt;(Hilfstabelle!$J$2*VLOOKUP(A293,Stammdaten!$A$17:$E$300,5,FALSE)),C293&gt;(Hilfstabelle!$J$2*VLOOKUP(A293,Stammdaten!$A$17:$E$300,5,FALSE))),"Achtung: Füllstand übersteigt die installierte Speicherkapazität.",IF(OR(NOT(ISNUMBER(B293)),NOT(ISNUMBER(C293))),"Fehler: Füllstände fehlen. Bitte ergänzen.",IF(COUNTIF($A$17:$A$299,A293)&gt;1,"Bitte nur eine Eintragung pro Anlagenschlüssel vornehmen",""))),"Fehler"))</f>
        <v/>
      </c>
    </row>
    <row r="294" spans="1:5" x14ac:dyDescent="0.2">
      <c r="A294" s="83"/>
      <c r="B294" s="7"/>
      <c r="C294" s="144"/>
      <c r="D294" s="13"/>
      <c r="E294" s="96" t="str">
        <f>IF(ISBLANK(A294),"",IFERROR(IF(OR(B294&gt;(Hilfstabelle!$J$2*VLOOKUP(A294,Stammdaten!$A$17:$E$300,5,FALSE)),C294&gt;(Hilfstabelle!$J$2*VLOOKUP(A294,Stammdaten!$A$17:$E$300,5,FALSE))),"Achtung: Füllstand übersteigt die installierte Speicherkapazität.",IF(OR(NOT(ISNUMBER(B294)),NOT(ISNUMBER(C294))),"Fehler: Füllstände fehlen. Bitte ergänzen.",IF(COUNTIF($A$17:$A$299,A294)&gt;1,"Bitte nur eine Eintragung pro Anlagenschlüssel vornehmen",""))),"Fehler"))</f>
        <v/>
      </c>
    </row>
    <row r="295" spans="1:5" x14ac:dyDescent="0.2">
      <c r="A295" s="83"/>
      <c r="B295" s="7"/>
      <c r="C295" s="144"/>
      <c r="D295" s="13"/>
      <c r="E295" s="96" t="str">
        <f>IF(ISBLANK(A295),"",IFERROR(IF(OR(B295&gt;(Hilfstabelle!$J$2*VLOOKUP(A295,Stammdaten!$A$17:$E$300,5,FALSE)),C295&gt;(Hilfstabelle!$J$2*VLOOKUP(A295,Stammdaten!$A$17:$E$300,5,FALSE))),"Achtung: Füllstand übersteigt die installierte Speicherkapazität.",IF(OR(NOT(ISNUMBER(B295)),NOT(ISNUMBER(C295))),"Fehler: Füllstände fehlen. Bitte ergänzen.",IF(COUNTIF($A$17:$A$299,A295)&gt;1,"Bitte nur eine Eintragung pro Anlagenschlüssel vornehmen",""))),"Fehler"))</f>
        <v/>
      </c>
    </row>
    <row r="296" spans="1:5" x14ac:dyDescent="0.2">
      <c r="A296" s="83"/>
      <c r="B296" s="7"/>
      <c r="C296" s="144"/>
      <c r="D296" s="13"/>
      <c r="E296" s="96" t="str">
        <f>IF(ISBLANK(A296),"",IFERROR(IF(OR(B296&gt;(Hilfstabelle!$J$2*VLOOKUP(A296,Stammdaten!$A$17:$E$300,5,FALSE)),C296&gt;(Hilfstabelle!$J$2*VLOOKUP(A296,Stammdaten!$A$17:$E$300,5,FALSE))),"Achtung: Füllstand übersteigt die installierte Speicherkapazität.",IF(OR(NOT(ISNUMBER(B296)),NOT(ISNUMBER(C296))),"Fehler: Füllstände fehlen. Bitte ergänzen.",IF(COUNTIF($A$17:$A$299,A296)&gt;1,"Bitte nur eine Eintragung pro Anlagenschlüssel vornehmen",""))),"Fehler"))</f>
        <v/>
      </c>
    </row>
    <row r="297" spans="1:5" x14ac:dyDescent="0.2">
      <c r="A297" s="83"/>
      <c r="B297" s="7"/>
      <c r="C297" s="144"/>
      <c r="D297" s="13"/>
      <c r="E297" s="96" t="str">
        <f>IF(ISBLANK(A297),"",IFERROR(IF(OR(B297&gt;(Hilfstabelle!$J$2*VLOOKUP(A297,Stammdaten!$A$17:$E$300,5,FALSE)),C297&gt;(Hilfstabelle!$J$2*VLOOKUP(A297,Stammdaten!$A$17:$E$300,5,FALSE))),"Achtung: Füllstand übersteigt die installierte Speicherkapazität.",IF(OR(NOT(ISNUMBER(B297)),NOT(ISNUMBER(C297))),"Fehler: Füllstände fehlen. Bitte ergänzen.",IF(COUNTIF($A$17:$A$299,A297)&gt;1,"Bitte nur eine Eintragung pro Anlagenschlüssel vornehmen",""))),"Fehler"))</f>
        <v/>
      </c>
    </row>
    <row r="298" spans="1:5" x14ac:dyDescent="0.2">
      <c r="A298" s="83"/>
      <c r="B298" s="7"/>
      <c r="C298" s="144"/>
      <c r="D298" s="13"/>
      <c r="E298" s="96" t="str">
        <f>IF(ISBLANK(A298),"",IFERROR(IF(OR(B298&gt;(Hilfstabelle!$J$2*VLOOKUP(A298,Stammdaten!$A$17:$E$300,5,FALSE)),C298&gt;(Hilfstabelle!$J$2*VLOOKUP(A298,Stammdaten!$A$17:$E$300,5,FALSE))),"Achtung: Füllstand übersteigt die installierte Speicherkapazität.",IF(OR(NOT(ISNUMBER(B298)),NOT(ISNUMBER(C298))),"Fehler: Füllstände fehlen. Bitte ergänzen.",IF(COUNTIF($A$17:$A$299,A298)&gt;1,"Bitte nur eine Eintragung pro Anlagenschlüssel vornehmen",""))),"Fehler"))</f>
        <v/>
      </c>
    </row>
    <row r="299" spans="1:5" ht="15" thickBot="1" x14ac:dyDescent="0.25">
      <c r="A299" s="27"/>
      <c r="B299" s="145"/>
      <c r="C299" s="146"/>
      <c r="D299" s="114"/>
      <c r="E299" s="96" t="str">
        <f>IF(ISBLANK(A299),"",IFERROR(IF(OR(B299&gt;(Hilfstabelle!$J$2*VLOOKUP(A299,Stammdaten!$A$17:$E$300,5,FALSE)),C299&gt;(Hilfstabelle!$J$2*VLOOKUP(A299,Stammdaten!$A$17:$E$300,5,FALSE))),"Achtung: Füllstand übersteigt die installierte Speicherkapazität.",IF(OR(NOT(ISNUMBER(B299)),NOT(ISNUMBER(C299))),"Fehler: Füllstände fehlen. Bitte ergänzen.",IF(COUNTIF($A$17:$A$299,A299)&gt;1,"Bitte nur eine Eintragung pro Anlagenschlüssel vornehmen",""))),"Fehler"))</f>
        <v/>
      </c>
    </row>
  </sheetData>
  <sheetProtection algorithmName="SHA-512" hashValue="1aSWJDQj7R5+h2E0dAh/uHn4WMCv9mTyRt44oAmAke68tpiZsUH+VelKVSJ9O0hwjBgGgvp1AX5x32YoLH5B2Q==" saltValue="ABpocasjZIUhK0cfjdNWrg==" spinCount="100000" sheet="1" objects="1" scenarios="1" selectLockedCells="1"/>
  <mergeCells count="2">
    <mergeCell ref="B14:C14"/>
    <mergeCell ref="E14:E16"/>
  </mergeCells>
  <conditionalFormatting sqref="E17:E299">
    <cfRule type="beginsWith" dxfId="5" priority="1" operator="beginsWith" text="Achtung">
      <formula>LEFT(E17,LEN("Achtung"))="Achtung"</formula>
    </cfRule>
  </conditionalFormatting>
  <dataValidations count="1">
    <dataValidation type="list" allowBlank="1" showInputMessage="1" showErrorMessage="1" sqref="A22:A28">
      <formula1>$A$17:$A$4310</formula1>
    </dataValidation>
  </dataValidations>
  <pageMargins left="0.7" right="0.7" top="0.78740157499999996" bottom="0.78740157499999996" header="0.3" footer="0.3"/>
  <pageSetup paperSize="9" orientation="portrait" verticalDpi="0"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FE8643F0-78F0-4F15-B2C5-2BE073E3263A}">
            <xm:f>LEFT(E17,LEN("Fehler"))="Fehler"</xm:f>
            <xm:f>"Fehler"</xm:f>
            <x14:dxf>
              <font>
                <color rgb="FF9C0006"/>
              </font>
              <fill>
                <patternFill>
                  <bgColor rgb="FFFFC7CE"/>
                </patternFill>
              </fill>
            </x14:dxf>
          </x14:cfRule>
          <xm:sqref>E17:E299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Stammdaten!$A$17:$A$5252</xm:f>
          </x14:formula1>
          <xm:sqref>A29:A299 A17:A21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92D050"/>
  </sheetPr>
  <dimension ref="A2:J302"/>
  <sheetViews>
    <sheetView showGridLines="0" zoomScale="80" zoomScaleNormal="80" workbookViewId="0"/>
  </sheetViews>
  <sheetFormatPr baseColWidth="10" defaultColWidth="11" defaultRowHeight="14.25" x14ac:dyDescent="0.2"/>
  <cols>
    <col min="1" max="1" width="32.75" style="93" bestFit="1" customWidth="1"/>
    <col min="2" max="2" width="28.75" style="93" customWidth="1"/>
    <col min="3" max="3" width="51.625" style="93" customWidth="1"/>
    <col min="4" max="4" width="13.875" style="93" customWidth="1"/>
    <col min="5" max="6" width="14.625" style="93" customWidth="1"/>
    <col min="7" max="7" width="15.5" style="93" customWidth="1"/>
    <col min="8" max="9" width="20.375" style="93" customWidth="1"/>
    <col min="10" max="10" width="68.75" style="93" bestFit="1" customWidth="1"/>
    <col min="11" max="16384" width="11" style="93"/>
  </cols>
  <sheetData>
    <row r="2" spans="1:10" ht="15" thickBot="1" x14ac:dyDescent="0.25"/>
    <row r="3" spans="1:10" ht="15" customHeight="1" thickBot="1" x14ac:dyDescent="0.25">
      <c r="A3" s="180" t="s">
        <v>0</v>
      </c>
      <c r="B3" s="181"/>
      <c r="E3" s="180" t="s">
        <v>91</v>
      </c>
      <c r="F3" s="183"/>
      <c r="G3" s="183"/>
      <c r="H3" s="181"/>
    </row>
    <row r="4" spans="1:10" ht="15" customHeight="1" x14ac:dyDescent="0.25">
      <c r="A4" s="48" t="s">
        <v>46</v>
      </c>
      <c r="B4" s="98" t="str">
        <f>IF(Stammdaten!B4="","",Stammdaten!B4)</f>
        <v/>
      </c>
      <c r="E4" s="148" t="s">
        <v>92</v>
      </c>
      <c r="F4" s="149"/>
      <c r="G4" s="150" t="s">
        <v>93</v>
      </c>
      <c r="H4" s="150" t="s">
        <v>94</v>
      </c>
    </row>
    <row r="5" spans="1:10" ht="15" customHeight="1" thickBot="1" x14ac:dyDescent="0.3">
      <c r="A5" s="25" t="s">
        <v>1</v>
      </c>
      <c r="B5" s="99" t="str">
        <f>IF(Stammdaten!B5="","",Stammdaten!B5)</f>
        <v/>
      </c>
      <c r="E5" s="151" t="s">
        <v>95</v>
      </c>
      <c r="F5" s="152"/>
      <c r="G5" s="153" t="s">
        <v>11</v>
      </c>
      <c r="H5" s="154" t="s">
        <v>14</v>
      </c>
    </row>
    <row r="6" spans="1:10" x14ac:dyDescent="0.2">
      <c r="A6" s="25" t="s">
        <v>5</v>
      </c>
      <c r="B6" s="99" t="str">
        <f>IF(Stammdaten!B6="","",Stammdaten!B6)</f>
        <v/>
      </c>
      <c r="E6" s="201" t="s">
        <v>21</v>
      </c>
      <c r="F6" s="202"/>
      <c r="G6" s="155">
        <f>SUMIF($B$17:$B$300,E6,$E$17:$E$300)</f>
        <v>0</v>
      </c>
      <c r="H6" s="156">
        <f>SUMIF($B$17:$B$300,E6,$I$17:$I$300)</f>
        <v>0</v>
      </c>
    </row>
    <row r="7" spans="1:10" ht="15" customHeight="1" x14ac:dyDescent="0.2">
      <c r="A7" s="25" t="s">
        <v>2</v>
      </c>
      <c r="B7" s="140" t="str">
        <f>IF(Stammdaten!B7="","",Stammdaten!B7)</f>
        <v/>
      </c>
      <c r="E7" s="203" t="s">
        <v>22</v>
      </c>
      <c r="F7" s="204"/>
      <c r="G7" s="157">
        <f t="shared" ref="G7:G9" si="0">SUMIF($B$17:$B$300,E7,$E$17:$E$300)</f>
        <v>0</v>
      </c>
      <c r="H7" s="178">
        <f t="shared" ref="H7:H9" si="1">SUMIF($B$17:$B$300,E7,$I$17:$I$300)</f>
        <v>0</v>
      </c>
    </row>
    <row r="8" spans="1:10" ht="15" customHeight="1" x14ac:dyDescent="0.2">
      <c r="A8" s="25" t="s">
        <v>3</v>
      </c>
      <c r="B8" s="147" t="str">
        <f>IF(Stammdaten!B8="","",Stammdaten!B8)</f>
        <v/>
      </c>
      <c r="E8" s="203" t="s">
        <v>23</v>
      </c>
      <c r="F8" s="204"/>
      <c r="G8" s="157">
        <f t="shared" si="0"/>
        <v>0</v>
      </c>
      <c r="H8" s="178">
        <f t="shared" si="1"/>
        <v>0</v>
      </c>
    </row>
    <row r="9" spans="1:10" ht="15" thickBot="1" x14ac:dyDescent="0.25">
      <c r="A9" s="26" t="s">
        <v>6</v>
      </c>
      <c r="B9" s="141" t="str">
        <f>IF(Stammdaten!B9="","",Stammdaten!B9)</f>
        <v/>
      </c>
      <c r="E9" s="205" t="s">
        <v>24</v>
      </c>
      <c r="F9" s="206"/>
      <c r="G9" s="158">
        <f t="shared" si="0"/>
        <v>0</v>
      </c>
      <c r="H9" s="179">
        <f t="shared" si="1"/>
        <v>0</v>
      </c>
    </row>
    <row r="10" spans="1:10" ht="15" thickBot="1" x14ac:dyDescent="0.25">
      <c r="A10" s="47"/>
      <c r="B10" s="95"/>
    </row>
    <row r="11" spans="1:10" ht="15" thickBot="1" x14ac:dyDescent="0.25">
      <c r="A11" s="58" t="s">
        <v>52</v>
      </c>
      <c r="B11" s="100">
        <f>IF(Stammdaten!B11="","",Stammdaten!B11)</f>
        <v>2022</v>
      </c>
      <c r="E11" s="197" t="s">
        <v>81</v>
      </c>
      <c r="F11" s="198"/>
      <c r="G11" s="198"/>
      <c r="H11" s="199" t="str">
        <f>IF(NOT(ISERROR(MATCH("Fehler*",J17:J3000,0))),"Fehler in diesem Reiter, s. unten",IF(NOT(ISERROR(MATCH("Fehler*",Stammdaten!I17:I3000,0))),"Fehler in Reiter 'Stammdaten' enthalten",IF(NOT(ISERROR(MATCH("Fehler*",'Entladung des Speichers'!F17:F3000,0))),"Fehler in Reiter 'Entladung des Speichers' enthalten",IF(NOT(ISERROR(MATCH("Fehler*",Füllstände!E17:E3000,0))),"Fehler in Reiter 'Füllstände' enthalten",IF(NOT(ISERROR(MATCH("Achtung*",Füllstände!E17:E3000,0))),"Bitte Speicherfüllstände im Reiter 'Füllstände' überprüfen!","Nein, alle Angaben erscheinen plausibel")))))</f>
        <v>Nein, alle Angaben erscheinen plausibel</v>
      </c>
      <c r="I11" s="200"/>
    </row>
    <row r="12" spans="1:10" ht="15" thickBot="1" x14ac:dyDescent="0.25">
      <c r="A12" s="59" t="s">
        <v>72</v>
      </c>
      <c r="B12" s="133">
        <f>IF(Stammdaten!B12="","",Stammdaten!B12)</f>
        <v>0.378</v>
      </c>
    </row>
    <row r="13" spans="1:10" s="104" customFormat="1" ht="15" thickBot="1" x14ac:dyDescent="0.25">
      <c r="A13" s="57"/>
      <c r="B13" s="103"/>
      <c r="C13" s="103"/>
    </row>
    <row r="14" spans="1:10" s="104" customFormat="1" x14ac:dyDescent="0.2">
      <c r="A14" s="191" t="s">
        <v>56</v>
      </c>
      <c r="B14" s="192"/>
      <c r="C14" s="192"/>
      <c r="D14" s="192"/>
      <c r="E14" s="191" t="s">
        <v>49</v>
      </c>
      <c r="F14" s="193"/>
      <c r="G14" s="192" t="s">
        <v>50</v>
      </c>
      <c r="H14" s="192"/>
      <c r="I14" s="136"/>
      <c r="J14" s="184" t="s">
        <v>82</v>
      </c>
    </row>
    <row r="15" spans="1:10" ht="25.5" x14ac:dyDescent="0.2">
      <c r="A15" s="52" t="s">
        <v>7</v>
      </c>
      <c r="B15" s="35" t="s">
        <v>20</v>
      </c>
      <c r="C15" s="35" t="s">
        <v>86</v>
      </c>
      <c r="D15" s="89" t="s">
        <v>62</v>
      </c>
      <c r="E15" s="52" t="s">
        <v>83</v>
      </c>
      <c r="F15" s="53" t="s">
        <v>75</v>
      </c>
      <c r="G15" s="90" t="s">
        <v>83</v>
      </c>
      <c r="H15" s="89" t="s">
        <v>75</v>
      </c>
      <c r="I15" s="53" t="s">
        <v>57</v>
      </c>
      <c r="J15" s="185"/>
    </row>
    <row r="16" spans="1:10" ht="15" thickBot="1" x14ac:dyDescent="0.25">
      <c r="A16" s="30"/>
      <c r="B16" s="126"/>
      <c r="C16" s="126"/>
      <c r="D16" s="66" t="s">
        <v>58</v>
      </c>
      <c r="E16" s="29" t="s">
        <v>11</v>
      </c>
      <c r="F16" s="64" t="s">
        <v>14</v>
      </c>
      <c r="G16" s="56" t="s">
        <v>11</v>
      </c>
      <c r="H16" s="66" t="s">
        <v>14</v>
      </c>
      <c r="I16" s="64" t="s">
        <v>14</v>
      </c>
      <c r="J16" s="186"/>
    </row>
    <row r="17" spans="1:10" x14ac:dyDescent="0.2">
      <c r="A17" s="116" t="str">
        <f>IF(Stammdaten!A17="","",Stammdaten!A17)</f>
        <v/>
      </c>
      <c r="B17" s="116" t="str">
        <f>IF(A17="","",VLOOKUP(A17,Stammdaten!A17:H300,6,FALSE))</f>
        <v/>
      </c>
      <c r="C17" s="117" t="str">
        <f>IF(A17="","","Beladung aus dem Netz der "&amp;Stammdaten!$F$3)</f>
        <v/>
      </c>
      <c r="D17" s="117" t="str">
        <f t="shared" ref="D17:D80" si="2">IF(A17="","",$B$11)</f>
        <v/>
      </c>
      <c r="E17" s="118" t="str">
        <f>IF(A17="","",SUMIFS('Ergebnis (detailliert)'!$H$17:$H$300,'Ergebnis (detailliert)'!$A$17:$A$300,'Ergebnis (aggregiert)'!$A17,'Ergebnis (detailliert)'!$B$17:$B$300,'Ergebnis (aggregiert)'!$C17))</f>
        <v/>
      </c>
      <c r="F17" s="119" t="str">
        <f>IF($A17="","",SUMIFS('Ergebnis (detailliert)'!$I$17:$I$300,'Ergebnis (detailliert)'!$A$17:$A$300,'Ergebnis (aggregiert)'!$A17,'Ergebnis (detailliert)'!$B$17:$B$300,'Ergebnis (aggregiert)'!$C17))</f>
        <v/>
      </c>
      <c r="G17" s="118" t="str">
        <f>IF($A17="","",SUMIFS('Ergebnis (detailliert)'!$M$17:$M$1001,'Ergebnis (detailliert)'!$A$17:$A$1001,'Ergebnis (aggregiert)'!$A17,'Ergebnis (detailliert)'!$B$17:$B$1001,'Ergebnis (aggregiert)'!$C17))</f>
        <v/>
      </c>
      <c r="H17" s="120" t="str">
        <f>IF($A17="","",SUMIFS('Ergebnis (detailliert)'!$P$17:$P$1001,'Ergebnis (detailliert)'!$A$17:$A$1001,'Ergebnis (aggregiert)'!$A17,'Ergebnis (detailliert)'!$B$17:$B$1001,'Ergebnis (aggregiert)'!$C17))</f>
        <v/>
      </c>
      <c r="I17" s="121" t="str">
        <f>IF($A17="","",SUMIFS('Ergebnis (detailliert)'!$S$17:$S$1001,'Ergebnis (detailliert)'!$A$17:$A$1001,'Ergebnis (aggregiert)'!$A17,'Ergebnis (detailliert)'!$B$17:$B$1001,'Ergebnis (aggregiert)'!$C17))</f>
        <v/>
      </c>
      <c r="J17" s="96" t="str">
        <f>IFERROR(IF(ISBLANK(A17),"",IF(COUNTIF('Beladung des Speichers'!$A$17:$A$300,'Ergebnis (aggregiert)'!A17)=0,"Fehler: Reiter 'Beladung des Speichers' wurde für diesen Speicher nicht ausgefüllt",IF(COUNTIF('Entladung des Speichers'!$A$17:$A$300,'Ergebnis (aggregiert)'!A17)=0,"Fehler: Reiter 'Entladung des Speichers' wurde für diesen Speicher nicht ausgefüllt",IF(COUNTIF(Füllstände!$A$17:$A$300,'Ergebnis (aggregiert)'!A17)=0,"Fehler: Reiter 'Füllstände' wurde für diesen Speicher nicht ausgefüllt","")))),"Fehler: nicht alle Datenblätter für diesen Speicher wurden vollständig befüllt")</f>
        <v/>
      </c>
    </row>
    <row r="18" spans="1:10" x14ac:dyDescent="0.2">
      <c r="A18" s="116" t="str">
        <f>IF(Stammdaten!A18="","",Stammdaten!A18)</f>
        <v/>
      </c>
      <c r="B18" s="116" t="str">
        <f>IF(A18="","",VLOOKUP(A18,Stammdaten!A18:H301,6,FALSE))</f>
        <v/>
      </c>
      <c r="C18" s="117" t="str">
        <f>IF(A18="","","Beladung aus dem Netz der "&amp;Stammdaten!$F$3)</f>
        <v/>
      </c>
      <c r="D18" s="117" t="str">
        <f t="shared" si="2"/>
        <v/>
      </c>
      <c r="E18" s="118" t="str">
        <f>IF(A18="","",SUMIFS('Ergebnis (detailliert)'!$H$17:$H$300,'Ergebnis (detailliert)'!$A$17:$A$300,'Ergebnis (aggregiert)'!$A18,'Ergebnis (detailliert)'!$B$17:$B$300,'Ergebnis (aggregiert)'!$C18))</f>
        <v/>
      </c>
      <c r="F18" s="119" t="str">
        <f>IF($A18="","",SUMIFS('Ergebnis (detailliert)'!$I$17:$I$300,'Ergebnis (detailliert)'!$A$17:$A$300,'Ergebnis (aggregiert)'!$A18,'Ergebnis (detailliert)'!$B$17:$B$300,'Ergebnis (aggregiert)'!$C18))</f>
        <v/>
      </c>
      <c r="G18" s="118" t="str">
        <f>IF($A18="","",SUMIFS('Ergebnis (detailliert)'!$M$17:$M$1001,'Ergebnis (detailliert)'!$A$17:$A$1001,'Ergebnis (aggregiert)'!$A18,'Ergebnis (detailliert)'!$B$17:$B$1001,'Ergebnis (aggregiert)'!$C18))</f>
        <v/>
      </c>
      <c r="H18" s="120" t="str">
        <f>IF($A18="","",SUMIFS('Ergebnis (detailliert)'!$P$17:$P$1001,'Ergebnis (detailliert)'!$A$17:$A$1001,'Ergebnis (aggregiert)'!$A18,'Ergebnis (detailliert)'!$B$17:$B$1001,'Ergebnis (aggregiert)'!$C18))</f>
        <v/>
      </c>
      <c r="I18" s="121" t="str">
        <f>IF($A18="","",SUMIFS('Ergebnis (detailliert)'!$S$17:$S$1001,'Ergebnis (detailliert)'!$A$17:$A$1001,'Ergebnis (aggregiert)'!$A18,'Ergebnis (detailliert)'!$B$17:$B$1001,'Ergebnis (aggregiert)'!$C18))</f>
        <v/>
      </c>
      <c r="J18" s="96" t="str">
        <f>IFERROR(IF(ISBLANK(A18),"",IF(COUNTIF('Beladung des Speichers'!$A$17:$A$300,'Ergebnis (aggregiert)'!A18)=0,"Fehler: Reiter 'Beladung des Speichers' wurde für diesen Speicher nicht ausgefüllt",IF(COUNTIF('Entladung des Speichers'!$A$17:$A$300,'Ergebnis (aggregiert)'!A18)=0,"Fehler: Reiter 'Entladung des Speichers' wurde für diesen Speicher nicht ausgefüllt",IF(COUNTIF(Füllstände!$A$17:$A$300,'Ergebnis (aggregiert)'!A18)=0,"Fehler: Reiter 'Füllstände' wurde für diesen Speicher nicht ausgefüllt","")))),"Fehler: nicht alle Datenblätter für diesen Speicher wurden vollständig befüllt")</f>
        <v/>
      </c>
    </row>
    <row r="19" spans="1:10" x14ac:dyDescent="0.2">
      <c r="A19" s="116" t="str">
        <f>IF(Stammdaten!A19="","",Stammdaten!A19)</f>
        <v/>
      </c>
      <c r="B19" s="116" t="str">
        <f>IF(A19="","",VLOOKUP(A19,Stammdaten!A19:H302,6,FALSE))</f>
        <v/>
      </c>
      <c r="C19" s="117" t="str">
        <f>IF(A19="","","Beladung aus dem Netz der "&amp;Stammdaten!$F$3)</f>
        <v/>
      </c>
      <c r="D19" s="117" t="str">
        <f t="shared" si="2"/>
        <v/>
      </c>
      <c r="E19" s="118" t="str">
        <f>IF(A19="","",SUMIFS('Ergebnis (detailliert)'!$H$17:$H$300,'Ergebnis (detailliert)'!$A$17:$A$300,'Ergebnis (aggregiert)'!$A19,'Ergebnis (detailliert)'!$B$17:$B$300,'Ergebnis (aggregiert)'!$C19))</f>
        <v/>
      </c>
      <c r="F19" s="119" t="str">
        <f>IF($A19="","",SUMIFS('Ergebnis (detailliert)'!$I$17:$I$300,'Ergebnis (detailliert)'!$A$17:$A$300,'Ergebnis (aggregiert)'!$A19,'Ergebnis (detailliert)'!$B$17:$B$300,'Ergebnis (aggregiert)'!$C19))</f>
        <v/>
      </c>
      <c r="G19" s="118" t="str">
        <f>IF($A19="","",SUMIFS('Ergebnis (detailliert)'!$M$17:$M$1001,'Ergebnis (detailliert)'!$A$17:$A$1001,'Ergebnis (aggregiert)'!$A19,'Ergebnis (detailliert)'!$B$17:$B$1001,'Ergebnis (aggregiert)'!$C19))</f>
        <v/>
      </c>
      <c r="H19" s="120" t="str">
        <f>IF($A19="","",SUMIFS('Ergebnis (detailliert)'!$P$17:$P$1001,'Ergebnis (detailliert)'!$A$17:$A$1001,'Ergebnis (aggregiert)'!$A19,'Ergebnis (detailliert)'!$B$17:$B$1001,'Ergebnis (aggregiert)'!$C19))</f>
        <v/>
      </c>
      <c r="I19" s="121" t="str">
        <f>IF($A19="","",SUMIFS('Ergebnis (detailliert)'!$S$17:$S$1001,'Ergebnis (detailliert)'!$A$17:$A$1001,'Ergebnis (aggregiert)'!$A19,'Ergebnis (detailliert)'!$B$17:$B$1001,'Ergebnis (aggregiert)'!$C19))</f>
        <v/>
      </c>
      <c r="J19" s="96" t="str">
        <f>IFERROR(IF(ISBLANK(A19),"",IF(COUNTIF('Beladung des Speichers'!$A$17:$A$300,'Ergebnis (aggregiert)'!A19)=0,"Fehler: Reiter 'Beladung des Speichers' wurde für diesen Speicher nicht ausgefüllt",IF(COUNTIF('Entladung des Speichers'!$A$17:$A$300,'Ergebnis (aggregiert)'!A19)=0,"Fehler: Reiter 'Entladung des Speichers' wurde für diesen Speicher nicht ausgefüllt",IF(COUNTIF(Füllstände!$A$17:$A$300,'Ergebnis (aggregiert)'!A19)=0,"Fehler: Reiter 'Füllstände' wurde für diesen Speicher nicht ausgefüllt","")))),"Fehler: nicht alle Datenblätter für diesen Speicher wurden vollständig befüllt")</f>
        <v/>
      </c>
    </row>
    <row r="20" spans="1:10" x14ac:dyDescent="0.2">
      <c r="A20" s="116" t="str">
        <f>IF(Stammdaten!A20="","",Stammdaten!A20)</f>
        <v/>
      </c>
      <c r="B20" s="116" t="str">
        <f>IF(A20="","",VLOOKUP(A20,Stammdaten!A20:H303,6,FALSE))</f>
        <v/>
      </c>
      <c r="C20" s="117" t="str">
        <f>IF(A20="","","Beladung aus dem Netz der "&amp;Stammdaten!$F$3)</f>
        <v/>
      </c>
      <c r="D20" s="117" t="str">
        <f t="shared" si="2"/>
        <v/>
      </c>
      <c r="E20" s="118" t="str">
        <f>IF(A20="","",SUMIFS('Ergebnis (detailliert)'!$H$17:$H$300,'Ergebnis (detailliert)'!$A$17:$A$300,'Ergebnis (aggregiert)'!$A20,'Ergebnis (detailliert)'!$B$17:$B$300,'Ergebnis (aggregiert)'!$C20))</f>
        <v/>
      </c>
      <c r="F20" s="119" t="str">
        <f>IF($A20="","",SUMIFS('Ergebnis (detailliert)'!$I$17:$I$300,'Ergebnis (detailliert)'!$A$17:$A$300,'Ergebnis (aggregiert)'!$A20,'Ergebnis (detailliert)'!$B$17:$B$300,'Ergebnis (aggregiert)'!$C20))</f>
        <v/>
      </c>
      <c r="G20" s="118" t="str">
        <f>IF($A20="","",SUMIFS('Ergebnis (detailliert)'!$M$17:$M$1001,'Ergebnis (detailliert)'!$A$17:$A$1001,'Ergebnis (aggregiert)'!$A20,'Ergebnis (detailliert)'!$B$17:$B$1001,'Ergebnis (aggregiert)'!$C20))</f>
        <v/>
      </c>
      <c r="H20" s="120" t="str">
        <f>IF($A20="","",SUMIFS('Ergebnis (detailliert)'!$P$17:$P$1001,'Ergebnis (detailliert)'!$A$17:$A$1001,'Ergebnis (aggregiert)'!$A20,'Ergebnis (detailliert)'!$B$17:$B$1001,'Ergebnis (aggregiert)'!$C20))</f>
        <v/>
      </c>
      <c r="I20" s="121" t="str">
        <f>IF($A20="","",SUMIFS('Ergebnis (detailliert)'!$S$17:$S$1001,'Ergebnis (detailliert)'!$A$17:$A$1001,'Ergebnis (aggregiert)'!$A20,'Ergebnis (detailliert)'!$B$17:$B$1001,'Ergebnis (aggregiert)'!$C20))</f>
        <v/>
      </c>
      <c r="J20" s="96" t="str">
        <f>IFERROR(IF(ISBLANK(A20),"",IF(COUNTIF('Beladung des Speichers'!$A$17:$A$300,'Ergebnis (aggregiert)'!A20)=0,"Fehler: Reiter 'Beladung des Speichers' wurde für diesen Speicher nicht ausgefüllt",IF(COUNTIF('Entladung des Speichers'!$A$17:$A$300,'Ergebnis (aggregiert)'!A20)=0,"Fehler: Reiter 'Entladung des Speichers' wurde für diesen Speicher nicht ausgefüllt",IF(COUNTIF(Füllstände!$A$17:$A$300,'Ergebnis (aggregiert)'!A20)=0,"Fehler: Reiter 'Füllstände' wurde für diesen Speicher nicht ausgefüllt","")))),"Fehler: nicht alle Datenblätter für diesen Speicher wurden vollständig befüllt")</f>
        <v/>
      </c>
    </row>
    <row r="21" spans="1:10" x14ac:dyDescent="0.2">
      <c r="A21" s="116" t="str">
        <f>IF(Stammdaten!A21="","",Stammdaten!A21)</f>
        <v/>
      </c>
      <c r="B21" s="116" t="str">
        <f>IF(A21="","",VLOOKUP(A21,Stammdaten!A21:H304,6,FALSE))</f>
        <v/>
      </c>
      <c r="C21" s="117" t="str">
        <f>IF(A21="","","Beladung aus dem Netz der "&amp;Stammdaten!$F$3)</f>
        <v/>
      </c>
      <c r="D21" s="117" t="str">
        <f t="shared" si="2"/>
        <v/>
      </c>
      <c r="E21" s="118" t="str">
        <f>IF(A21="","",SUMIFS('Ergebnis (detailliert)'!$H$17:$H$300,'Ergebnis (detailliert)'!$A$17:$A$300,'Ergebnis (aggregiert)'!$A21,'Ergebnis (detailliert)'!$B$17:$B$300,'Ergebnis (aggregiert)'!$C21))</f>
        <v/>
      </c>
      <c r="F21" s="119" t="str">
        <f>IF($A21="","",SUMIFS('Ergebnis (detailliert)'!$I$17:$I$300,'Ergebnis (detailliert)'!$A$17:$A$300,'Ergebnis (aggregiert)'!$A21,'Ergebnis (detailliert)'!$B$17:$B$300,'Ergebnis (aggregiert)'!$C21))</f>
        <v/>
      </c>
      <c r="G21" s="118" t="str">
        <f>IF($A21="","",SUMIFS('Ergebnis (detailliert)'!$M$17:$M$1001,'Ergebnis (detailliert)'!$A$17:$A$1001,'Ergebnis (aggregiert)'!$A21,'Ergebnis (detailliert)'!$B$17:$B$1001,'Ergebnis (aggregiert)'!$C21))</f>
        <v/>
      </c>
      <c r="H21" s="120" t="str">
        <f>IF($A21="","",SUMIFS('Ergebnis (detailliert)'!$P$17:$P$1001,'Ergebnis (detailliert)'!$A$17:$A$1001,'Ergebnis (aggregiert)'!$A21,'Ergebnis (detailliert)'!$B$17:$B$1001,'Ergebnis (aggregiert)'!$C21))</f>
        <v/>
      </c>
      <c r="I21" s="121" t="str">
        <f>IF($A21="","",SUMIFS('Ergebnis (detailliert)'!$S$17:$S$1001,'Ergebnis (detailliert)'!$A$17:$A$1001,'Ergebnis (aggregiert)'!$A21,'Ergebnis (detailliert)'!$B$17:$B$1001,'Ergebnis (aggregiert)'!$C21))</f>
        <v/>
      </c>
      <c r="J21" s="96" t="str">
        <f>IFERROR(IF(ISBLANK(A21),"",IF(COUNTIF('Beladung des Speichers'!$A$17:$A$300,'Ergebnis (aggregiert)'!A21)=0,"Fehler: Reiter 'Beladung des Speichers' wurde für diesen Speicher nicht ausgefüllt",IF(COUNTIF('Entladung des Speichers'!$A$17:$A$300,'Ergebnis (aggregiert)'!A21)=0,"Fehler: Reiter 'Entladung des Speichers' wurde für diesen Speicher nicht ausgefüllt",IF(COUNTIF(Füllstände!$A$17:$A$300,'Ergebnis (aggregiert)'!A21)=0,"Fehler: Reiter 'Füllstände' wurde für diesen Speicher nicht ausgefüllt","")))),"Fehler: nicht alle Datenblätter für diesen Speicher wurden vollständig befüllt")</f>
        <v/>
      </c>
    </row>
    <row r="22" spans="1:10" x14ac:dyDescent="0.2">
      <c r="A22" s="116" t="str">
        <f>IF(Stammdaten!A22="","",Stammdaten!A22)</f>
        <v/>
      </c>
      <c r="B22" s="116" t="str">
        <f>IF(A22="","",VLOOKUP(A22,Stammdaten!A22:H305,6,FALSE))</f>
        <v/>
      </c>
      <c r="C22" s="117" t="str">
        <f>IF(A22="","","Beladung aus dem Netz der "&amp;Stammdaten!$F$3)</f>
        <v/>
      </c>
      <c r="D22" s="117" t="str">
        <f t="shared" si="2"/>
        <v/>
      </c>
      <c r="E22" s="118" t="str">
        <f>IF(A22="","",SUMIFS('Ergebnis (detailliert)'!$H$17:$H$300,'Ergebnis (detailliert)'!$A$17:$A$300,'Ergebnis (aggregiert)'!$A22,'Ergebnis (detailliert)'!$B$17:$B$300,'Ergebnis (aggregiert)'!$C22))</f>
        <v/>
      </c>
      <c r="F22" s="119" t="str">
        <f>IF($A22="","",SUMIFS('Ergebnis (detailliert)'!$I$17:$I$300,'Ergebnis (detailliert)'!$A$17:$A$300,'Ergebnis (aggregiert)'!$A22,'Ergebnis (detailliert)'!$B$17:$B$300,'Ergebnis (aggregiert)'!$C22))</f>
        <v/>
      </c>
      <c r="G22" s="118" t="str">
        <f>IF($A22="","",SUMIFS('Ergebnis (detailliert)'!$M$17:$M$1001,'Ergebnis (detailliert)'!$A$17:$A$1001,'Ergebnis (aggregiert)'!$A22,'Ergebnis (detailliert)'!$B$17:$B$1001,'Ergebnis (aggregiert)'!$C22))</f>
        <v/>
      </c>
      <c r="H22" s="120" t="str">
        <f>IF($A22="","",SUMIFS('Ergebnis (detailliert)'!$P$17:$P$1001,'Ergebnis (detailliert)'!$A$17:$A$1001,'Ergebnis (aggregiert)'!$A22,'Ergebnis (detailliert)'!$B$17:$B$1001,'Ergebnis (aggregiert)'!$C22))</f>
        <v/>
      </c>
      <c r="I22" s="121" t="str">
        <f>IF($A22="","",SUMIFS('Ergebnis (detailliert)'!$S$17:$S$1001,'Ergebnis (detailliert)'!$A$17:$A$1001,'Ergebnis (aggregiert)'!$A22,'Ergebnis (detailliert)'!$B$17:$B$1001,'Ergebnis (aggregiert)'!$C22))</f>
        <v/>
      </c>
      <c r="J22" s="96" t="str">
        <f>IFERROR(IF(ISBLANK(A22),"",IF(COUNTIF('Beladung des Speichers'!$A$17:$A$300,'Ergebnis (aggregiert)'!A22)=0,"Fehler: Reiter 'Beladung des Speichers' wurde für diesen Speicher nicht ausgefüllt",IF(COUNTIF('Entladung des Speichers'!$A$17:$A$300,'Ergebnis (aggregiert)'!A22)=0,"Fehler: Reiter 'Entladung des Speichers' wurde für diesen Speicher nicht ausgefüllt",IF(COUNTIF(Füllstände!$A$17:$A$300,'Ergebnis (aggregiert)'!A22)=0,"Fehler: Reiter 'Füllstände' wurde für diesen Speicher nicht ausgefüllt","")))),"Fehler: nicht alle Datenblätter für diesen Speicher wurden vollständig befüllt")</f>
        <v/>
      </c>
    </row>
    <row r="23" spans="1:10" x14ac:dyDescent="0.2">
      <c r="A23" s="116" t="str">
        <f>IF(Stammdaten!A23="","",Stammdaten!A23)</f>
        <v/>
      </c>
      <c r="B23" s="116" t="str">
        <f>IF(A23="","",VLOOKUP(A23,Stammdaten!A23:H306,6,FALSE))</f>
        <v/>
      </c>
      <c r="C23" s="117" t="str">
        <f>IF(A23="","","Beladung aus dem Netz der "&amp;Stammdaten!$F$3)</f>
        <v/>
      </c>
      <c r="D23" s="117" t="str">
        <f t="shared" si="2"/>
        <v/>
      </c>
      <c r="E23" s="118" t="str">
        <f>IF(A23="","",SUMIFS('Ergebnis (detailliert)'!$H$17:$H$300,'Ergebnis (detailliert)'!$A$17:$A$300,'Ergebnis (aggregiert)'!$A23,'Ergebnis (detailliert)'!$B$17:$B$300,'Ergebnis (aggregiert)'!$C23))</f>
        <v/>
      </c>
      <c r="F23" s="119" t="str">
        <f>IF($A23="","",SUMIFS('Ergebnis (detailliert)'!$I$17:$I$300,'Ergebnis (detailliert)'!$A$17:$A$300,'Ergebnis (aggregiert)'!$A23,'Ergebnis (detailliert)'!$B$17:$B$300,'Ergebnis (aggregiert)'!$C23))</f>
        <v/>
      </c>
      <c r="G23" s="118" t="str">
        <f>IF($A23="","",SUMIFS('Ergebnis (detailliert)'!$M$17:$M$1001,'Ergebnis (detailliert)'!$A$17:$A$1001,'Ergebnis (aggregiert)'!$A23,'Ergebnis (detailliert)'!$B$17:$B$1001,'Ergebnis (aggregiert)'!$C23))</f>
        <v/>
      </c>
      <c r="H23" s="120" t="str">
        <f>IF($A23="","",SUMIFS('Ergebnis (detailliert)'!$P$17:$P$1001,'Ergebnis (detailliert)'!$A$17:$A$1001,'Ergebnis (aggregiert)'!$A23,'Ergebnis (detailliert)'!$B$17:$B$1001,'Ergebnis (aggregiert)'!$C23))</f>
        <v/>
      </c>
      <c r="I23" s="121" t="str">
        <f>IF($A23="","",SUMIFS('Ergebnis (detailliert)'!$S$17:$S$1001,'Ergebnis (detailliert)'!$A$17:$A$1001,'Ergebnis (aggregiert)'!$A23,'Ergebnis (detailliert)'!$B$17:$B$1001,'Ergebnis (aggregiert)'!$C23))</f>
        <v/>
      </c>
      <c r="J23" s="96" t="str">
        <f>IFERROR(IF(ISBLANK(A23),"",IF(COUNTIF('Beladung des Speichers'!$A$17:$A$300,'Ergebnis (aggregiert)'!A23)=0,"Fehler: Reiter 'Beladung des Speichers' wurde für diesen Speicher nicht ausgefüllt",IF(COUNTIF('Entladung des Speichers'!$A$17:$A$300,'Ergebnis (aggregiert)'!A23)=0,"Fehler: Reiter 'Entladung des Speichers' wurde für diesen Speicher nicht ausgefüllt",IF(COUNTIF(Füllstände!$A$17:$A$300,'Ergebnis (aggregiert)'!A23)=0,"Fehler: Reiter 'Füllstände' wurde für diesen Speicher nicht ausgefüllt","")))),"Fehler: nicht alle Datenblätter für diesen Speicher wurden vollständig befüllt")</f>
        <v/>
      </c>
    </row>
    <row r="24" spans="1:10" x14ac:dyDescent="0.2">
      <c r="A24" s="116" t="str">
        <f>IF(Stammdaten!A24="","",Stammdaten!A24)</f>
        <v/>
      </c>
      <c r="B24" s="116" t="str">
        <f>IF(A24="","",VLOOKUP(A24,Stammdaten!A24:H307,6,FALSE))</f>
        <v/>
      </c>
      <c r="C24" s="117" t="str">
        <f>IF(A24="","","Beladung aus dem Netz der "&amp;Stammdaten!$F$3)</f>
        <v/>
      </c>
      <c r="D24" s="117" t="str">
        <f t="shared" si="2"/>
        <v/>
      </c>
      <c r="E24" s="118" t="str">
        <f>IF(A24="","",SUMIFS('Ergebnis (detailliert)'!$H$17:$H$300,'Ergebnis (detailliert)'!$A$17:$A$300,'Ergebnis (aggregiert)'!$A24,'Ergebnis (detailliert)'!$B$17:$B$300,'Ergebnis (aggregiert)'!$C24))</f>
        <v/>
      </c>
      <c r="F24" s="119" t="str">
        <f>IF($A24="","",SUMIFS('Ergebnis (detailliert)'!$I$17:$I$300,'Ergebnis (detailliert)'!$A$17:$A$300,'Ergebnis (aggregiert)'!$A24,'Ergebnis (detailliert)'!$B$17:$B$300,'Ergebnis (aggregiert)'!$C24))</f>
        <v/>
      </c>
      <c r="G24" s="118" t="str">
        <f>IF($A24="","",SUMIFS('Ergebnis (detailliert)'!$M$17:$M$1001,'Ergebnis (detailliert)'!$A$17:$A$1001,'Ergebnis (aggregiert)'!$A24,'Ergebnis (detailliert)'!$B$17:$B$1001,'Ergebnis (aggregiert)'!$C24))</f>
        <v/>
      </c>
      <c r="H24" s="120" t="str">
        <f>IF($A24="","",SUMIFS('Ergebnis (detailliert)'!$P$17:$P$1001,'Ergebnis (detailliert)'!$A$17:$A$1001,'Ergebnis (aggregiert)'!$A24,'Ergebnis (detailliert)'!$B$17:$B$1001,'Ergebnis (aggregiert)'!$C24))</f>
        <v/>
      </c>
      <c r="I24" s="121" t="str">
        <f>IF($A24="","",SUMIFS('Ergebnis (detailliert)'!$S$17:$S$1001,'Ergebnis (detailliert)'!$A$17:$A$1001,'Ergebnis (aggregiert)'!$A24,'Ergebnis (detailliert)'!$B$17:$B$1001,'Ergebnis (aggregiert)'!$C24))</f>
        <v/>
      </c>
      <c r="J24" s="96" t="str">
        <f>IFERROR(IF(ISBLANK(A24),"",IF(COUNTIF('Beladung des Speichers'!$A$17:$A$300,'Ergebnis (aggregiert)'!A24)=0,"Fehler: Reiter 'Beladung des Speichers' wurde für diesen Speicher nicht ausgefüllt",IF(COUNTIF('Entladung des Speichers'!$A$17:$A$300,'Ergebnis (aggregiert)'!A24)=0,"Fehler: Reiter 'Entladung des Speichers' wurde für diesen Speicher nicht ausgefüllt",IF(COUNTIF(Füllstände!$A$17:$A$300,'Ergebnis (aggregiert)'!A24)=0,"Fehler: Reiter 'Füllstände' wurde für diesen Speicher nicht ausgefüllt","")))),"Fehler: nicht alle Datenblätter für diesen Speicher wurden vollständig befüllt")</f>
        <v/>
      </c>
    </row>
    <row r="25" spans="1:10" x14ac:dyDescent="0.2">
      <c r="A25" s="116" t="str">
        <f>IF(Stammdaten!A25="","",Stammdaten!A25)</f>
        <v/>
      </c>
      <c r="B25" s="116" t="str">
        <f>IF(A25="","",VLOOKUP(A25,Stammdaten!A25:H308,6,FALSE))</f>
        <v/>
      </c>
      <c r="C25" s="117" t="str">
        <f>IF(A25="","","Beladung aus dem Netz der "&amp;Stammdaten!$F$3)</f>
        <v/>
      </c>
      <c r="D25" s="117" t="str">
        <f t="shared" si="2"/>
        <v/>
      </c>
      <c r="E25" s="118" t="str">
        <f>IF(A25="","",SUMIFS('Ergebnis (detailliert)'!$H$17:$H$300,'Ergebnis (detailliert)'!$A$17:$A$300,'Ergebnis (aggregiert)'!$A25,'Ergebnis (detailliert)'!$B$17:$B$300,'Ergebnis (aggregiert)'!$C25))</f>
        <v/>
      </c>
      <c r="F25" s="119" t="str">
        <f>IF($A25="","",SUMIFS('Ergebnis (detailliert)'!$I$17:$I$300,'Ergebnis (detailliert)'!$A$17:$A$300,'Ergebnis (aggregiert)'!$A25,'Ergebnis (detailliert)'!$B$17:$B$300,'Ergebnis (aggregiert)'!$C25))</f>
        <v/>
      </c>
      <c r="G25" s="118" t="str">
        <f>IF($A25="","",SUMIFS('Ergebnis (detailliert)'!$M$17:$M$1001,'Ergebnis (detailliert)'!$A$17:$A$1001,'Ergebnis (aggregiert)'!$A25,'Ergebnis (detailliert)'!$B$17:$B$1001,'Ergebnis (aggregiert)'!$C25))</f>
        <v/>
      </c>
      <c r="H25" s="120" t="str">
        <f>IF($A25="","",SUMIFS('Ergebnis (detailliert)'!$P$17:$P$1001,'Ergebnis (detailliert)'!$A$17:$A$1001,'Ergebnis (aggregiert)'!$A25,'Ergebnis (detailliert)'!$B$17:$B$1001,'Ergebnis (aggregiert)'!$C25))</f>
        <v/>
      </c>
      <c r="I25" s="121" t="str">
        <f>IF($A25="","",SUMIFS('Ergebnis (detailliert)'!$S$17:$S$1001,'Ergebnis (detailliert)'!$A$17:$A$1001,'Ergebnis (aggregiert)'!$A25,'Ergebnis (detailliert)'!$B$17:$B$1001,'Ergebnis (aggregiert)'!$C25))</f>
        <v/>
      </c>
      <c r="J25" s="96" t="str">
        <f>IFERROR(IF(ISBLANK(A25),"",IF(COUNTIF('Beladung des Speichers'!$A$17:$A$300,'Ergebnis (aggregiert)'!A25)=0,"Fehler: Reiter 'Beladung des Speichers' wurde für diesen Speicher nicht ausgefüllt",IF(COUNTIF('Entladung des Speichers'!$A$17:$A$300,'Ergebnis (aggregiert)'!A25)=0,"Fehler: Reiter 'Entladung des Speichers' wurde für diesen Speicher nicht ausgefüllt",IF(COUNTIF(Füllstände!$A$17:$A$300,'Ergebnis (aggregiert)'!A25)=0,"Fehler: Reiter 'Füllstände' wurde für diesen Speicher nicht ausgefüllt","")))),"Fehler: nicht alle Datenblätter für diesen Speicher wurden vollständig befüllt")</f>
        <v/>
      </c>
    </row>
    <row r="26" spans="1:10" x14ac:dyDescent="0.2">
      <c r="A26" s="116" t="str">
        <f>IF(Stammdaten!A26="","",Stammdaten!A26)</f>
        <v/>
      </c>
      <c r="B26" s="116" t="str">
        <f>IF(A26="","",VLOOKUP(A26,Stammdaten!A26:H309,6,FALSE))</f>
        <v/>
      </c>
      <c r="C26" s="117" t="str">
        <f>IF(A26="","","Beladung aus dem Netz der "&amp;Stammdaten!$F$3)</f>
        <v/>
      </c>
      <c r="D26" s="117" t="str">
        <f t="shared" si="2"/>
        <v/>
      </c>
      <c r="E26" s="118" t="str">
        <f>IF(A26="","",SUMIFS('Ergebnis (detailliert)'!$H$17:$H$300,'Ergebnis (detailliert)'!$A$17:$A$300,'Ergebnis (aggregiert)'!$A26,'Ergebnis (detailliert)'!$B$17:$B$300,'Ergebnis (aggregiert)'!$C26))</f>
        <v/>
      </c>
      <c r="F26" s="119" t="str">
        <f>IF($A26="","",SUMIFS('Ergebnis (detailliert)'!$I$17:$I$300,'Ergebnis (detailliert)'!$A$17:$A$300,'Ergebnis (aggregiert)'!$A26,'Ergebnis (detailliert)'!$B$17:$B$300,'Ergebnis (aggregiert)'!$C26))</f>
        <v/>
      </c>
      <c r="G26" s="118" t="str">
        <f>IF($A26="","",SUMIFS('Ergebnis (detailliert)'!$M$17:$M$1001,'Ergebnis (detailliert)'!$A$17:$A$1001,'Ergebnis (aggregiert)'!$A26,'Ergebnis (detailliert)'!$B$17:$B$1001,'Ergebnis (aggregiert)'!$C26))</f>
        <v/>
      </c>
      <c r="H26" s="120" t="str">
        <f>IF($A26="","",SUMIFS('Ergebnis (detailliert)'!$P$17:$P$1001,'Ergebnis (detailliert)'!$A$17:$A$1001,'Ergebnis (aggregiert)'!$A26,'Ergebnis (detailliert)'!$B$17:$B$1001,'Ergebnis (aggregiert)'!$C26))</f>
        <v/>
      </c>
      <c r="I26" s="121" t="str">
        <f>IF($A26="","",SUMIFS('Ergebnis (detailliert)'!$S$17:$S$1001,'Ergebnis (detailliert)'!$A$17:$A$1001,'Ergebnis (aggregiert)'!$A26,'Ergebnis (detailliert)'!$B$17:$B$1001,'Ergebnis (aggregiert)'!$C26))</f>
        <v/>
      </c>
      <c r="J26" s="96" t="str">
        <f>IFERROR(IF(ISBLANK(A26),"",IF(COUNTIF('Beladung des Speichers'!$A$17:$A$300,'Ergebnis (aggregiert)'!A26)=0,"Fehler: Reiter 'Beladung des Speichers' wurde für diesen Speicher nicht ausgefüllt",IF(COUNTIF('Entladung des Speichers'!$A$17:$A$300,'Ergebnis (aggregiert)'!A26)=0,"Fehler: Reiter 'Entladung des Speichers' wurde für diesen Speicher nicht ausgefüllt",IF(COUNTIF(Füllstände!$A$17:$A$300,'Ergebnis (aggregiert)'!A26)=0,"Fehler: Reiter 'Füllstände' wurde für diesen Speicher nicht ausgefüllt","")))),"Fehler: nicht alle Datenblätter für diesen Speicher wurden vollständig befüllt")</f>
        <v/>
      </c>
    </row>
    <row r="27" spans="1:10" x14ac:dyDescent="0.2">
      <c r="A27" s="116" t="str">
        <f>IF(Stammdaten!A27="","",Stammdaten!A27)</f>
        <v/>
      </c>
      <c r="B27" s="116" t="str">
        <f>IF(A27="","",VLOOKUP(A27,Stammdaten!A27:H310,6,FALSE))</f>
        <v/>
      </c>
      <c r="C27" s="117" t="str">
        <f>IF(A27="","","Beladung aus dem Netz der "&amp;Stammdaten!$F$3)</f>
        <v/>
      </c>
      <c r="D27" s="117" t="str">
        <f t="shared" si="2"/>
        <v/>
      </c>
      <c r="E27" s="118" t="str">
        <f>IF(A27="","",SUMIFS('Ergebnis (detailliert)'!$H$17:$H$300,'Ergebnis (detailliert)'!$A$17:$A$300,'Ergebnis (aggregiert)'!$A27,'Ergebnis (detailliert)'!$B$17:$B$300,'Ergebnis (aggregiert)'!$C27))</f>
        <v/>
      </c>
      <c r="F27" s="119" t="str">
        <f>IF($A27="","",SUMIFS('Ergebnis (detailliert)'!$I$17:$I$300,'Ergebnis (detailliert)'!$A$17:$A$300,'Ergebnis (aggregiert)'!$A27,'Ergebnis (detailliert)'!$B$17:$B$300,'Ergebnis (aggregiert)'!$C27))</f>
        <v/>
      </c>
      <c r="G27" s="118" t="str">
        <f>IF($A27="","",SUMIFS('Ergebnis (detailliert)'!$M$17:$M$1001,'Ergebnis (detailliert)'!$A$17:$A$1001,'Ergebnis (aggregiert)'!$A27,'Ergebnis (detailliert)'!$B$17:$B$1001,'Ergebnis (aggregiert)'!$C27))</f>
        <v/>
      </c>
      <c r="H27" s="120" t="str">
        <f>IF($A27="","",SUMIFS('Ergebnis (detailliert)'!$P$17:$P$1001,'Ergebnis (detailliert)'!$A$17:$A$1001,'Ergebnis (aggregiert)'!$A27,'Ergebnis (detailliert)'!$B$17:$B$1001,'Ergebnis (aggregiert)'!$C27))</f>
        <v/>
      </c>
      <c r="I27" s="121" t="str">
        <f>IF($A27="","",SUMIFS('Ergebnis (detailliert)'!$S$17:$S$1001,'Ergebnis (detailliert)'!$A$17:$A$1001,'Ergebnis (aggregiert)'!$A27,'Ergebnis (detailliert)'!$B$17:$B$1001,'Ergebnis (aggregiert)'!$C27))</f>
        <v/>
      </c>
      <c r="J27" s="96" t="str">
        <f>IFERROR(IF(ISBLANK(A27),"",IF(COUNTIF('Beladung des Speichers'!$A$17:$A$300,'Ergebnis (aggregiert)'!A27)=0,"Fehler: Reiter 'Beladung des Speichers' wurde für diesen Speicher nicht ausgefüllt",IF(COUNTIF('Entladung des Speichers'!$A$17:$A$300,'Ergebnis (aggregiert)'!A27)=0,"Fehler: Reiter 'Entladung des Speichers' wurde für diesen Speicher nicht ausgefüllt",IF(COUNTIF(Füllstände!$A$17:$A$300,'Ergebnis (aggregiert)'!A27)=0,"Fehler: Reiter 'Füllstände' wurde für diesen Speicher nicht ausgefüllt","")))),"Fehler: nicht alle Datenblätter für diesen Speicher wurden vollständig befüllt")</f>
        <v/>
      </c>
    </row>
    <row r="28" spans="1:10" x14ac:dyDescent="0.2">
      <c r="A28" s="116" t="str">
        <f>IF(Stammdaten!A28="","",Stammdaten!A28)</f>
        <v/>
      </c>
      <c r="B28" s="116" t="str">
        <f>IF(A28="","",VLOOKUP(A28,Stammdaten!A28:H311,6,FALSE))</f>
        <v/>
      </c>
      <c r="C28" s="117" t="str">
        <f>IF(A28="","","Beladung aus dem Netz der "&amp;Stammdaten!$F$3)</f>
        <v/>
      </c>
      <c r="D28" s="117" t="str">
        <f t="shared" si="2"/>
        <v/>
      </c>
      <c r="E28" s="118" t="str">
        <f>IF(A28="","",SUMIFS('Ergebnis (detailliert)'!$H$17:$H$300,'Ergebnis (detailliert)'!$A$17:$A$300,'Ergebnis (aggregiert)'!$A28,'Ergebnis (detailliert)'!$B$17:$B$300,'Ergebnis (aggregiert)'!$C28))</f>
        <v/>
      </c>
      <c r="F28" s="119" t="str">
        <f>IF($A28="","",SUMIFS('Ergebnis (detailliert)'!$I$17:$I$300,'Ergebnis (detailliert)'!$A$17:$A$300,'Ergebnis (aggregiert)'!$A28,'Ergebnis (detailliert)'!$B$17:$B$300,'Ergebnis (aggregiert)'!$C28))</f>
        <v/>
      </c>
      <c r="G28" s="118" t="str">
        <f>IF($A28="","",SUMIFS('Ergebnis (detailliert)'!$M$17:$M$1001,'Ergebnis (detailliert)'!$A$17:$A$1001,'Ergebnis (aggregiert)'!$A28,'Ergebnis (detailliert)'!$B$17:$B$1001,'Ergebnis (aggregiert)'!$C28))</f>
        <v/>
      </c>
      <c r="H28" s="120" t="str">
        <f>IF($A28="","",SUMIFS('Ergebnis (detailliert)'!$P$17:$P$1001,'Ergebnis (detailliert)'!$A$17:$A$1001,'Ergebnis (aggregiert)'!$A28,'Ergebnis (detailliert)'!$B$17:$B$1001,'Ergebnis (aggregiert)'!$C28))</f>
        <v/>
      </c>
      <c r="I28" s="121" t="str">
        <f>IF($A28="","",SUMIFS('Ergebnis (detailliert)'!$S$17:$S$1001,'Ergebnis (detailliert)'!$A$17:$A$1001,'Ergebnis (aggregiert)'!$A28,'Ergebnis (detailliert)'!$B$17:$B$1001,'Ergebnis (aggregiert)'!$C28))</f>
        <v/>
      </c>
      <c r="J28" s="96" t="str">
        <f>IFERROR(IF(ISBLANK(A28),"",IF(COUNTIF('Beladung des Speichers'!$A$17:$A$300,'Ergebnis (aggregiert)'!A28)=0,"Fehler: Reiter 'Beladung des Speichers' wurde für diesen Speicher nicht ausgefüllt",IF(COUNTIF('Entladung des Speichers'!$A$17:$A$300,'Ergebnis (aggregiert)'!A28)=0,"Fehler: Reiter 'Entladung des Speichers' wurde für diesen Speicher nicht ausgefüllt",IF(COUNTIF(Füllstände!$A$17:$A$300,'Ergebnis (aggregiert)'!A28)=0,"Fehler: Reiter 'Füllstände' wurde für diesen Speicher nicht ausgefüllt","")))),"Fehler: nicht alle Datenblätter für diesen Speicher wurden vollständig befüllt")</f>
        <v/>
      </c>
    </row>
    <row r="29" spans="1:10" x14ac:dyDescent="0.2">
      <c r="A29" s="116" t="str">
        <f>IF(Stammdaten!A29="","",Stammdaten!A29)</f>
        <v/>
      </c>
      <c r="B29" s="116" t="str">
        <f>IF(A29="","",VLOOKUP(A29,Stammdaten!A29:H312,6,FALSE))</f>
        <v/>
      </c>
      <c r="C29" s="117" t="str">
        <f>IF(A29="","","Beladung aus dem Netz der "&amp;Stammdaten!$F$3)</f>
        <v/>
      </c>
      <c r="D29" s="117" t="str">
        <f t="shared" si="2"/>
        <v/>
      </c>
      <c r="E29" s="118" t="str">
        <f>IF(A29="","",SUMIFS('Ergebnis (detailliert)'!$H$17:$H$300,'Ergebnis (detailliert)'!$A$17:$A$300,'Ergebnis (aggregiert)'!$A29,'Ergebnis (detailliert)'!$B$17:$B$300,'Ergebnis (aggregiert)'!$C29))</f>
        <v/>
      </c>
      <c r="F29" s="119" t="str">
        <f>IF($A29="","",SUMIFS('Ergebnis (detailliert)'!$I$17:$I$300,'Ergebnis (detailliert)'!$A$17:$A$300,'Ergebnis (aggregiert)'!$A29,'Ergebnis (detailliert)'!$B$17:$B$300,'Ergebnis (aggregiert)'!$C29))</f>
        <v/>
      </c>
      <c r="G29" s="118" t="str">
        <f>IF($A29="","",SUMIFS('Ergebnis (detailliert)'!$M$17:$M$1001,'Ergebnis (detailliert)'!$A$17:$A$1001,'Ergebnis (aggregiert)'!$A29,'Ergebnis (detailliert)'!$B$17:$B$1001,'Ergebnis (aggregiert)'!$C29))</f>
        <v/>
      </c>
      <c r="H29" s="120" t="str">
        <f>IF($A29="","",SUMIFS('Ergebnis (detailliert)'!$P$17:$P$1001,'Ergebnis (detailliert)'!$A$17:$A$1001,'Ergebnis (aggregiert)'!$A29,'Ergebnis (detailliert)'!$B$17:$B$1001,'Ergebnis (aggregiert)'!$C29))</f>
        <v/>
      </c>
      <c r="I29" s="121" t="str">
        <f>IF($A29="","",SUMIFS('Ergebnis (detailliert)'!$S$17:$S$1001,'Ergebnis (detailliert)'!$A$17:$A$1001,'Ergebnis (aggregiert)'!$A29,'Ergebnis (detailliert)'!$B$17:$B$1001,'Ergebnis (aggregiert)'!$C29))</f>
        <v/>
      </c>
      <c r="J29" s="96" t="str">
        <f>IFERROR(IF(ISBLANK(A29),"",IF(COUNTIF('Beladung des Speichers'!$A$17:$A$300,'Ergebnis (aggregiert)'!A29)=0,"Fehler: Reiter 'Beladung des Speichers' wurde für diesen Speicher nicht ausgefüllt",IF(COUNTIF('Entladung des Speichers'!$A$17:$A$300,'Ergebnis (aggregiert)'!A29)=0,"Fehler: Reiter 'Entladung des Speichers' wurde für diesen Speicher nicht ausgefüllt",IF(COUNTIF(Füllstände!$A$17:$A$300,'Ergebnis (aggregiert)'!A29)=0,"Fehler: Reiter 'Füllstände' wurde für diesen Speicher nicht ausgefüllt","")))),"Fehler: nicht alle Datenblätter für diesen Speicher wurden vollständig befüllt")</f>
        <v/>
      </c>
    </row>
    <row r="30" spans="1:10" x14ac:dyDescent="0.2">
      <c r="A30" s="116" t="str">
        <f>IF(Stammdaten!A30="","",Stammdaten!A30)</f>
        <v/>
      </c>
      <c r="B30" s="116" t="str">
        <f>IF(A30="","",VLOOKUP(A30,Stammdaten!A30:H313,6,FALSE))</f>
        <v/>
      </c>
      <c r="C30" s="117" t="str">
        <f>IF(A30="","","Beladung aus dem Netz der "&amp;Stammdaten!$F$3)</f>
        <v/>
      </c>
      <c r="D30" s="117" t="str">
        <f t="shared" si="2"/>
        <v/>
      </c>
      <c r="E30" s="118" t="str">
        <f>IF(A30="","",SUMIFS('Ergebnis (detailliert)'!$H$17:$H$300,'Ergebnis (detailliert)'!$A$17:$A$300,'Ergebnis (aggregiert)'!$A30,'Ergebnis (detailliert)'!$B$17:$B$300,'Ergebnis (aggregiert)'!$C30))</f>
        <v/>
      </c>
      <c r="F30" s="119" t="str">
        <f>IF($A30="","",SUMIFS('Ergebnis (detailliert)'!$I$17:$I$300,'Ergebnis (detailliert)'!$A$17:$A$300,'Ergebnis (aggregiert)'!$A30,'Ergebnis (detailliert)'!$B$17:$B$300,'Ergebnis (aggregiert)'!$C30))</f>
        <v/>
      </c>
      <c r="G30" s="118" t="str">
        <f>IF($A30="","",SUMIFS('Ergebnis (detailliert)'!$M$17:$M$1001,'Ergebnis (detailliert)'!$A$17:$A$1001,'Ergebnis (aggregiert)'!$A30,'Ergebnis (detailliert)'!$B$17:$B$1001,'Ergebnis (aggregiert)'!$C30))</f>
        <v/>
      </c>
      <c r="H30" s="120" t="str">
        <f>IF($A30="","",SUMIFS('Ergebnis (detailliert)'!$P$17:$P$1001,'Ergebnis (detailliert)'!$A$17:$A$1001,'Ergebnis (aggregiert)'!$A30,'Ergebnis (detailliert)'!$B$17:$B$1001,'Ergebnis (aggregiert)'!$C30))</f>
        <v/>
      </c>
      <c r="I30" s="121" t="str">
        <f>IF($A30="","",SUMIFS('Ergebnis (detailliert)'!$S$17:$S$1001,'Ergebnis (detailliert)'!$A$17:$A$1001,'Ergebnis (aggregiert)'!$A30,'Ergebnis (detailliert)'!$B$17:$B$1001,'Ergebnis (aggregiert)'!$C30))</f>
        <v/>
      </c>
      <c r="J30" s="96" t="str">
        <f>IFERROR(IF(ISBLANK(A30),"",IF(COUNTIF('Beladung des Speichers'!$A$17:$A$300,'Ergebnis (aggregiert)'!A30)=0,"Fehler: Reiter 'Beladung des Speichers' wurde für diesen Speicher nicht ausgefüllt",IF(COUNTIF('Entladung des Speichers'!$A$17:$A$300,'Ergebnis (aggregiert)'!A30)=0,"Fehler: Reiter 'Entladung des Speichers' wurde für diesen Speicher nicht ausgefüllt",IF(COUNTIF(Füllstände!$A$17:$A$300,'Ergebnis (aggregiert)'!A30)=0,"Fehler: Reiter 'Füllstände' wurde für diesen Speicher nicht ausgefüllt","")))),"Fehler: nicht alle Datenblätter für diesen Speicher wurden vollständig befüllt")</f>
        <v/>
      </c>
    </row>
    <row r="31" spans="1:10" x14ac:dyDescent="0.2">
      <c r="A31" s="116" t="str">
        <f>IF(Stammdaten!A31="","",Stammdaten!A31)</f>
        <v/>
      </c>
      <c r="B31" s="116" t="str">
        <f>IF(A31="","",VLOOKUP(A31,Stammdaten!A31:H314,6,FALSE))</f>
        <v/>
      </c>
      <c r="C31" s="117" t="str">
        <f>IF(A31="","","Beladung aus dem Netz der "&amp;Stammdaten!$F$3)</f>
        <v/>
      </c>
      <c r="D31" s="117" t="str">
        <f t="shared" si="2"/>
        <v/>
      </c>
      <c r="E31" s="118" t="str">
        <f>IF(A31="","",SUMIFS('Ergebnis (detailliert)'!$H$17:$H$300,'Ergebnis (detailliert)'!$A$17:$A$300,'Ergebnis (aggregiert)'!$A31,'Ergebnis (detailliert)'!$B$17:$B$300,'Ergebnis (aggregiert)'!$C31))</f>
        <v/>
      </c>
      <c r="F31" s="119" t="str">
        <f>IF($A31="","",SUMIFS('Ergebnis (detailliert)'!$I$17:$I$300,'Ergebnis (detailliert)'!$A$17:$A$300,'Ergebnis (aggregiert)'!$A31,'Ergebnis (detailliert)'!$B$17:$B$300,'Ergebnis (aggregiert)'!$C31))</f>
        <v/>
      </c>
      <c r="G31" s="118" t="str">
        <f>IF($A31="","",SUMIFS('Ergebnis (detailliert)'!$M$17:$M$1001,'Ergebnis (detailliert)'!$A$17:$A$1001,'Ergebnis (aggregiert)'!$A31,'Ergebnis (detailliert)'!$B$17:$B$1001,'Ergebnis (aggregiert)'!$C31))</f>
        <v/>
      </c>
      <c r="H31" s="120" t="str">
        <f>IF($A31="","",SUMIFS('Ergebnis (detailliert)'!$P$17:$P$1001,'Ergebnis (detailliert)'!$A$17:$A$1001,'Ergebnis (aggregiert)'!$A31,'Ergebnis (detailliert)'!$B$17:$B$1001,'Ergebnis (aggregiert)'!$C31))</f>
        <v/>
      </c>
      <c r="I31" s="121" t="str">
        <f>IF($A31="","",SUMIFS('Ergebnis (detailliert)'!$S$17:$S$1001,'Ergebnis (detailliert)'!$A$17:$A$1001,'Ergebnis (aggregiert)'!$A31,'Ergebnis (detailliert)'!$B$17:$B$1001,'Ergebnis (aggregiert)'!$C31))</f>
        <v/>
      </c>
      <c r="J31" s="96" t="str">
        <f>IFERROR(IF(ISBLANK(A31),"",IF(COUNTIF('Beladung des Speichers'!$A$17:$A$300,'Ergebnis (aggregiert)'!A31)=0,"Fehler: Reiter 'Beladung des Speichers' wurde für diesen Speicher nicht ausgefüllt",IF(COUNTIF('Entladung des Speichers'!$A$17:$A$300,'Ergebnis (aggregiert)'!A31)=0,"Fehler: Reiter 'Entladung des Speichers' wurde für diesen Speicher nicht ausgefüllt",IF(COUNTIF(Füllstände!$A$17:$A$300,'Ergebnis (aggregiert)'!A31)=0,"Fehler: Reiter 'Füllstände' wurde für diesen Speicher nicht ausgefüllt","")))),"Fehler: nicht alle Datenblätter für diesen Speicher wurden vollständig befüllt")</f>
        <v/>
      </c>
    </row>
    <row r="32" spans="1:10" x14ac:dyDescent="0.2">
      <c r="A32" s="116" t="str">
        <f>IF(Stammdaten!A32="","",Stammdaten!A32)</f>
        <v/>
      </c>
      <c r="B32" s="116" t="str">
        <f>IF(A32="","",VLOOKUP(A32,Stammdaten!A32:H315,6,FALSE))</f>
        <v/>
      </c>
      <c r="C32" s="117" t="str">
        <f>IF(A32="","","Beladung aus dem Netz der "&amp;Stammdaten!$F$3)</f>
        <v/>
      </c>
      <c r="D32" s="117" t="str">
        <f t="shared" si="2"/>
        <v/>
      </c>
      <c r="E32" s="118" t="str">
        <f>IF(A32="","",SUMIFS('Ergebnis (detailliert)'!$H$17:$H$300,'Ergebnis (detailliert)'!$A$17:$A$300,'Ergebnis (aggregiert)'!$A32,'Ergebnis (detailliert)'!$B$17:$B$300,'Ergebnis (aggregiert)'!$C32))</f>
        <v/>
      </c>
      <c r="F32" s="119" t="str">
        <f>IF($A32="","",SUMIFS('Ergebnis (detailliert)'!$I$17:$I$300,'Ergebnis (detailliert)'!$A$17:$A$300,'Ergebnis (aggregiert)'!$A32,'Ergebnis (detailliert)'!$B$17:$B$300,'Ergebnis (aggregiert)'!$C32))</f>
        <v/>
      </c>
      <c r="G32" s="118" t="str">
        <f>IF($A32="","",SUMIFS('Ergebnis (detailliert)'!$M$17:$M$1001,'Ergebnis (detailliert)'!$A$17:$A$1001,'Ergebnis (aggregiert)'!$A32,'Ergebnis (detailliert)'!$B$17:$B$1001,'Ergebnis (aggregiert)'!$C32))</f>
        <v/>
      </c>
      <c r="H32" s="120" t="str">
        <f>IF($A32="","",SUMIFS('Ergebnis (detailliert)'!$P$17:$P$1001,'Ergebnis (detailliert)'!$A$17:$A$1001,'Ergebnis (aggregiert)'!$A32,'Ergebnis (detailliert)'!$B$17:$B$1001,'Ergebnis (aggregiert)'!$C32))</f>
        <v/>
      </c>
      <c r="I32" s="121" t="str">
        <f>IF($A32="","",SUMIFS('Ergebnis (detailliert)'!$S$17:$S$1001,'Ergebnis (detailliert)'!$A$17:$A$1001,'Ergebnis (aggregiert)'!$A32,'Ergebnis (detailliert)'!$B$17:$B$1001,'Ergebnis (aggregiert)'!$C32))</f>
        <v/>
      </c>
      <c r="J32" s="96" t="str">
        <f>IFERROR(IF(ISBLANK(A32),"",IF(COUNTIF('Beladung des Speichers'!$A$17:$A$300,'Ergebnis (aggregiert)'!A32)=0,"Fehler: Reiter 'Beladung des Speichers' wurde für diesen Speicher nicht ausgefüllt",IF(COUNTIF('Entladung des Speichers'!$A$17:$A$300,'Ergebnis (aggregiert)'!A32)=0,"Fehler: Reiter 'Entladung des Speichers' wurde für diesen Speicher nicht ausgefüllt",IF(COUNTIF(Füllstände!$A$17:$A$300,'Ergebnis (aggregiert)'!A32)=0,"Fehler: Reiter 'Füllstände' wurde für diesen Speicher nicht ausgefüllt","")))),"Fehler: nicht alle Datenblätter für diesen Speicher wurden vollständig befüllt")</f>
        <v/>
      </c>
    </row>
    <row r="33" spans="1:10" x14ac:dyDescent="0.2">
      <c r="A33" s="116" t="str">
        <f>IF(Stammdaten!A33="","",Stammdaten!A33)</f>
        <v/>
      </c>
      <c r="B33" s="116" t="str">
        <f>IF(A33="","",VLOOKUP(A33,Stammdaten!A33:H316,6,FALSE))</f>
        <v/>
      </c>
      <c r="C33" s="117" t="str">
        <f>IF(A33="","","Beladung aus dem Netz der "&amp;Stammdaten!$F$3)</f>
        <v/>
      </c>
      <c r="D33" s="117" t="str">
        <f t="shared" si="2"/>
        <v/>
      </c>
      <c r="E33" s="118" t="str">
        <f>IF(A33="","",SUMIFS('Ergebnis (detailliert)'!$H$17:$H$300,'Ergebnis (detailliert)'!$A$17:$A$300,'Ergebnis (aggregiert)'!$A33,'Ergebnis (detailliert)'!$B$17:$B$300,'Ergebnis (aggregiert)'!$C33))</f>
        <v/>
      </c>
      <c r="F33" s="119" t="str">
        <f>IF($A33="","",SUMIFS('Ergebnis (detailliert)'!$I$17:$I$300,'Ergebnis (detailliert)'!$A$17:$A$300,'Ergebnis (aggregiert)'!$A33,'Ergebnis (detailliert)'!$B$17:$B$300,'Ergebnis (aggregiert)'!$C33))</f>
        <v/>
      </c>
      <c r="G33" s="118" t="str">
        <f>IF($A33="","",SUMIFS('Ergebnis (detailliert)'!$M$17:$M$1001,'Ergebnis (detailliert)'!$A$17:$A$1001,'Ergebnis (aggregiert)'!$A33,'Ergebnis (detailliert)'!$B$17:$B$1001,'Ergebnis (aggregiert)'!$C33))</f>
        <v/>
      </c>
      <c r="H33" s="120" t="str">
        <f>IF($A33="","",SUMIFS('Ergebnis (detailliert)'!$P$17:$P$1001,'Ergebnis (detailliert)'!$A$17:$A$1001,'Ergebnis (aggregiert)'!$A33,'Ergebnis (detailliert)'!$B$17:$B$1001,'Ergebnis (aggregiert)'!$C33))</f>
        <v/>
      </c>
      <c r="I33" s="121" t="str">
        <f>IF($A33="","",SUMIFS('Ergebnis (detailliert)'!$S$17:$S$1001,'Ergebnis (detailliert)'!$A$17:$A$1001,'Ergebnis (aggregiert)'!$A33,'Ergebnis (detailliert)'!$B$17:$B$1001,'Ergebnis (aggregiert)'!$C33))</f>
        <v/>
      </c>
      <c r="J33" s="96" t="str">
        <f>IFERROR(IF(ISBLANK(A33),"",IF(COUNTIF('Beladung des Speichers'!$A$17:$A$300,'Ergebnis (aggregiert)'!A33)=0,"Fehler: Reiter 'Beladung des Speichers' wurde für diesen Speicher nicht ausgefüllt",IF(COUNTIF('Entladung des Speichers'!$A$17:$A$300,'Ergebnis (aggregiert)'!A33)=0,"Fehler: Reiter 'Entladung des Speichers' wurde für diesen Speicher nicht ausgefüllt",IF(COUNTIF(Füllstände!$A$17:$A$300,'Ergebnis (aggregiert)'!A33)=0,"Fehler: Reiter 'Füllstände' wurde für diesen Speicher nicht ausgefüllt","")))),"Fehler: nicht alle Datenblätter für diesen Speicher wurden vollständig befüllt")</f>
        <v/>
      </c>
    </row>
    <row r="34" spans="1:10" x14ac:dyDescent="0.2">
      <c r="A34" s="116" t="str">
        <f>IF(Stammdaten!A34="","",Stammdaten!A34)</f>
        <v/>
      </c>
      <c r="B34" s="116" t="str">
        <f>IF(A34="","",VLOOKUP(A34,Stammdaten!A34:H317,6,FALSE))</f>
        <v/>
      </c>
      <c r="C34" s="117" t="str">
        <f>IF(A34="","","Beladung aus dem Netz der "&amp;Stammdaten!$F$3)</f>
        <v/>
      </c>
      <c r="D34" s="117" t="str">
        <f t="shared" si="2"/>
        <v/>
      </c>
      <c r="E34" s="118" t="str">
        <f>IF(A34="","",SUMIFS('Ergebnis (detailliert)'!$H$17:$H$300,'Ergebnis (detailliert)'!$A$17:$A$300,'Ergebnis (aggregiert)'!$A34,'Ergebnis (detailliert)'!$B$17:$B$300,'Ergebnis (aggregiert)'!$C34))</f>
        <v/>
      </c>
      <c r="F34" s="119" t="str">
        <f>IF($A34="","",SUMIFS('Ergebnis (detailliert)'!$I$17:$I$300,'Ergebnis (detailliert)'!$A$17:$A$300,'Ergebnis (aggregiert)'!$A34,'Ergebnis (detailliert)'!$B$17:$B$300,'Ergebnis (aggregiert)'!$C34))</f>
        <v/>
      </c>
      <c r="G34" s="118" t="str">
        <f>IF($A34="","",SUMIFS('Ergebnis (detailliert)'!$M$17:$M$1001,'Ergebnis (detailliert)'!$A$17:$A$1001,'Ergebnis (aggregiert)'!$A34,'Ergebnis (detailliert)'!$B$17:$B$1001,'Ergebnis (aggregiert)'!$C34))</f>
        <v/>
      </c>
      <c r="H34" s="120" t="str">
        <f>IF($A34="","",SUMIFS('Ergebnis (detailliert)'!$P$17:$P$1001,'Ergebnis (detailliert)'!$A$17:$A$1001,'Ergebnis (aggregiert)'!$A34,'Ergebnis (detailliert)'!$B$17:$B$1001,'Ergebnis (aggregiert)'!$C34))</f>
        <v/>
      </c>
      <c r="I34" s="121" t="str">
        <f>IF($A34="","",SUMIFS('Ergebnis (detailliert)'!$S$17:$S$1001,'Ergebnis (detailliert)'!$A$17:$A$1001,'Ergebnis (aggregiert)'!$A34,'Ergebnis (detailliert)'!$B$17:$B$1001,'Ergebnis (aggregiert)'!$C34))</f>
        <v/>
      </c>
      <c r="J34" s="96" t="str">
        <f>IFERROR(IF(ISBLANK(A34),"",IF(COUNTIF('Beladung des Speichers'!$A$17:$A$300,'Ergebnis (aggregiert)'!A34)=0,"Fehler: Reiter 'Beladung des Speichers' wurde für diesen Speicher nicht ausgefüllt",IF(COUNTIF('Entladung des Speichers'!$A$17:$A$300,'Ergebnis (aggregiert)'!A34)=0,"Fehler: Reiter 'Entladung des Speichers' wurde für diesen Speicher nicht ausgefüllt",IF(COUNTIF(Füllstände!$A$17:$A$300,'Ergebnis (aggregiert)'!A34)=0,"Fehler: Reiter 'Füllstände' wurde für diesen Speicher nicht ausgefüllt","")))),"Fehler: nicht alle Datenblätter für diesen Speicher wurden vollständig befüllt")</f>
        <v/>
      </c>
    </row>
    <row r="35" spans="1:10" x14ac:dyDescent="0.2">
      <c r="A35" s="116" t="str">
        <f>IF(Stammdaten!A35="","",Stammdaten!A35)</f>
        <v/>
      </c>
      <c r="B35" s="116" t="str">
        <f>IF(A35="","",VLOOKUP(A35,Stammdaten!A35:H318,6,FALSE))</f>
        <v/>
      </c>
      <c r="C35" s="117" t="str">
        <f>IF(A35="","","Beladung aus dem Netz der "&amp;Stammdaten!$F$3)</f>
        <v/>
      </c>
      <c r="D35" s="117" t="str">
        <f t="shared" si="2"/>
        <v/>
      </c>
      <c r="E35" s="118" t="str">
        <f>IF(A35="","",SUMIFS('Ergebnis (detailliert)'!$H$17:$H$300,'Ergebnis (detailliert)'!$A$17:$A$300,'Ergebnis (aggregiert)'!$A35,'Ergebnis (detailliert)'!$B$17:$B$300,'Ergebnis (aggregiert)'!$C35))</f>
        <v/>
      </c>
      <c r="F35" s="119" t="str">
        <f>IF($A35="","",SUMIFS('Ergebnis (detailliert)'!$I$17:$I$300,'Ergebnis (detailliert)'!$A$17:$A$300,'Ergebnis (aggregiert)'!$A35,'Ergebnis (detailliert)'!$B$17:$B$300,'Ergebnis (aggregiert)'!$C35))</f>
        <v/>
      </c>
      <c r="G35" s="118" t="str">
        <f>IF($A35="","",SUMIFS('Ergebnis (detailliert)'!$M$17:$M$1001,'Ergebnis (detailliert)'!$A$17:$A$1001,'Ergebnis (aggregiert)'!$A35,'Ergebnis (detailliert)'!$B$17:$B$1001,'Ergebnis (aggregiert)'!$C35))</f>
        <v/>
      </c>
      <c r="H35" s="120" t="str">
        <f>IF($A35="","",SUMIFS('Ergebnis (detailliert)'!$P$17:$P$1001,'Ergebnis (detailliert)'!$A$17:$A$1001,'Ergebnis (aggregiert)'!$A35,'Ergebnis (detailliert)'!$B$17:$B$1001,'Ergebnis (aggregiert)'!$C35))</f>
        <v/>
      </c>
      <c r="I35" s="121" t="str">
        <f>IF($A35="","",SUMIFS('Ergebnis (detailliert)'!$S$17:$S$1001,'Ergebnis (detailliert)'!$A$17:$A$1001,'Ergebnis (aggregiert)'!$A35,'Ergebnis (detailliert)'!$B$17:$B$1001,'Ergebnis (aggregiert)'!$C35))</f>
        <v/>
      </c>
      <c r="J35" s="96" t="str">
        <f>IFERROR(IF(ISBLANK(A35),"",IF(COUNTIF('Beladung des Speichers'!$A$17:$A$300,'Ergebnis (aggregiert)'!A35)=0,"Fehler: Reiter 'Beladung des Speichers' wurde für diesen Speicher nicht ausgefüllt",IF(COUNTIF('Entladung des Speichers'!$A$17:$A$300,'Ergebnis (aggregiert)'!A35)=0,"Fehler: Reiter 'Entladung des Speichers' wurde für diesen Speicher nicht ausgefüllt",IF(COUNTIF(Füllstände!$A$17:$A$300,'Ergebnis (aggregiert)'!A35)=0,"Fehler: Reiter 'Füllstände' wurde für diesen Speicher nicht ausgefüllt","")))),"Fehler: nicht alle Datenblätter für diesen Speicher wurden vollständig befüllt")</f>
        <v/>
      </c>
    </row>
    <row r="36" spans="1:10" x14ac:dyDescent="0.2">
      <c r="A36" s="116" t="str">
        <f>IF(Stammdaten!A36="","",Stammdaten!A36)</f>
        <v/>
      </c>
      <c r="B36" s="116" t="str">
        <f>IF(A36="","",VLOOKUP(A36,Stammdaten!A36:H319,6,FALSE))</f>
        <v/>
      </c>
      <c r="C36" s="117" t="str">
        <f>IF(A36="","","Beladung aus dem Netz der "&amp;Stammdaten!$F$3)</f>
        <v/>
      </c>
      <c r="D36" s="117" t="str">
        <f t="shared" si="2"/>
        <v/>
      </c>
      <c r="E36" s="118" t="str">
        <f>IF(A36="","",SUMIFS('Ergebnis (detailliert)'!$H$17:$H$300,'Ergebnis (detailliert)'!$A$17:$A$300,'Ergebnis (aggregiert)'!$A36,'Ergebnis (detailliert)'!$B$17:$B$300,'Ergebnis (aggregiert)'!$C36))</f>
        <v/>
      </c>
      <c r="F36" s="119" t="str">
        <f>IF($A36="","",SUMIFS('Ergebnis (detailliert)'!$I$17:$I$300,'Ergebnis (detailliert)'!$A$17:$A$300,'Ergebnis (aggregiert)'!$A36,'Ergebnis (detailliert)'!$B$17:$B$300,'Ergebnis (aggregiert)'!$C36))</f>
        <v/>
      </c>
      <c r="G36" s="118" t="str">
        <f>IF($A36="","",SUMIFS('Ergebnis (detailliert)'!$M$17:$M$1001,'Ergebnis (detailliert)'!$A$17:$A$1001,'Ergebnis (aggregiert)'!$A36,'Ergebnis (detailliert)'!$B$17:$B$1001,'Ergebnis (aggregiert)'!$C36))</f>
        <v/>
      </c>
      <c r="H36" s="120" t="str">
        <f>IF($A36="","",SUMIFS('Ergebnis (detailliert)'!$P$17:$P$1001,'Ergebnis (detailliert)'!$A$17:$A$1001,'Ergebnis (aggregiert)'!$A36,'Ergebnis (detailliert)'!$B$17:$B$1001,'Ergebnis (aggregiert)'!$C36))</f>
        <v/>
      </c>
      <c r="I36" s="121" t="str">
        <f>IF($A36="","",SUMIFS('Ergebnis (detailliert)'!$S$17:$S$1001,'Ergebnis (detailliert)'!$A$17:$A$1001,'Ergebnis (aggregiert)'!$A36,'Ergebnis (detailliert)'!$B$17:$B$1001,'Ergebnis (aggregiert)'!$C36))</f>
        <v/>
      </c>
      <c r="J36" s="96" t="str">
        <f>IFERROR(IF(ISBLANK(A36),"",IF(COUNTIF('Beladung des Speichers'!$A$17:$A$300,'Ergebnis (aggregiert)'!A36)=0,"Fehler: Reiter 'Beladung des Speichers' wurde für diesen Speicher nicht ausgefüllt",IF(COUNTIF('Entladung des Speichers'!$A$17:$A$300,'Ergebnis (aggregiert)'!A36)=0,"Fehler: Reiter 'Entladung des Speichers' wurde für diesen Speicher nicht ausgefüllt",IF(COUNTIF(Füllstände!$A$17:$A$300,'Ergebnis (aggregiert)'!A36)=0,"Fehler: Reiter 'Füllstände' wurde für diesen Speicher nicht ausgefüllt","")))),"Fehler: nicht alle Datenblätter für diesen Speicher wurden vollständig befüllt")</f>
        <v/>
      </c>
    </row>
    <row r="37" spans="1:10" x14ac:dyDescent="0.2">
      <c r="A37" s="116" t="str">
        <f>IF(Stammdaten!A37="","",Stammdaten!A37)</f>
        <v/>
      </c>
      <c r="B37" s="116" t="str">
        <f>IF(A37="","",VLOOKUP(A37,Stammdaten!A37:H320,6,FALSE))</f>
        <v/>
      </c>
      <c r="C37" s="117" t="str">
        <f>IF(A37="","","Beladung aus dem Netz der "&amp;Stammdaten!$F$3)</f>
        <v/>
      </c>
      <c r="D37" s="117" t="str">
        <f t="shared" si="2"/>
        <v/>
      </c>
      <c r="E37" s="118" t="str">
        <f>IF(A37="","",SUMIFS('Ergebnis (detailliert)'!$H$17:$H$300,'Ergebnis (detailliert)'!$A$17:$A$300,'Ergebnis (aggregiert)'!$A37,'Ergebnis (detailliert)'!$B$17:$B$300,'Ergebnis (aggregiert)'!$C37))</f>
        <v/>
      </c>
      <c r="F37" s="119" t="str">
        <f>IF($A37="","",SUMIFS('Ergebnis (detailliert)'!$I$17:$I$300,'Ergebnis (detailliert)'!$A$17:$A$300,'Ergebnis (aggregiert)'!$A37,'Ergebnis (detailliert)'!$B$17:$B$300,'Ergebnis (aggregiert)'!$C37))</f>
        <v/>
      </c>
      <c r="G37" s="118" t="str">
        <f>IF($A37="","",SUMIFS('Ergebnis (detailliert)'!$M$17:$M$1001,'Ergebnis (detailliert)'!$A$17:$A$1001,'Ergebnis (aggregiert)'!$A37,'Ergebnis (detailliert)'!$B$17:$B$1001,'Ergebnis (aggregiert)'!$C37))</f>
        <v/>
      </c>
      <c r="H37" s="120" t="str">
        <f>IF($A37="","",SUMIFS('Ergebnis (detailliert)'!$P$17:$P$1001,'Ergebnis (detailliert)'!$A$17:$A$1001,'Ergebnis (aggregiert)'!$A37,'Ergebnis (detailliert)'!$B$17:$B$1001,'Ergebnis (aggregiert)'!$C37))</f>
        <v/>
      </c>
      <c r="I37" s="121" t="str">
        <f>IF($A37="","",SUMIFS('Ergebnis (detailliert)'!$S$17:$S$1001,'Ergebnis (detailliert)'!$A$17:$A$1001,'Ergebnis (aggregiert)'!$A37,'Ergebnis (detailliert)'!$B$17:$B$1001,'Ergebnis (aggregiert)'!$C37))</f>
        <v/>
      </c>
      <c r="J37" s="96" t="str">
        <f>IFERROR(IF(ISBLANK(A37),"",IF(COUNTIF('Beladung des Speichers'!$A$17:$A$300,'Ergebnis (aggregiert)'!A37)=0,"Fehler: Reiter 'Beladung des Speichers' wurde für diesen Speicher nicht ausgefüllt",IF(COUNTIF('Entladung des Speichers'!$A$17:$A$300,'Ergebnis (aggregiert)'!A37)=0,"Fehler: Reiter 'Entladung des Speichers' wurde für diesen Speicher nicht ausgefüllt",IF(COUNTIF(Füllstände!$A$17:$A$300,'Ergebnis (aggregiert)'!A37)=0,"Fehler: Reiter 'Füllstände' wurde für diesen Speicher nicht ausgefüllt","")))),"Fehler: nicht alle Datenblätter für diesen Speicher wurden vollständig befüllt")</f>
        <v/>
      </c>
    </row>
    <row r="38" spans="1:10" x14ac:dyDescent="0.2">
      <c r="A38" s="116" t="str">
        <f>IF(Stammdaten!A38="","",Stammdaten!A38)</f>
        <v/>
      </c>
      <c r="B38" s="116" t="str">
        <f>IF(A38="","",VLOOKUP(A38,Stammdaten!A38:H321,6,FALSE))</f>
        <v/>
      </c>
      <c r="C38" s="117" t="str">
        <f>IF(A38="","","Beladung aus dem Netz der "&amp;Stammdaten!$F$3)</f>
        <v/>
      </c>
      <c r="D38" s="117" t="str">
        <f t="shared" si="2"/>
        <v/>
      </c>
      <c r="E38" s="118" t="str">
        <f>IF(A38="","",SUMIFS('Ergebnis (detailliert)'!$H$17:$H$300,'Ergebnis (detailliert)'!$A$17:$A$300,'Ergebnis (aggregiert)'!$A38,'Ergebnis (detailliert)'!$B$17:$B$300,'Ergebnis (aggregiert)'!$C38))</f>
        <v/>
      </c>
      <c r="F38" s="119" t="str">
        <f>IF($A38="","",SUMIFS('Ergebnis (detailliert)'!$I$17:$I$300,'Ergebnis (detailliert)'!$A$17:$A$300,'Ergebnis (aggregiert)'!$A38,'Ergebnis (detailliert)'!$B$17:$B$300,'Ergebnis (aggregiert)'!$C38))</f>
        <v/>
      </c>
      <c r="G38" s="118" t="str">
        <f>IF($A38="","",SUMIFS('Ergebnis (detailliert)'!$M$17:$M$1001,'Ergebnis (detailliert)'!$A$17:$A$1001,'Ergebnis (aggregiert)'!$A38,'Ergebnis (detailliert)'!$B$17:$B$1001,'Ergebnis (aggregiert)'!$C38))</f>
        <v/>
      </c>
      <c r="H38" s="120" t="str">
        <f>IF($A38="","",SUMIFS('Ergebnis (detailliert)'!$P$17:$P$1001,'Ergebnis (detailliert)'!$A$17:$A$1001,'Ergebnis (aggregiert)'!$A38,'Ergebnis (detailliert)'!$B$17:$B$1001,'Ergebnis (aggregiert)'!$C38))</f>
        <v/>
      </c>
      <c r="I38" s="121" t="str">
        <f>IF($A38="","",SUMIFS('Ergebnis (detailliert)'!$S$17:$S$1001,'Ergebnis (detailliert)'!$A$17:$A$1001,'Ergebnis (aggregiert)'!$A38,'Ergebnis (detailliert)'!$B$17:$B$1001,'Ergebnis (aggregiert)'!$C38))</f>
        <v/>
      </c>
      <c r="J38" s="96" t="str">
        <f>IFERROR(IF(ISBLANK(A38),"",IF(COUNTIF('Beladung des Speichers'!$A$17:$A$300,'Ergebnis (aggregiert)'!A38)=0,"Fehler: Reiter 'Beladung des Speichers' wurde für diesen Speicher nicht ausgefüllt",IF(COUNTIF('Entladung des Speichers'!$A$17:$A$300,'Ergebnis (aggregiert)'!A38)=0,"Fehler: Reiter 'Entladung des Speichers' wurde für diesen Speicher nicht ausgefüllt",IF(COUNTIF(Füllstände!$A$17:$A$300,'Ergebnis (aggregiert)'!A38)=0,"Fehler: Reiter 'Füllstände' wurde für diesen Speicher nicht ausgefüllt","")))),"Fehler: nicht alle Datenblätter für diesen Speicher wurden vollständig befüllt")</f>
        <v/>
      </c>
    </row>
    <row r="39" spans="1:10" x14ac:dyDescent="0.2">
      <c r="A39" s="116" t="str">
        <f>IF(Stammdaten!A39="","",Stammdaten!A39)</f>
        <v/>
      </c>
      <c r="B39" s="116" t="str">
        <f>IF(A39="","",VLOOKUP(A39,Stammdaten!A39:H322,6,FALSE))</f>
        <v/>
      </c>
      <c r="C39" s="117" t="str">
        <f>IF(A39="","","Beladung aus dem Netz der "&amp;Stammdaten!$F$3)</f>
        <v/>
      </c>
      <c r="D39" s="117" t="str">
        <f t="shared" si="2"/>
        <v/>
      </c>
      <c r="E39" s="118" t="str">
        <f>IF(A39="","",SUMIFS('Ergebnis (detailliert)'!$H$17:$H$300,'Ergebnis (detailliert)'!$A$17:$A$300,'Ergebnis (aggregiert)'!$A39,'Ergebnis (detailliert)'!$B$17:$B$300,'Ergebnis (aggregiert)'!$C39))</f>
        <v/>
      </c>
      <c r="F39" s="119" t="str">
        <f>IF($A39="","",SUMIFS('Ergebnis (detailliert)'!$I$17:$I$300,'Ergebnis (detailliert)'!$A$17:$A$300,'Ergebnis (aggregiert)'!$A39,'Ergebnis (detailliert)'!$B$17:$B$300,'Ergebnis (aggregiert)'!$C39))</f>
        <v/>
      </c>
      <c r="G39" s="118" t="str">
        <f>IF($A39="","",SUMIFS('Ergebnis (detailliert)'!$M$17:$M$1001,'Ergebnis (detailliert)'!$A$17:$A$1001,'Ergebnis (aggregiert)'!$A39,'Ergebnis (detailliert)'!$B$17:$B$1001,'Ergebnis (aggregiert)'!$C39))</f>
        <v/>
      </c>
      <c r="H39" s="120" t="str">
        <f>IF($A39="","",SUMIFS('Ergebnis (detailliert)'!$P$17:$P$1001,'Ergebnis (detailliert)'!$A$17:$A$1001,'Ergebnis (aggregiert)'!$A39,'Ergebnis (detailliert)'!$B$17:$B$1001,'Ergebnis (aggregiert)'!$C39))</f>
        <v/>
      </c>
      <c r="I39" s="121" t="str">
        <f>IF($A39="","",SUMIFS('Ergebnis (detailliert)'!$S$17:$S$1001,'Ergebnis (detailliert)'!$A$17:$A$1001,'Ergebnis (aggregiert)'!$A39,'Ergebnis (detailliert)'!$B$17:$B$1001,'Ergebnis (aggregiert)'!$C39))</f>
        <v/>
      </c>
      <c r="J39" s="96" t="str">
        <f>IFERROR(IF(ISBLANK(A39),"",IF(COUNTIF('Beladung des Speichers'!$A$17:$A$300,'Ergebnis (aggregiert)'!A39)=0,"Fehler: Reiter 'Beladung des Speichers' wurde für diesen Speicher nicht ausgefüllt",IF(COUNTIF('Entladung des Speichers'!$A$17:$A$300,'Ergebnis (aggregiert)'!A39)=0,"Fehler: Reiter 'Entladung des Speichers' wurde für diesen Speicher nicht ausgefüllt",IF(COUNTIF(Füllstände!$A$17:$A$300,'Ergebnis (aggregiert)'!A39)=0,"Fehler: Reiter 'Füllstände' wurde für diesen Speicher nicht ausgefüllt","")))),"Fehler: nicht alle Datenblätter für diesen Speicher wurden vollständig befüllt")</f>
        <v/>
      </c>
    </row>
    <row r="40" spans="1:10" x14ac:dyDescent="0.2">
      <c r="A40" s="116" t="str">
        <f>IF(Stammdaten!A40="","",Stammdaten!A40)</f>
        <v/>
      </c>
      <c r="B40" s="116" t="str">
        <f>IF(A40="","",VLOOKUP(A40,Stammdaten!A40:H323,6,FALSE))</f>
        <v/>
      </c>
      <c r="C40" s="117" t="str">
        <f>IF(A40="","","Beladung aus dem Netz der "&amp;Stammdaten!$F$3)</f>
        <v/>
      </c>
      <c r="D40" s="117" t="str">
        <f t="shared" si="2"/>
        <v/>
      </c>
      <c r="E40" s="118" t="str">
        <f>IF(A40="","",SUMIFS('Ergebnis (detailliert)'!$H$17:$H$300,'Ergebnis (detailliert)'!$A$17:$A$300,'Ergebnis (aggregiert)'!$A40,'Ergebnis (detailliert)'!$B$17:$B$300,'Ergebnis (aggregiert)'!$C40))</f>
        <v/>
      </c>
      <c r="F40" s="119" t="str">
        <f>IF($A40="","",SUMIFS('Ergebnis (detailliert)'!$I$17:$I$300,'Ergebnis (detailliert)'!$A$17:$A$300,'Ergebnis (aggregiert)'!$A40,'Ergebnis (detailliert)'!$B$17:$B$300,'Ergebnis (aggregiert)'!$C40))</f>
        <v/>
      </c>
      <c r="G40" s="118" t="str">
        <f>IF($A40="","",SUMIFS('Ergebnis (detailliert)'!$M$17:$M$1001,'Ergebnis (detailliert)'!$A$17:$A$1001,'Ergebnis (aggregiert)'!$A40,'Ergebnis (detailliert)'!$B$17:$B$1001,'Ergebnis (aggregiert)'!$C40))</f>
        <v/>
      </c>
      <c r="H40" s="120" t="str">
        <f>IF($A40="","",SUMIFS('Ergebnis (detailliert)'!$P$17:$P$1001,'Ergebnis (detailliert)'!$A$17:$A$1001,'Ergebnis (aggregiert)'!$A40,'Ergebnis (detailliert)'!$B$17:$B$1001,'Ergebnis (aggregiert)'!$C40))</f>
        <v/>
      </c>
      <c r="I40" s="121" t="str">
        <f>IF($A40="","",SUMIFS('Ergebnis (detailliert)'!$S$17:$S$1001,'Ergebnis (detailliert)'!$A$17:$A$1001,'Ergebnis (aggregiert)'!$A40,'Ergebnis (detailliert)'!$B$17:$B$1001,'Ergebnis (aggregiert)'!$C40))</f>
        <v/>
      </c>
      <c r="J40" s="96" t="str">
        <f>IFERROR(IF(ISBLANK(A40),"",IF(COUNTIF('Beladung des Speichers'!$A$17:$A$300,'Ergebnis (aggregiert)'!A40)=0,"Fehler: Reiter 'Beladung des Speichers' wurde für diesen Speicher nicht ausgefüllt",IF(COUNTIF('Entladung des Speichers'!$A$17:$A$300,'Ergebnis (aggregiert)'!A40)=0,"Fehler: Reiter 'Entladung des Speichers' wurde für diesen Speicher nicht ausgefüllt",IF(COUNTIF(Füllstände!$A$17:$A$300,'Ergebnis (aggregiert)'!A40)=0,"Fehler: Reiter 'Füllstände' wurde für diesen Speicher nicht ausgefüllt","")))),"Fehler: nicht alle Datenblätter für diesen Speicher wurden vollständig befüllt")</f>
        <v/>
      </c>
    </row>
    <row r="41" spans="1:10" x14ac:dyDescent="0.2">
      <c r="A41" s="116" t="str">
        <f>IF(Stammdaten!A41="","",Stammdaten!A41)</f>
        <v/>
      </c>
      <c r="B41" s="116" t="str">
        <f>IF(A41="","",VLOOKUP(A41,Stammdaten!A41:H324,6,FALSE))</f>
        <v/>
      </c>
      <c r="C41" s="117" t="str">
        <f>IF(A41="","","Beladung aus dem Netz der "&amp;Stammdaten!$F$3)</f>
        <v/>
      </c>
      <c r="D41" s="117" t="str">
        <f t="shared" si="2"/>
        <v/>
      </c>
      <c r="E41" s="118" t="str">
        <f>IF(A41="","",SUMIFS('Ergebnis (detailliert)'!$H$17:$H$300,'Ergebnis (detailliert)'!$A$17:$A$300,'Ergebnis (aggregiert)'!$A41,'Ergebnis (detailliert)'!$B$17:$B$300,'Ergebnis (aggregiert)'!$C41))</f>
        <v/>
      </c>
      <c r="F41" s="119" t="str">
        <f>IF($A41="","",SUMIFS('Ergebnis (detailliert)'!$I$17:$I$300,'Ergebnis (detailliert)'!$A$17:$A$300,'Ergebnis (aggregiert)'!$A41,'Ergebnis (detailliert)'!$B$17:$B$300,'Ergebnis (aggregiert)'!$C41))</f>
        <v/>
      </c>
      <c r="G41" s="118" t="str">
        <f>IF($A41="","",SUMIFS('Ergebnis (detailliert)'!$M$17:$M$1001,'Ergebnis (detailliert)'!$A$17:$A$1001,'Ergebnis (aggregiert)'!$A41,'Ergebnis (detailliert)'!$B$17:$B$1001,'Ergebnis (aggregiert)'!$C41))</f>
        <v/>
      </c>
      <c r="H41" s="120" t="str">
        <f>IF($A41="","",SUMIFS('Ergebnis (detailliert)'!$P$17:$P$1001,'Ergebnis (detailliert)'!$A$17:$A$1001,'Ergebnis (aggregiert)'!$A41,'Ergebnis (detailliert)'!$B$17:$B$1001,'Ergebnis (aggregiert)'!$C41))</f>
        <v/>
      </c>
      <c r="I41" s="121" t="str">
        <f>IF($A41="","",SUMIFS('Ergebnis (detailliert)'!$S$17:$S$1001,'Ergebnis (detailliert)'!$A$17:$A$1001,'Ergebnis (aggregiert)'!$A41,'Ergebnis (detailliert)'!$B$17:$B$1001,'Ergebnis (aggregiert)'!$C41))</f>
        <v/>
      </c>
      <c r="J41" s="96" t="str">
        <f>IFERROR(IF(ISBLANK(A41),"",IF(COUNTIF('Beladung des Speichers'!$A$17:$A$300,'Ergebnis (aggregiert)'!A41)=0,"Fehler: Reiter 'Beladung des Speichers' wurde für diesen Speicher nicht ausgefüllt",IF(COUNTIF('Entladung des Speichers'!$A$17:$A$300,'Ergebnis (aggregiert)'!A41)=0,"Fehler: Reiter 'Entladung des Speichers' wurde für diesen Speicher nicht ausgefüllt",IF(COUNTIF(Füllstände!$A$17:$A$300,'Ergebnis (aggregiert)'!A41)=0,"Fehler: Reiter 'Füllstände' wurde für diesen Speicher nicht ausgefüllt","")))),"Fehler: nicht alle Datenblätter für diesen Speicher wurden vollständig befüllt")</f>
        <v/>
      </c>
    </row>
    <row r="42" spans="1:10" x14ac:dyDescent="0.2">
      <c r="A42" s="116" t="str">
        <f>IF(Stammdaten!A42="","",Stammdaten!A42)</f>
        <v/>
      </c>
      <c r="B42" s="116" t="str">
        <f>IF(A42="","",VLOOKUP(A42,Stammdaten!A42:H325,6,FALSE))</f>
        <v/>
      </c>
      <c r="C42" s="117" t="str">
        <f>IF(A42="","","Beladung aus dem Netz der "&amp;Stammdaten!$F$3)</f>
        <v/>
      </c>
      <c r="D42" s="117" t="str">
        <f t="shared" si="2"/>
        <v/>
      </c>
      <c r="E42" s="118" t="str">
        <f>IF(A42="","",SUMIFS('Ergebnis (detailliert)'!$H$17:$H$300,'Ergebnis (detailliert)'!$A$17:$A$300,'Ergebnis (aggregiert)'!$A42,'Ergebnis (detailliert)'!$B$17:$B$300,'Ergebnis (aggregiert)'!$C42))</f>
        <v/>
      </c>
      <c r="F42" s="119" t="str">
        <f>IF($A42="","",SUMIFS('Ergebnis (detailliert)'!$I$17:$I$300,'Ergebnis (detailliert)'!$A$17:$A$300,'Ergebnis (aggregiert)'!$A42,'Ergebnis (detailliert)'!$B$17:$B$300,'Ergebnis (aggregiert)'!$C42))</f>
        <v/>
      </c>
      <c r="G42" s="118" t="str">
        <f>IF($A42="","",SUMIFS('Ergebnis (detailliert)'!$M$17:$M$1001,'Ergebnis (detailliert)'!$A$17:$A$1001,'Ergebnis (aggregiert)'!$A42,'Ergebnis (detailliert)'!$B$17:$B$1001,'Ergebnis (aggregiert)'!$C42))</f>
        <v/>
      </c>
      <c r="H42" s="120" t="str">
        <f>IF($A42="","",SUMIFS('Ergebnis (detailliert)'!$P$17:$P$1001,'Ergebnis (detailliert)'!$A$17:$A$1001,'Ergebnis (aggregiert)'!$A42,'Ergebnis (detailliert)'!$B$17:$B$1001,'Ergebnis (aggregiert)'!$C42))</f>
        <v/>
      </c>
      <c r="I42" s="121" t="str">
        <f>IF($A42="","",SUMIFS('Ergebnis (detailliert)'!$S$17:$S$1001,'Ergebnis (detailliert)'!$A$17:$A$1001,'Ergebnis (aggregiert)'!$A42,'Ergebnis (detailliert)'!$B$17:$B$1001,'Ergebnis (aggregiert)'!$C42))</f>
        <v/>
      </c>
      <c r="J42" s="96" t="str">
        <f>IFERROR(IF(ISBLANK(A42),"",IF(COUNTIF('Beladung des Speichers'!$A$17:$A$300,'Ergebnis (aggregiert)'!A42)=0,"Fehler: Reiter 'Beladung des Speichers' wurde für diesen Speicher nicht ausgefüllt",IF(COUNTIF('Entladung des Speichers'!$A$17:$A$300,'Ergebnis (aggregiert)'!A42)=0,"Fehler: Reiter 'Entladung des Speichers' wurde für diesen Speicher nicht ausgefüllt",IF(COUNTIF(Füllstände!$A$17:$A$300,'Ergebnis (aggregiert)'!A42)=0,"Fehler: Reiter 'Füllstände' wurde für diesen Speicher nicht ausgefüllt","")))),"Fehler: nicht alle Datenblätter für diesen Speicher wurden vollständig befüllt")</f>
        <v/>
      </c>
    </row>
    <row r="43" spans="1:10" x14ac:dyDescent="0.2">
      <c r="A43" s="116" t="str">
        <f>IF(Stammdaten!A43="","",Stammdaten!A43)</f>
        <v/>
      </c>
      <c r="B43" s="116" t="str">
        <f>IF(A43="","",VLOOKUP(A43,Stammdaten!A43:H326,6,FALSE))</f>
        <v/>
      </c>
      <c r="C43" s="117" t="str">
        <f>IF(A43="","","Beladung aus dem Netz der "&amp;Stammdaten!$F$3)</f>
        <v/>
      </c>
      <c r="D43" s="117" t="str">
        <f t="shared" si="2"/>
        <v/>
      </c>
      <c r="E43" s="118" t="str">
        <f>IF(A43="","",SUMIFS('Ergebnis (detailliert)'!$H$17:$H$300,'Ergebnis (detailliert)'!$A$17:$A$300,'Ergebnis (aggregiert)'!$A43,'Ergebnis (detailliert)'!$B$17:$B$300,'Ergebnis (aggregiert)'!$C43))</f>
        <v/>
      </c>
      <c r="F43" s="119" t="str">
        <f>IF($A43="","",SUMIFS('Ergebnis (detailliert)'!$I$17:$I$300,'Ergebnis (detailliert)'!$A$17:$A$300,'Ergebnis (aggregiert)'!$A43,'Ergebnis (detailliert)'!$B$17:$B$300,'Ergebnis (aggregiert)'!$C43))</f>
        <v/>
      </c>
      <c r="G43" s="118" t="str">
        <f>IF($A43="","",SUMIFS('Ergebnis (detailliert)'!$M$17:$M$1001,'Ergebnis (detailliert)'!$A$17:$A$1001,'Ergebnis (aggregiert)'!$A43,'Ergebnis (detailliert)'!$B$17:$B$1001,'Ergebnis (aggregiert)'!$C43))</f>
        <v/>
      </c>
      <c r="H43" s="120" t="str">
        <f>IF($A43="","",SUMIFS('Ergebnis (detailliert)'!$P$17:$P$1001,'Ergebnis (detailliert)'!$A$17:$A$1001,'Ergebnis (aggregiert)'!$A43,'Ergebnis (detailliert)'!$B$17:$B$1001,'Ergebnis (aggregiert)'!$C43))</f>
        <v/>
      </c>
      <c r="I43" s="121" t="str">
        <f>IF($A43="","",SUMIFS('Ergebnis (detailliert)'!$S$17:$S$1001,'Ergebnis (detailliert)'!$A$17:$A$1001,'Ergebnis (aggregiert)'!$A43,'Ergebnis (detailliert)'!$B$17:$B$1001,'Ergebnis (aggregiert)'!$C43))</f>
        <v/>
      </c>
      <c r="J43" s="96" t="str">
        <f>IFERROR(IF(ISBLANK(A43),"",IF(COUNTIF('Beladung des Speichers'!$A$17:$A$300,'Ergebnis (aggregiert)'!A43)=0,"Fehler: Reiter 'Beladung des Speichers' wurde für diesen Speicher nicht ausgefüllt",IF(COUNTIF('Entladung des Speichers'!$A$17:$A$300,'Ergebnis (aggregiert)'!A43)=0,"Fehler: Reiter 'Entladung des Speichers' wurde für diesen Speicher nicht ausgefüllt",IF(COUNTIF(Füllstände!$A$17:$A$300,'Ergebnis (aggregiert)'!A43)=0,"Fehler: Reiter 'Füllstände' wurde für diesen Speicher nicht ausgefüllt","")))),"Fehler: nicht alle Datenblätter für diesen Speicher wurden vollständig befüllt")</f>
        <v/>
      </c>
    </row>
    <row r="44" spans="1:10" x14ac:dyDescent="0.2">
      <c r="A44" s="116" t="str">
        <f>IF(Stammdaten!A44="","",Stammdaten!A44)</f>
        <v/>
      </c>
      <c r="B44" s="116" t="str">
        <f>IF(A44="","",VLOOKUP(A44,Stammdaten!A44:H327,6,FALSE))</f>
        <v/>
      </c>
      <c r="C44" s="117" t="str">
        <f>IF(A44="","","Beladung aus dem Netz der "&amp;Stammdaten!$F$3)</f>
        <v/>
      </c>
      <c r="D44" s="117" t="str">
        <f t="shared" si="2"/>
        <v/>
      </c>
      <c r="E44" s="118" t="str">
        <f>IF(A44="","",SUMIFS('Ergebnis (detailliert)'!$H$17:$H$300,'Ergebnis (detailliert)'!$A$17:$A$300,'Ergebnis (aggregiert)'!$A44,'Ergebnis (detailliert)'!$B$17:$B$300,'Ergebnis (aggregiert)'!$C44))</f>
        <v/>
      </c>
      <c r="F44" s="119" t="str">
        <f>IF($A44="","",SUMIFS('Ergebnis (detailliert)'!$I$17:$I$300,'Ergebnis (detailliert)'!$A$17:$A$300,'Ergebnis (aggregiert)'!$A44,'Ergebnis (detailliert)'!$B$17:$B$300,'Ergebnis (aggregiert)'!$C44))</f>
        <v/>
      </c>
      <c r="G44" s="118" t="str">
        <f>IF($A44="","",SUMIFS('Ergebnis (detailliert)'!$M$17:$M$1001,'Ergebnis (detailliert)'!$A$17:$A$1001,'Ergebnis (aggregiert)'!$A44,'Ergebnis (detailliert)'!$B$17:$B$1001,'Ergebnis (aggregiert)'!$C44))</f>
        <v/>
      </c>
      <c r="H44" s="120" t="str">
        <f>IF($A44="","",SUMIFS('Ergebnis (detailliert)'!$P$17:$P$1001,'Ergebnis (detailliert)'!$A$17:$A$1001,'Ergebnis (aggregiert)'!$A44,'Ergebnis (detailliert)'!$B$17:$B$1001,'Ergebnis (aggregiert)'!$C44))</f>
        <v/>
      </c>
      <c r="I44" s="121" t="str">
        <f>IF($A44="","",SUMIFS('Ergebnis (detailliert)'!$S$17:$S$1001,'Ergebnis (detailliert)'!$A$17:$A$1001,'Ergebnis (aggregiert)'!$A44,'Ergebnis (detailliert)'!$B$17:$B$1001,'Ergebnis (aggregiert)'!$C44))</f>
        <v/>
      </c>
      <c r="J44" s="96" t="str">
        <f>IFERROR(IF(ISBLANK(A44),"",IF(COUNTIF('Beladung des Speichers'!$A$17:$A$300,'Ergebnis (aggregiert)'!A44)=0,"Fehler: Reiter 'Beladung des Speichers' wurde für diesen Speicher nicht ausgefüllt",IF(COUNTIF('Entladung des Speichers'!$A$17:$A$300,'Ergebnis (aggregiert)'!A44)=0,"Fehler: Reiter 'Entladung des Speichers' wurde für diesen Speicher nicht ausgefüllt",IF(COUNTIF(Füllstände!$A$17:$A$300,'Ergebnis (aggregiert)'!A44)=0,"Fehler: Reiter 'Füllstände' wurde für diesen Speicher nicht ausgefüllt","")))),"Fehler: nicht alle Datenblätter für diesen Speicher wurden vollständig befüllt")</f>
        <v/>
      </c>
    </row>
    <row r="45" spans="1:10" x14ac:dyDescent="0.2">
      <c r="A45" s="116" t="str">
        <f>IF(Stammdaten!A45="","",Stammdaten!A45)</f>
        <v/>
      </c>
      <c r="B45" s="116" t="str">
        <f>IF(A45="","",VLOOKUP(A45,Stammdaten!A45:H328,6,FALSE))</f>
        <v/>
      </c>
      <c r="C45" s="117" t="str">
        <f>IF(A45="","","Beladung aus dem Netz der "&amp;Stammdaten!$F$3)</f>
        <v/>
      </c>
      <c r="D45" s="117" t="str">
        <f t="shared" si="2"/>
        <v/>
      </c>
      <c r="E45" s="118" t="str">
        <f>IF(A45="","",SUMIFS('Ergebnis (detailliert)'!$H$17:$H$300,'Ergebnis (detailliert)'!$A$17:$A$300,'Ergebnis (aggregiert)'!$A45,'Ergebnis (detailliert)'!$B$17:$B$300,'Ergebnis (aggregiert)'!$C45))</f>
        <v/>
      </c>
      <c r="F45" s="119" t="str">
        <f>IF($A45="","",SUMIFS('Ergebnis (detailliert)'!$I$17:$I$300,'Ergebnis (detailliert)'!$A$17:$A$300,'Ergebnis (aggregiert)'!$A45,'Ergebnis (detailliert)'!$B$17:$B$300,'Ergebnis (aggregiert)'!$C45))</f>
        <v/>
      </c>
      <c r="G45" s="118" t="str">
        <f>IF($A45="","",SUMIFS('Ergebnis (detailliert)'!$M$17:$M$1001,'Ergebnis (detailliert)'!$A$17:$A$1001,'Ergebnis (aggregiert)'!$A45,'Ergebnis (detailliert)'!$B$17:$B$1001,'Ergebnis (aggregiert)'!$C45))</f>
        <v/>
      </c>
      <c r="H45" s="120" t="str">
        <f>IF($A45="","",SUMIFS('Ergebnis (detailliert)'!$P$17:$P$1001,'Ergebnis (detailliert)'!$A$17:$A$1001,'Ergebnis (aggregiert)'!$A45,'Ergebnis (detailliert)'!$B$17:$B$1001,'Ergebnis (aggregiert)'!$C45))</f>
        <v/>
      </c>
      <c r="I45" s="121" t="str">
        <f>IF($A45="","",SUMIFS('Ergebnis (detailliert)'!$S$17:$S$1001,'Ergebnis (detailliert)'!$A$17:$A$1001,'Ergebnis (aggregiert)'!$A45,'Ergebnis (detailliert)'!$B$17:$B$1001,'Ergebnis (aggregiert)'!$C45))</f>
        <v/>
      </c>
      <c r="J45" s="96" t="str">
        <f>IFERROR(IF(ISBLANK(A45),"",IF(COUNTIF('Beladung des Speichers'!$A$17:$A$300,'Ergebnis (aggregiert)'!A45)=0,"Fehler: Reiter 'Beladung des Speichers' wurde für diesen Speicher nicht ausgefüllt",IF(COUNTIF('Entladung des Speichers'!$A$17:$A$300,'Ergebnis (aggregiert)'!A45)=0,"Fehler: Reiter 'Entladung des Speichers' wurde für diesen Speicher nicht ausgefüllt",IF(COUNTIF(Füllstände!$A$17:$A$300,'Ergebnis (aggregiert)'!A45)=0,"Fehler: Reiter 'Füllstände' wurde für diesen Speicher nicht ausgefüllt","")))),"Fehler: nicht alle Datenblätter für diesen Speicher wurden vollständig befüllt")</f>
        <v/>
      </c>
    </row>
    <row r="46" spans="1:10" x14ac:dyDescent="0.2">
      <c r="A46" s="116" t="str">
        <f>IF(Stammdaten!A46="","",Stammdaten!A46)</f>
        <v/>
      </c>
      <c r="B46" s="116" t="str">
        <f>IF(A46="","",VLOOKUP(A46,Stammdaten!A46:H329,6,FALSE))</f>
        <v/>
      </c>
      <c r="C46" s="117" t="str">
        <f>IF(A46="","","Beladung aus dem Netz der "&amp;Stammdaten!$F$3)</f>
        <v/>
      </c>
      <c r="D46" s="117" t="str">
        <f t="shared" si="2"/>
        <v/>
      </c>
      <c r="E46" s="118" t="str">
        <f>IF(A46="","",SUMIFS('Ergebnis (detailliert)'!$H$17:$H$300,'Ergebnis (detailliert)'!$A$17:$A$300,'Ergebnis (aggregiert)'!$A46,'Ergebnis (detailliert)'!$B$17:$B$300,'Ergebnis (aggregiert)'!$C46))</f>
        <v/>
      </c>
      <c r="F46" s="119" t="str">
        <f>IF($A46="","",SUMIFS('Ergebnis (detailliert)'!$I$17:$I$300,'Ergebnis (detailliert)'!$A$17:$A$300,'Ergebnis (aggregiert)'!$A46,'Ergebnis (detailliert)'!$B$17:$B$300,'Ergebnis (aggregiert)'!$C46))</f>
        <v/>
      </c>
      <c r="G46" s="118" t="str">
        <f>IF($A46="","",SUMIFS('Ergebnis (detailliert)'!$M$17:$M$1001,'Ergebnis (detailliert)'!$A$17:$A$1001,'Ergebnis (aggregiert)'!$A46,'Ergebnis (detailliert)'!$B$17:$B$1001,'Ergebnis (aggregiert)'!$C46))</f>
        <v/>
      </c>
      <c r="H46" s="120" t="str">
        <f>IF($A46="","",SUMIFS('Ergebnis (detailliert)'!$P$17:$P$1001,'Ergebnis (detailliert)'!$A$17:$A$1001,'Ergebnis (aggregiert)'!$A46,'Ergebnis (detailliert)'!$B$17:$B$1001,'Ergebnis (aggregiert)'!$C46))</f>
        <v/>
      </c>
      <c r="I46" s="121" t="str">
        <f>IF($A46="","",SUMIFS('Ergebnis (detailliert)'!$S$17:$S$1001,'Ergebnis (detailliert)'!$A$17:$A$1001,'Ergebnis (aggregiert)'!$A46,'Ergebnis (detailliert)'!$B$17:$B$1001,'Ergebnis (aggregiert)'!$C46))</f>
        <v/>
      </c>
      <c r="J46" s="96" t="str">
        <f>IFERROR(IF(ISBLANK(A46),"",IF(COUNTIF('Beladung des Speichers'!$A$17:$A$300,'Ergebnis (aggregiert)'!A46)=0,"Fehler: Reiter 'Beladung des Speichers' wurde für diesen Speicher nicht ausgefüllt",IF(COUNTIF('Entladung des Speichers'!$A$17:$A$300,'Ergebnis (aggregiert)'!A46)=0,"Fehler: Reiter 'Entladung des Speichers' wurde für diesen Speicher nicht ausgefüllt",IF(COUNTIF(Füllstände!$A$17:$A$300,'Ergebnis (aggregiert)'!A46)=0,"Fehler: Reiter 'Füllstände' wurde für diesen Speicher nicht ausgefüllt","")))),"Fehler: nicht alle Datenblätter für diesen Speicher wurden vollständig befüllt")</f>
        <v/>
      </c>
    </row>
    <row r="47" spans="1:10" x14ac:dyDescent="0.2">
      <c r="A47" s="116" t="str">
        <f>IF(Stammdaten!A47="","",Stammdaten!A47)</f>
        <v/>
      </c>
      <c r="B47" s="116" t="str">
        <f>IF(A47="","",VLOOKUP(A47,Stammdaten!A47:H330,6,FALSE))</f>
        <v/>
      </c>
      <c r="C47" s="117" t="str">
        <f>IF(A47="","","Beladung aus dem Netz der "&amp;Stammdaten!$F$3)</f>
        <v/>
      </c>
      <c r="D47" s="117" t="str">
        <f t="shared" si="2"/>
        <v/>
      </c>
      <c r="E47" s="118" t="str">
        <f>IF(A47="","",SUMIFS('Ergebnis (detailliert)'!$H$17:$H$300,'Ergebnis (detailliert)'!$A$17:$A$300,'Ergebnis (aggregiert)'!$A47,'Ergebnis (detailliert)'!$B$17:$B$300,'Ergebnis (aggregiert)'!$C47))</f>
        <v/>
      </c>
      <c r="F47" s="119" t="str">
        <f>IF($A47="","",SUMIFS('Ergebnis (detailliert)'!$I$17:$I$300,'Ergebnis (detailliert)'!$A$17:$A$300,'Ergebnis (aggregiert)'!$A47,'Ergebnis (detailliert)'!$B$17:$B$300,'Ergebnis (aggregiert)'!$C47))</f>
        <v/>
      </c>
      <c r="G47" s="118" t="str">
        <f>IF($A47="","",SUMIFS('Ergebnis (detailliert)'!$M$17:$M$1001,'Ergebnis (detailliert)'!$A$17:$A$1001,'Ergebnis (aggregiert)'!$A47,'Ergebnis (detailliert)'!$B$17:$B$1001,'Ergebnis (aggregiert)'!$C47))</f>
        <v/>
      </c>
      <c r="H47" s="120" t="str">
        <f>IF($A47="","",SUMIFS('Ergebnis (detailliert)'!$P$17:$P$1001,'Ergebnis (detailliert)'!$A$17:$A$1001,'Ergebnis (aggregiert)'!$A47,'Ergebnis (detailliert)'!$B$17:$B$1001,'Ergebnis (aggregiert)'!$C47))</f>
        <v/>
      </c>
      <c r="I47" s="121" t="str">
        <f>IF($A47="","",SUMIFS('Ergebnis (detailliert)'!$S$17:$S$1001,'Ergebnis (detailliert)'!$A$17:$A$1001,'Ergebnis (aggregiert)'!$A47,'Ergebnis (detailliert)'!$B$17:$B$1001,'Ergebnis (aggregiert)'!$C47))</f>
        <v/>
      </c>
      <c r="J47" s="96" t="str">
        <f>IFERROR(IF(ISBLANK(A47),"",IF(COUNTIF('Beladung des Speichers'!$A$17:$A$300,'Ergebnis (aggregiert)'!A47)=0,"Fehler: Reiter 'Beladung des Speichers' wurde für diesen Speicher nicht ausgefüllt",IF(COUNTIF('Entladung des Speichers'!$A$17:$A$300,'Ergebnis (aggregiert)'!A47)=0,"Fehler: Reiter 'Entladung des Speichers' wurde für diesen Speicher nicht ausgefüllt",IF(COUNTIF(Füllstände!$A$17:$A$300,'Ergebnis (aggregiert)'!A47)=0,"Fehler: Reiter 'Füllstände' wurde für diesen Speicher nicht ausgefüllt","")))),"Fehler: nicht alle Datenblätter für diesen Speicher wurden vollständig befüllt")</f>
        <v/>
      </c>
    </row>
    <row r="48" spans="1:10" x14ac:dyDescent="0.2">
      <c r="A48" s="116" t="str">
        <f>IF(Stammdaten!A48="","",Stammdaten!A48)</f>
        <v/>
      </c>
      <c r="B48" s="116" t="str">
        <f>IF(A48="","",VLOOKUP(A48,Stammdaten!A48:H331,6,FALSE))</f>
        <v/>
      </c>
      <c r="C48" s="117" t="str">
        <f>IF(A48="","","Beladung aus dem Netz der "&amp;Stammdaten!$F$3)</f>
        <v/>
      </c>
      <c r="D48" s="117" t="str">
        <f t="shared" si="2"/>
        <v/>
      </c>
      <c r="E48" s="118" t="str">
        <f>IF(A48="","",SUMIFS('Ergebnis (detailliert)'!$H$17:$H$300,'Ergebnis (detailliert)'!$A$17:$A$300,'Ergebnis (aggregiert)'!$A48,'Ergebnis (detailliert)'!$B$17:$B$300,'Ergebnis (aggregiert)'!$C48))</f>
        <v/>
      </c>
      <c r="F48" s="119" t="str">
        <f>IF($A48="","",SUMIFS('Ergebnis (detailliert)'!$I$17:$I$300,'Ergebnis (detailliert)'!$A$17:$A$300,'Ergebnis (aggregiert)'!$A48,'Ergebnis (detailliert)'!$B$17:$B$300,'Ergebnis (aggregiert)'!$C48))</f>
        <v/>
      </c>
      <c r="G48" s="118" t="str">
        <f>IF($A48="","",SUMIFS('Ergebnis (detailliert)'!$M$17:$M$1001,'Ergebnis (detailliert)'!$A$17:$A$1001,'Ergebnis (aggregiert)'!$A48,'Ergebnis (detailliert)'!$B$17:$B$1001,'Ergebnis (aggregiert)'!$C48))</f>
        <v/>
      </c>
      <c r="H48" s="120" t="str">
        <f>IF($A48="","",SUMIFS('Ergebnis (detailliert)'!$P$17:$P$1001,'Ergebnis (detailliert)'!$A$17:$A$1001,'Ergebnis (aggregiert)'!$A48,'Ergebnis (detailliert)'!$B$17:$B$1001,'Ergebnis (aggregiert)'!$C48))</f>
        <v/>
      </c>
      <c r="I48" s="121" t="str">
        <f>IF($A48="","",SUMIFS('Ergebnis (detailliert)'!$S$17:$S$1001,'Ergebnis (detailliert)'!$A$17:$A$1001,'Ergebnis (aggregiert)'!$A48,'Ergebnis (detailliert)'!$B$17:$B$1001,'Ergebnis (aggregiert)'!$C48))</f>
        <v/>
      </c>
      <c r="J48" s="96" t="str">
        <f>IFERROR(IF(ISBLANK(A48),"",IF(COUNTIF('Beladung des Speichers'!$A$17:$A$300,'Ergebnis (aggregiert)'!A48)=0,"Fehler: Reiter 'Beladung des Speichers' wurde für diesen Speicher nicht ausgefüllt",IF(COUNTIF('Entladung des Speichers'!$A$17:$A$300,'Ergebnis (aggregiert)'!A48)=0,"Fehler: Reiter 'Entladung des Speichers' wurde für diesen Speicher nicht ausgefüllt",IF(COUNTIF(Füllstände!$A$17:$A$300,'Ergebnis (aggregiert)'!A48)=0,"Fehler: Reiter 'Füllstände' wurde für diesen Speicher nicht ausgefüllt","")))),"Fehler: nicht alle Datenblätter für diesen Speicher wurden vollständig befüllt")</f>
        <v/>
      </c>
    </row>
    <row r="49" spans="1:10" x14ac:dyDescent="0.2">
      <c r="A49" s="116" t="str">
        <f>IF(Stammdaten!A49="","",Stammdaten!A49)</f>
        <v/>
      </c>
      <c r="B49" s="116" t="str">
        <f>IF(A49="","",VLOOKUP(A49,Stammdaten!A49:H332,6,FALSE))</f>
        <v/>
      </c>
      <c r="C49" s="117" t="str">
        <f>IF(A49="","","Beladung aus dem Netz der "&amp;Stammdaten!$F$3)</f>
        <v/>
      </c>
      <c r="D49" s="117" t="str">
        <f t="shared" si="2"/>
        <v/>
      </c>
      <c r="E49" s="118" t="str">
        <f>IF(A49="","",SUMIFS('Ergebnis (detailliert)'!$H$17:$H$300,'Ergebnis (detailliert)'!$A$17:$A$300,'Ergebnis (aggregiert)'!$A49,'Ergebnis (detailliert)'!$B$17:$B$300,'Ergebnis (aggregiert)'!$C49))</f>
        <v/>
      </c>
      <c r="F49" s="119" t="str">
        <f>IF($A49="","",SUMIFS('Ergebnis (detailliert)'!$I$17:$I$300,'Ergebnis (detailliert)'!$A$17:$A$300,'Ergebnis (aggregiert)'!$A49,'Ergebnis (detailliert)'!$B$17:$B$300,'Ergebnis (aggregiert)'!$C49))</f>
        <v/>
      </c>
      <c r="G49" s="118" t="str">
        <f>IF($A49="","",SUMIFS('Ergebnis (detailliert)'!$M$17:$M$1001,'Ergebnis (detailliert)'!$A$17:$A$1001,'Ergebnis (aggregiert)'!$A49,'Ergebnis (detailliert)'!$B$17:$B$1001,'Ergebnis (aggregiert)'!$C49))</f>
        <v/>
      </c>
      <c r="H49" s="120" t="str">
        <f>IF($A49="","",SUMIFS('Ergebnis (detailliert)'!$P$17:$P$1001,'Ergebnis (detailliert)'!$A$17:$A$1001,'Ergebnis (aggregiert)'!$A49,'Ergebnis (detailliert)'!$B$17:$B$1001,'Ergebnis (aggregiert)'!$C49))</f>
        <v/>
      </c>
      <c r="I49" s="121" t="str">
        <f>IF($A49="","",SUMIFS('Ergebnis (detailliert)'!$S$17:$S$1001,'Ergebnis (detailliert)'!$A$17:$A$1001,'Ergebnis (aggregiert)'!$A49,'Ergebnis (detailliert)'!$B$17:$B$1001,'Ergebnis (aggregiert)'!$C49))</f>
        <v/>
      </c>
      <c r="J49" s="96" t="str">
        <f>IFERROR(IF(ISBLANK(A49),"",IF(COUNTIF('Beladung des Speichers'!$A$17:$A$300,'Ergebnis (aggregiert)'!A49)=0,"Fehler: Reiter 'Beladung des Speichers' wurde für diesen Speicher nicht ausgefüllt",IF(COUNTIF('Entladung des Speichers'!$A$17:$A$300,'Ergebnis (aggregiert)'!A49)=0,"Fehler: Reiter 'Entladung des Speichers' wurde für diesen Speicher nicht ausgefüllt",IF(COUNTIF(Füllstände!$A$17:$A$300,'Ergebnis (aggregiert)'!A49)=0,"Fehler: Reiter 'Füllstände' wurde für diesen Speicher nicht ausgefüllt","")))),"Fehler: nicht alle Datenblätter für diesen Speicher wurden vollständig befüllt")</f>
        <v/>
      </c>
    </row>
    <row r="50" spans="1:10" x14ac:dyDescent="0.2">
      <c r="A50" s="116" t="str">
        <f>IF(Stammdaten!A50="","",Stammdaten!A50)</f>
        <v/>
      </c>
      <c r="B50" s="116" t="str">
        <f>IF(A50="","",VLOOKUP(A50,Stammdaten!A50:H333,6,FALSE))</f>
        <v/>
      </c>
      <c r="C50" s="117" t="str">
        <f>IF(A50="","","Beladung aus dem Netz der "&amp;Stammdaten!$F$3)</f>
        <v/>
      </c>
      <c r="D50" s="117" t="str">
        <f t="shared" si="2"/>
        <v/>
      </c>
      <c r="E50" s="118" t="str">
        <f>IF(A50="","",SUMIFS('Ergebnis (detailliert)'!$H$17:$H$300,'Ergebnis (detailliert)'!$A$17:$A$300,'Ergebnis (aggregiert)'!$A50,'Ergebnis (detailliert)'!$B$17:$B$300,'Ergebnis (aggregiert)'!$C50))</f>
        <v/>
      </c>
      <c r="F50" s="119" t="str">
        <f>IF($A50="","",SUMIFS('Ergebnis (detailliert)'!$I$17:$I$300,'Ergebnis (detailliert)'!$A$17:$A$300,'Ergebnis (aggregiert)'!$A50,'Ergebnis (detailliert)'!$B$17:$B$300,'Ergebnis (aggregiert)'!$C50))</f>
        <v/>
      </c>
      <c r="G50" s="118" t="str">
        <f>IF($A50="","",SUMIFS('Ergebnis (detailliert)'!$M$17:$M$1001,'Ergebnis (detailliert)'!$A$17:$A$1001,'Ergebnis (aggregiert)'!$A50,'Ergebnis (detailliert)'!$B$17:$B$1001,'Ergebnis (aggregiert)'!$C50))</f>
        <v/>
      </c>
      <c r="H50" s="120" t="str">
        <f>IF($A50="","",SUMIFS('Ergebnis (detailliert)'!$P$17:$P$1001,'Ergebnis (detailliert)'!$A$17:$A$1001,'Ergebnis (aggregiert)'!$A50,'Ergebnis (detailliert)'!$B$17:$B$1001,'Ergebnis (aggregiert)'!$C50))</f>
        <v/>
      </c>
      <c r="I50" s="121" t="str">
        <f>IF($A50="","",SUMIFS('Ergebnis (detailliert)'!$S$17:$S$1001,'Ergebnis (detailliert)'!$A$17:$A$1001,'Ergebnis (aggregiert)'!$A50,'Ergebnis (detailliert)'!$B$17:$B$1001,'Ergebnis (aggregiert)'!$C50))</f>
        <v/>
      </c>
      <c r="J50" s="96" t="str">
        <f>IFERROR(IF(ISBLANK(A50),"",IF(COUNTIF('Beladung des Speichers'!$A$17:$A$300,'Ergebnis (aggregiert)'!A50)=0,"Fehler: Reiter 'Beladung des Speichers' wurde für diesen Speicher nicht ausgefüllt",IF(COUNTIF('Entladung des Speichers'!$A$17:$A$300,'Ergebnis (aggregiert)'!A50)=0,"Fehler: Reiter 'Entladung des Speichers' wurde für diesen Speicher nicht ausgefüllt",IF(COUNTIF(Füllstände!$A$17:$A$300,'Ergebnis (aggregiert)'!A50)=0,"Fehler: Reiter 'Füllstände' wurde für diesen Speicher nicht ausgefüllt","")))),"Fehler: nicht alle Datenblätter für diesen Speicher wurden vollständig befüllt")</f>
        <v/>
      </c>
    </row>
    <row r="51" spans="1:10" x14ac:dyDescent="0.2">
      <c r="A51" s="116" t="str">
        <f>IF(Stammdaten!A51="","",Stammdaten!A51)</f>
        <v/>
      </c>
      <c r="B51" s="116" t="str">
        <f>IF(A51="","",VLOOKUP(A51,Stammdaten!A51:H334,6,FALSE))</f>
        <v/>
      </c>
      <c r="C51" s="117" t="str">
        <f>IF(A51="","","Beladung aus dem Netz der "&amp;Stammdaten!$F$3)</f>
        <v/>
      </c>
      <c r="D51" s="117" t="str">
        <f t="shared" si="2"/>
        <v/>
      </c>
      <c r="E51" s="118" t="str">
        <f>IF(A51="","",SUMIFS('Ergebnis (detailliert)'!$H$17:$H$300,'Ergebnis (detailliert)'!$A$17:$A$300,'Ergebnis (aggregiert)'!$A51,'Ergebnis (detailliert)'!$B$17:$B$300,'Ergebnis (aggregiert)'!$C51))</f>
        <v/>
      </c>
      <c r="F51" s="119" t="str">
        <f>IF($A51="","",SUMIFS('Ergebnis (detailliert)'!$I$17:$I$300,'Ergebnis (detailliert)'!$A$17:$A$300,'Ergebnis (aggregiert)'!$A51,'Ergebnis (detailliert)'!$B$17:$B$300,'Ergebnis (aggregiert)'!$C51))</f>
        <v/>
      </c>
      <c r="G51" s="118" t="str">
        <f>IF($A51="","",SUMIFS('Ergebnis (detailliert)'!$M$17:$M$1001,'Ergebnis (detailliert)'!$A$17:$A$1001,'Ergebnis (aggregiert)'!$A51,'Ergebnis (detailliert)'!$B$17:$B$1001,'Ergebnis (aggregiert)'!$C51))</f>
        <v/>
      </c>
      <c r="H51" s="120" t="str">
        <f>IF($A51="","",SUMIFS('Ergebnis (detailliert)'!$P$17:$P$1001,'Ergebnis (detailliert)'!$A$17:$A$1001,'Ergebnis (aggregiert)'!$A51,'Ergebnis (detailliert)'!$B$17:$B$1001,'Ergebnis (aggregiert)'!$C51))</f>
        <v/>
      </c>
      <c r="I51" s="121" t="str">
        <f>IF($A51="","",SUMIFS('Ergebnis (detailliert)'!$S$17:$S$1001,'Ergebnis (detailliert)'!$A$17:$A$1001,'Ergebnis (aggregiert)'!$A51,'Ergebnis (detailliert)'!$B$17:$B$1001,'Ergebnis (aggregiert)'!$C51))</f>
        <v/>
      </c>
      <c r="J51" s="96" t="str">
        <f>IFERROR(IF(ISBLANK(A51),"",IF(COUNTIF('Beladung des Speichers'!$A$17:$A$300,'Ergebnis (aggregiert)'!A51)=0,"Fehler: Reiter 'Beladung des Speichers' wurde für diesen Speicher nicht ausgefüllt",IF(COUNTIF('Entladung des Speichers'!$A$17:$A$300,'Ergebnis (aggregiert)'!A51)=0,"Fehler: Reiter 'Entladung des Speichers' wurde für diesen Speicher nicht ausgefüllt",IF(COUNTIF(Füllstände!$A$17:$A$300,'Ergebnis (aggregiert)'!A51)=0,"Fehler: Reiter 'Füllstände' wurde für diesen Speicher nicht ausgefüllt","")))),"Fehler: nicht alle Datenblätter für diesen Speicher wurden vollständig befüllt")</f>
        <v/>
      </c>
    </row>
    <row r="52" spans="1:10" x14ac:dyDescent="0.2">
      <c r="A52" s="116" t="str">
        <f>IF(Stammdaten!A52="","",Stammdaten!A52)</f>
        <v/>
      </c>
      <c r="B52" s="116" t="str">
        <f>IF(A52="","",VLOOKUP(A52,Stammdaten!A52:H335,6,FALSE))</f>
        <v/>
      </c>
      <c r="C52" s="117" t="str">
        <f>IF(A52="","","Beladung aus dem Netz der "&amp;Stammdaten!$F$3)</f>
        <v/>
      </c>
      <c r="D52" s="117" t="str">
        <f t="shared" si="2"/>
        <v/>
      </c>
      <c r="E52" s="118" t="str">
        <f>IF(A52="","",SUMIFS('Ergebnis (detailliert)'!$H$17:$H$300,'Ergebnis (detailliert)'!$A$17:$A$300,'Ergebnis (aggregiert)'!$A52,'Ergebnis (detailliert)'!$B$17:$B$300,'Ergebnis (aggregiert)'!$C52))</f>
        <v/>
      </c>
      <c r="F52" s="119" t="str">
        <f>IF($A52="","",SUMIFS('Ergebnis (detailliert)'!$I$17:$I$300,'Ergebnis (detailliert)'!$A$17:$A$300,'Ergebnis (aggregiert)'!$A52,'Ergebnis (detailliert)'!$B$17:$B$300,'Ergebnis (aggregiert)'!$C52))</f>
        <v/>
      </c>
      <c r="G52" s="118" t="str">
        <f>IF($A52="","",SUMIFS('Ergebnis (detailliert)'!$M$17:$M$1001,'Ergebnis (detailliert)'!$A$17:$A$1001,'Ergebnis (aggregiert)'!$A52,'Ergebnis (detailliert)'!$B$17:$B$1001,'Ergebnis (aggregiert)'!$C52))</f>
        <v/>
      </c>
      <c r="H52" s="120" t="str">
        <f>IF($A52="","",SUMIFS('Ergebnis (detailliert)'!$P$17:$P$1001,'Ergebnis (detailliert)'!$A$17:$A$1001,'Ergebnis (aggregiert)'!$A52,'Ergebnis (detailliert)'!$B$17:$B$1001,'Ergebnis (aggregiert)'!$C52))</f>
        <v/>
      </c>
      <c r="I52" s="121" t="str">
        <f>IF($A52="","",SUMIFS('Ergebnis (detailliert)'!$S$17:$S$1001,'Ergebnis (detailliert)'!$A$17:$A$1001,'Ergebnis (aggregiert)'!$A52,'Ergebnis (detailliert)'!$B$17:$B$1001,'Ergebnis (aggregiert)'!$C52))</f>
        <v/>
      </c>
      <c r="J52" s="96" t="str">
        <f>IFERROR(IF(ISBLANK(A52),"",IF(COUNTIF('Beladung des Speichers'!$A$17:$A$300,'Ergebnis (aggregiert)'!A52)=0,"Fehler: Reiter 'Beladung des Speichers' wurde für diesen Speicher nicht ausgefüllt",IF(COUNTIF('Entladung des Speichers'!$A$17:$A$300,'Ergebnis (aggregiert)'!A52)=0,"Fehler: Reiter 'Entladung des Speichers' wurde für diesen Speicher nicht ausgefüllt",IF(COUNTIF(Füllstände!$A$17:$A$300,'Ergebnis (aggregiert)'!A52)=0,"Fehler: Reiter 'Füllstände' wurde für diesen Speicher nicht ausgefüllt","")))),"Fehler: nicht alle Datenblätter für diesen Speicher wurden vollständig befüllt")</f>
        <v/>
      </c>
    </row>
    <row r="53" spans="1:10" x14ac:dyDescent="0.2">
      <c r="A53" s="116" t="str">
        <f>IF(Stammdaten!A53="","",Stammdaten!A53)</f>
        <v/>
      </c>
      <c r="B53" s="116" t="str">
        <f>IF(A53="","",VLOOKUP(A53,Stammdaten!A53:H336,6,FALSE))</f>
        <v/>
      </c>
      <c r="C53" s="117" t="str">
        <f>IF(A53="","","Beladung aus dem Netz der "&amp;Stammdaten!$F$3)</f>
        <v/>
      </c>
      <c r="D53" s="117" t="str">
        <f t="shared" si="2"/>
        <v/>
      </c>
      <c r="E53" s="118" t="str">
        <f>IF(A53="","",SUMIFS('Ergebnis (detailliert)'!$H$17:$H$300,'Ergebnis (detailliert)'!$A$17:$A$300,'Ergebnis (aggregiert)'!$A53,'Ergebnis (detailliert)'!$B$17:$B$300,'Ergebnis (aggregiert)'!$C53))</f>
        <v/>
      </c>
      <c r="F53" s="119" t="str">
        <f>IF($A53="","",SUMIFS('Ergebnis (detailliert)'!$I$17:$I$300,'Ergebnis (detailliert)'!$A$17:$A$300,'Ergebnis (aggregiert)'!$A53,'Ergebnis (detailliert)'!$B$17:$B$300,'Ergebnis (aggregiert)'!$C53))</f>
        <v/>
      </c>
      <c r="G53" s="118" t="str">
        <f>IF($A53="","",SUMIFS('Ergebnis (detailliert)'!$M$17:$M$1001,'Ergebnis (detailliert)'!$A$17:$A$1001,'Ergebnis (aggregiert)'!$A53,'Ergebnis (detailliert)'!$B$17:$B$1001,'Ergebnis (aggregiert)'!$C53))</f>
        <v/>
      </c>
      <c r="H53" s="120" t="str">
        <f>IF($A53="","",SUMIFS('Ergebnis (detailliert)'!$P$17:$P$1001,'Ergebnis (detailliert)'!$A$17:$A$1001,'Ergebnis (aggregiert)'!$A53,'Ergebnis (detailliert)'!$B$17:$B$1001,'Ergebnis (aggregiert)'!$C53))</f>
        <v/>
      </c>
      <c r="I53" s="121" t="str">
        <f>IF($A53="","",SUMIFS('Ergebnis (detailliert)'!$S$17:$S$1001,'Ergebnis (detailliert)'!$A$17:$A$1001,'Ergebnis (aggregiert)'!$A53,'Ergebnis (detailliert)'!$B$17:$B$1001,'Ergebnis (aggregiert)'!$C53))</f>
        <v/>
      </c>
      <c r="J53" s="96" t="str">
        <f>IFERROR(IF(ISBLANK(A53),"",IF(COUNTIF('Beladung des Speichers'!$A$17:$A$300,'Ergebnis (aggregiert)'!A53)=0,"Fehler: Reiter 'Beladung des Speichers' wurde für diesen Speicher nicht ausgefüllt",IF(COUNTIF('Entladung des Speichers'!$A$17:$A$300,'Ergebnis (aggregiert)'!A53)=0,"Fehler: Reiter 'Entladung des Speichers' wurde für diesen Speicher nicht ausgefüllt",IF(COUNTIF(Füllstände!$A$17:$A$300,'Ergebnis (aggregiert)'!A53)=0,"Fehler: Reiter 'Füllstände' wurde für diesen Speicher nicht ausgefüllt","")))),"Fehler: nicht alle Datenblätter für diesen Speicher wurden vollständig befüllt")</f>
        <v/>
      </c>
    </row>
    <row r="54" spans="1:10" x14ac:dyDescent="0.2">
      <c r="A54" s="116" t="str">
        <f>IF(Stammdaten!A54="","",Stammdaten!A54)</f>
        <v/>
      </c>
      <c r="B54" s="116" t="str">
        <f>IF(A54="","",VLOOKUP(A54,Stammdaten!A54:H337,6,FALSE))</f>
        <v/>
      </c>
      <c r="C54" s="117" t="str">
        <f>IF(A54="","","Beladung aus dem Netz der "&amp;Stammdaten!$F$3)</f>
        <v/>
      </c>
      <c r="D54" s="117" t="str">
        <f t="shared" si="2"/>
        <v/>
      </c>
      <c r="E54" s="118" t="str">
        <f>IF(A54="","",SUMIFS('Ergebnis (detailliert)'!$H$17:$H$300,'Ergebnis (detailliert)'!$A$17:$A$300,'Ergebnis (aggregiert)'!$A54,'Ergebnis (detailliert)'!$B$17:$B$300,'Ergebnis (aggregiert)'!$C54))</f>
        <v/>
      </c>
      <c r="F54" s="119" t="str">
        <f>IF($A54="","",SUMIFS('Ergebnis (detailliert)'!$I$17:$I$300,'Ergebnis (detailliert)'!$A$17:$A$300,'Ergebnis (aggregiert)'!$A54,'Ergebnis (detailliert)'!$B$17:$B$300,'Ergebnis (aggregiert)'!$C54))</f>
        <v/>
      </c>
      <c r="G54" s="118" t="str">
        <f>IF($A54="","",SUMIFS('Ergebnis (detailliert)'!$M$17:$M$1001,'Ergebnis (detailliert)'!$A$17:$A$1001,'Ergebnis (aggregiert)'!$A54,'Ergebnis (detailliert)'!$B$17:$B$1001,'Ergebnis (aggregiert)'!$C54))</f>
        <v/>
      </c>
      <c r="H54" s="120" t="str">
        <f>IF($A54="","",SUMIFS('Ergebnis (detailliert)'!$P$17:$P$1001,'Ergebnis (detailliert)'!$A$17:$A$1001,'Ergebnis (aggregiert)'!$A54,'Ergebnis (detailliert)'!$B$17:$B$1001,'Ergebnis (aggregiert)'!$C54))</f>
        <v/>
      </c>
      <c r="I54" s="121" t="str">
        <f>IF($A54="","",SUMIFS('Ergebnis (detailliert)'!$S$17:$S$1001,'Ergebnis (detailliert)'!$A$17:$A$1001,'Ergebnis (aggregiert)'!$A54,'Ergebnis (detailliert)'!$B$17:$B$1001,'Ergebnis (aggregiert)'!$C54))</f>
        <v/>
      </c>
      <c r="J54" s="96" t="str">
        <f>IFERROR(IF(ISBLANK(A54),"",IF(COUNTIF('Beladung des Speichers'!$A$17:$A$300,'Ergebnis (aggregiert)'!A54)=0,"Fehler: Reiter 'Beladung des Speichers' wurde für diesen Speicher nicht ausgefüllt",IF(COUNTIF('Entladung des Speichers'!$A$17:$A$300,'Ergebnis (aggregiert)'!A54)=0,"Fehler: Reiter 'Entladung des Speichers' wurde für diesen Speicher nicht ausgefüllt",IF(COUNTIF(Füllstände!$A$17:$A$300,'Ergebnis (aggregiert)'!A54)=0,"Fehler: Reiter 'Füllstände' wurde für diesen Speicher nicht ausgefüllt","")))),"Fehler: nicht alle Datenblätter für diesen Speicher wurden vollständig befüllt")</f>
        <v/>
      </c>
    </row>
    <row r="55" spans="1:10" x14ac:dyDescent="0.2">
      <c r="A55" s="116" t="str">
        <f>IF(Stammdaten!A55="","",Stammdaten!A55)</f>
        <v/>
      </c>
      <c r="B55" s="116" t="str">
        <f>IF(A55="","",VLOOKUP(A55,Stammdaten!A55:H338,6,FALSE))</f>
        <v/>
      </c>
      <c r="C55" s="117" t="str">
        <f>IF(A55="","","Beladung aus dem Netz der "&amp;Stammdaten!$F$3)</f>
        <v/>
      </c>
      <c r="D55" s="117" t="str">
        <f t="shared" si="2"/>
        <v/>
      </c>
      <c r="E55" s="118" t="str">
        <f>IF(A55="","",SUMIFS('Ergebnis (detailliert)'!$H$17:$H$300,'Ergebnis (detailliert)'!$A$17:$A$300,'Ergebnis (aggregiert)'!$A55,'Ergebnis (detailliert)'!$B$17:$B$300,'Ergebnis (aggregiert)'!$C55))</f>
        <v/>
      </c>
      <c r="F55" s="119" t="str">
        <f>IF($A55="","",SUMIFS('Ergebnis (detailliert)'!$I$17:$I$300,'Ergebnis (detailliert)'!$A$17:$A$300,'Ergebnis (aggregiert)'!$A55,'Ergebnis (detailliert)'!$B$17:$B$300,'Ergebnis (aggregiert)'!$C55))</f>
        <v/>
      </c>
      <c r="G55" s="118" t="str">
        <f>IF($A55="","",SUMIFS('Ergebnis (detailliert)'!$M$17:$M$1001,'Ergebnis (detailliert)'!$A$17:$A$1001,'Ergebnis (aggregiert)'!$A55,'Ergebnis (detailliert)'!$B$17:$B$1001,'Ergebnis (aggregiert)'!$C55))</f>
        <v/>
      </c>
      <c r="H55" s="120" t="str">
        <f>IF($A55="","",SUMIFS('Ergebnis (detailliert)'!$P$17:$P$1001,'Ergebnis (detailliert)'!$A$17:$A$1001,'Ergebnis (aggregiert)'!$A55,'Ergebnis (detailliert)'!$B$17:$B$1001,'Ergebnis (aggregiert)'!$C55))</f>
        <v/>
      </c>
      <c r="I55" s="121" t="str">
        <f>IF($A55="","",SUMIFS('Ergebnis (detailliert)'!$S$17:$S$1001,'Ergebnis (detailliert)'!$A$17:$A$1001,'Ergebnis (aggregiert)'!$A55,'Ergebnis (detailliert)'!$B$17:$B$1001,'Ergebnis (aggregiert)'!$C55))</f>
        <v/>
      </c>
      <c r="J55" s="96" t="str">
        <f>IFERROR(IF(ISBLANK(A55),"",IF(COUNTIF('Beladung des Speichers'!$A$17:$A$300,'Ergebnis (aggregiert)'!A55)=0,"Fehler: Reiter 'Beladung des Speichers' wurde für diesen Speicher nicht ausgefüllt",IF(COUNTIF('Entladung des Speichers'!$A$17:$A$300,'Ergebnis (aggregiert)'!A55)=0,"Fehler: Reiter 'Entladung des Speichers' wurde für diesen Speicher nicht ausgefüllt",IF(COUNTIF(Füllstände!$A$17:$A$300,'Ergebnis (aggregiert)'!A55)=0,"Fehler: Reiter 'Füllstände' wurde für diesen Speicher nicht ausgefüllt","")))),"Fehler: nicht alle Datenblätter für diesen Speicher wurden vollständig befüllt")</f>
        <v/>
      </c>
    </row>
    <row r="56" spans="1:10" x14ac:dyDescent="0.2">
      <c r="A56" s="116" t="str">
        <f>IF(Stammdaten!A56="","",Stammdaten!A56)</f>
        <v/>
      </c>
      <c r="B56" s="116" t="str">
        <f>IF(A56="","",VLOOKUP(A56,Stammdaten!A56:H339,6,FALSE))</f>
        <v/>
      </c>
      <c r="C56" s="117" t="str">
        <f>IF(A56="","","Beladung aus dem Netz der "&amp;Stammdaten!$F$3)</f>
        <v/>
      </c>
      <c r="D56" s="117" t="str">
        <f t="shared" si="2"/>
        <v/>
      </c>
      <c r="E56" s="118" t="str">
        <f>IF(A56="","",SUMIFS('Ergebnis (detailliert)'!$H$17:$H$300,'Ergebnis (detailliert)'!$A$17:$A$300,'Ergebnis (aggregiert)'!$A56,'Ergebnis (detailliert)'!$B$17:$B$300,'Ergebnis (aggregiert)'!$C56))</f>
        <v/>
      </c>
      <c r="F56" s="119" t="str">
        <f>IF($A56="","",SUMIFS('Ergebnis (detailliert)'!$I$17:$I$300,'Ergebnis (detailliert)'!$A$17:$A$300,'Ergebnis (aggregiert)'!$A56,'Ergebnis (detailliert)'!$B$17:$B$300,'Ergebnis (aggregiert)'!$C56))</f>
        <v/>
      </c>
      <c r="G56" s="118" t="str">
        <f>IF($A56="","",SUMIFS('Ergebnis (detailliert)'!$M$17:$M$1001,'Ergebnis (detailliert)'!$A$17:$A$1001,'Ergebnis (aggregiert)'!$A56,'Ergebnis (detailliert)'!$B$17:$B$1001,'Ergebnis (aggregiert)'!$C56))</f>
        <v/>
      </c>
      <c r="H56" s="120" t="str">
        <f>IF($A56="","",SUMIFS('Ergebnis (detailliert)'!$P$17:$P$1001,'Ergebnis (detailliert)'!$A$17:$A$1001,'Ergebnis (aggregiert)'!$A56,'Ergebnis (detailliert)'!$B$17:$B$1001,'Ergebnis (aggregiert)'!$C56))</f>
        <v/>
      </c>
      <c r="I56" s="121" t="str">
        <f>IF($A56="","",SUMIFS('Ergebnis (detailliert)'!$S$17:$S$1001,'Ergebnis (detailliert)'!$A$17:$A$1001,'Ergebnis (aggregiert)'!$A56,'Ergebnis (detailliert)'!$B$17:$B$1001,'Ergebnis (aggregiert)'!$C56))</f>
        <v/>
      </c>
      <c r="J56" s="96" t="str">
        <f>IFERROR(IF(ISBLANK(A56),"",IF(COUNTIF('Beladung des Speichers'!$A$17:$A$300,'Ergebnis (aggregiert)'!A56)=0,"Fehler: Reiter 'Beladung des Speichers' wurde für diesen Speicher nicht ausgefüllt",IF(COUNTIF('Entladung des Speichers'!$A$17:$A$300,'Ergebnis (aggregiert)'!A56)=0,"Fehler: Reiter 'Entladung des Speichers' wurde für diesen Speicher nicht ausgefüllt",IF(COUNTIF(Füllstände!$A$17:$A$300,'Ergebnis (aggregiert)'!A56)=0,"Fehler: Reiter 'Füllstände' wurde für diesen Speicher nicht ausgefüllt","")))),"Fehler: nicht alle Datenblätter für diesen Speicher wurden vollständig befüllt")</f>
        <v/>
      </c>
    </row>
    <row r="57" spans="1:10" x14ac:dyDescent="0.2">
      <c r="A57" s="116" t="str">
        <f>IF(Stammdaten!A57="","",Stammdaten!A57)</f>
        <v/>
      </c>
      <c r="B57" s="116" t="str">
        <f>IF(A57="","",VLOOKUP(A57,Stammdaten!A57:H340,6,FALSE))</f>
        <v/>
      </c>
      <c r="C57" s="117" t="str">
        <f>IF(A57="","","Beladung aus dem Netz der "&amp;Stammdaten!$F$3)</f>
        <v/>
      </c>
      <c r="D57" s="117" t="str">
        <f t="shared" si="2"/>
        <v/>
      </c>
      <c r="E57" s="118" t="str">
        <f>IF(A57="","",SUMIFS('Ergebnis (detailliert)'!$H$17:$H$300,'Ergebnis (detailliert)'!$A$17:$A$300,'Ergebnis (aggregiert)'!$A57,'Ergebnis (detailliert)'!$B$17:$B$300,'Ergebnis (aggregiert)'!$C57))</f>
        <v/>
      </c>
      <c r="F57" s="119" t="str">
        <f>IF($A57="","",SUMIFS('Ergebnis (detailliert)'!$I$17:$I$300,'Ergebnis (detailliert)'!$A$17:$A$300,'Ergebnis (aggregiert)'!$A57,'Ergebnis (detailliert)'!$B$17:$B$300,'Ergebnis (aggregiert)'!$C57))</f>
        <v/>
      </c>
      <c r="G57" s="118" t="str">
        <f>IF($A57="","",SUMIFS('Ergebnis (detailliert)'!$M$17:$M$1001,'Ergebnis (detailliert)'!$A$17:$A$1001,'Ergebnis (aggregiert)'!$A57,'Ergebnis (detailliert)'!$B$17:$B$1001,'Ergebnis (aggregiert)'!$C57))</f>
        <v/>
      </c>
      <c r="H57" s="120" t="str">
        <f>IF($A57="","",SUMIFS('Ergebnis (detailliert)'!$P$17:$P$1001,'Ergebnis (detailliert)'!$A$17:$A$1001,'Ergebnis (aggregiert)'!$A57,'Ergebnis (detailliert)'!$B$17:$B$1001,'Ergebnis (aggregiert)'!$C57))</f>
        <v/>
      </c>
      <c r="I57" s="121" t="str">
        <f>IF($A57="","",SUMIFS('Ergebnis (detailliert)'!$S$17:$S$1001,'Ergebnis (detailliert)'!$A$17:$A$1001,'Ergebnis (aggregiert)'!$A57,'Ergebnis (detailliert)'!$B$17:$B$1001,'Ergebnis (aggregiert)'!$C57))</f>
        <v/>
      </c>
      <c r="J57" s="96" t="str">
        <f>IFERROR(IF(ISBLANK(A57),"",IF(COUNTIF('Beladung des Speichers'!$A$17:$A$300,'Ergebnis (aggregiert)'!A57)=0,"Fehler: Reiter 'Beladung des Speichers' wurde für diesen Speicher nicht ausgefüllt",IF(COUNTIF('Entladung des Speichers'!$A$17:$A$300,'Ergebnis (aggregiert)'!A57)=0,"Fehler: Reiter 'Entladung des Speichers' wurde für diesen Speicher nicht ausgefüllt",IF(COUNTIF(Füllstände!$A$17:$A$300,'Ergebnis (aggregiert)'!A57)=0,"Fehler: Reiter 'Füllstände' wurde für diesen Speicher nicht ausgefüllt","")))),"Fehler: nicht alle Datenblätter für diesen Speicher wurden vollständig befüllt")</f>
        <v/>
      </c>
    </row>
    <row r="58" spans="1:10" x14ac:dyDescent="0.2">
      <c r="A58" s="116" t="str">
        <f>IF(Stammdaten!A58="","",Stammdaten!A58)</f>
        <v/>
      </c>
      <c r="B58" s="116" t="str">
        <f>IF(A58="","",VLOOKUP(A58,Stammdaten!A58:H341,6,FALSE))</f>
        <v/>
      </c>
      <c r="C58" s="117" t="str">
        <f>IF(A58="","","Beladung aus dem Netz der "&amp;Stammdaten!$F$3)</f>
        <v/>
      </c>
      <c r="D58" s="117" t="str">
        <f t="shared" si="2"/>
        <v/>
      </c>
      <c r="E58" s="118" t="str">
        <f>IF(A58="","",SUMIFS('Ergebnis (detailliert)'!$H$17:$H$300,'Ergebnis (detailliert)'!$A$17:$A$300,'Ergebnis (aggregiert)'!$A58,'Ergebnis (detailliert)'!$B$17:$B$300,'Ergebnis (aggregiert)'!$C58))</f>
        <v/>
      </c>
      <c r="F58" s="119" t="str">
        <f>IF($A58="","",SUMIFS('Ergebnis (detailliert)'!$I$17:$I$300,'Ergebnis (detailliert)'!$A$17:$A$300,'Ergebnis (aggregiert)'!$A58,'Ergebnis (detailliert)'!$B$17:$B$300,'Ergebnis (aggregiert)'!$C58))</f>
        <v/>
      </c>
      <c r="G58" s="118" t="str">
        <f>IF($A58="","",SUMIFS('Ergebnis (detailliert)'!$M$17:$M$1001,'Ergebnis (detailliert)'!$A$17:$A$1001,'Ergebnis (aggregiert)'!$A58,'Ergebnis (detailliert)'!$B$17:$B$1001,'Ergebnis (aggregiert)'!$C58))</f>
        <v/>
      </c>
      <c r="H58" s="120" t="str">
        <f>IF($A58="","",SUMIFS('Ergebnis (detailliert)'!$P$17:$P$1001,'Ergebnis (detailliert)'!$A$17:$A$1001,'Ergebnis (aggregiert)'!$A58,'Ergebnis (detailliert)'!$B$17:$B$1001,'Ergebnis (aggregiert)'!$C58))</f>
        <v/>
      </c>
      <c r="I58" s="121" t="str">
        <f>IF($A58="","",SUMIFS('Ergebnis (detailliert)'!$S$17:$S$1001,'Ergebnis (detailliert)'!$A$17:$A$1001,'Ergebnis (aggregiert)'!$A58,'Ergebnis (detailliert)'!$B$17:$B$1001,'Ergebnis (aggregiert)'!$C58))</f>
        <v/>
      </c>
      <c r="J58" s="96" t="str">
        <f>IFERROR(IF(ISBLANK(A58),"",IF(COUNTIF('Beladung des Speichers'!$A$17:$A$300,'Ergebnis (aggregiert)'!A58)=0,"Fehler: Reiter 'Beladung des Speichers' wurde für diesen Speicher nicht ausgefüllt",IF(COUNTIF('Entladung des Speichers'!$A$17:$A$300,'Ergebnis (aggregiert)'!A58)=0,"Fehler: Reiter 'Entladung des Speichers' wurde für diesen Speicher nicht ausgefüllt",IF(COUNTIF(Füllstände!$A$17:$A$300,'Ergebnis (aggregiert)'!A58)=0,"Fehler: Reiter 'Füllstände' wurde für diesen Speicher nicht ausgefüllt","")))),"Fehler: nicht alle Datenblätter für diesen Speicher wurden vollständig befüllt")</f>
        <v/>
      </c>
    </row>
    <row r="59" spans="1:10" x14ac:dyDescent="0.2">
      <c r="A59" s="116" t="str">
        <f>IF(Stammdaten!A59="","",Stammdaten!A59)</f>
        <v/>
      </c>
      <c r="B59" s="116" t="str">
        <f>IF(A59="","",VLOOKUP(A59,Stammdaten!A59:H342,6,FALSE))</f>
        <v/>
      </c>
      <c r="C59" s="117" t="str">
        <f>IF(A59="","","Beladung aus dem Netz der "&amp;Stammdaten!$F$3)</f>
        <v/>
      </c>
      <c r="D59" s="117" t="str">
        <f t="shared" si="2"/>
        <v/>
      </c>
      <c r="E59" s="118" t="str">
        <f>IF(A59="","",SUMIFS('Ergebnis (detailliert)'!$H$17:$H$300,'Ergebnis (detailliert)'!$A$17:$A$300,'Ergebnis (aggregiert)'!$A59,'Ergebnis (detailliert)'!$B$17:$B$300,'Ergebnis (aggregiert)'!$C59))</f>
        <v/>
      </c>
      <c r="F59" s="119" t="str">
        <f>IF($A59="","",SUMIFS('Ergebnis (detailliert)'!$I$17:$I$300,'Ergebnis (detailliert)'!$A$17:$A$300,'Ergebnis (aggregiert)'!$A59,'Ergebnis (detailliert)'!$B$17:$B$300,'Ergebnis (aggregiert)'!$C59))</f>
        <v/>
      </c>
      <c r="G59" s="118" t="str">
        <f>IF($A59="","",SUMIFS('Ergebnis (detailliert)'!$M$17:$M$1001,'Ergebnis (detailliert)'!$A$17:$A$1001,'Ergebnis (aggregiert)'!$A59,'Ergebnis (detailliert)'!$B$17:$B$1001,'Ergebnis (aggregiert)'!$C59))</f>
        <v/>
      </c>
      <c r="H59" s="120" t="str">
        <f>IF($A59="","",SUMIFS('Ergebnis (detailliert)'!$P$17:$P$1001,'Ergebnis (detailliert)'!$A$17:$A$1001,'Ergebnis (aggregiert)'!$A59,'Ergebnis (detailliert)'!$B$17:$B$1001,'Ergebnis (aggregiert)'!$C59))</f>
        <v/>
      </c>
      <c r="I59" s="121" t="str">
        <f>IF($A59="","",SUMIFS('Ergebnis (detailliert)'!$S$17:$S$1001,'Ergebnis (detailliert)'!$A$17:$A$1001,'Ergebnis (aggregiert)'!$A59,'Ergebnis (detailliert)'!$B$17:$B$1001,'Ergebnis (aggregiert)'!$C59))</f>
        <v/>
      </c>
      <c r="J59" s="96" t="str">
        <f>IFERROR(IF(ISBLANK(A59),"",IF(COUNTIF('Beladung des Speichers'!$A$17:$A$300,'Ergebnis (aggregiert)'!A59)=0,"Fehler: Reiter 'Beladung des Speichers' wurde für diesen Speicher nicht ausgefüllt",IF(COUNTIF('Entladung des Speichers'!$A$17:$A$300,'Ergebnis (aggregiert)'!A59)=0,"Fehler: Reiter 'Entladung des Speichers' wurde für diesen Speicher nicht ausgefüllt",IF(COUNTIF(Füllstände!$A$17:$A$300,'Ergebnis (aggregiert)'!A59)=0,"Fehler: Reiter 'Füllstände' wurde für diesen Speicher nicht ausgefüllt","")))),"Fehler: nicht alle Datenblätter für diesen Speicher wurden vollständig befüllt")</f>
        <v/>
      </c>
    </row>
    <row r="60" spans="1:10" x14ac:dyDescent="0.2">
      <c r="A60" s="116" t="str">
        <f>IF(Stammdaten!A60="","",Stammdaten!A60)</f>
        <v/>
      </c>
      <c r="B60" s="116" t="str">
        <f>IF(A60="","",VLOOKUP(A60,Stammdaten!A60:H343,6,FALSE))</f>
        <v/>
      </c>
      <c r="C60" s="117" t="str">
        <f>IF(A60="","","Beladung aus dem Netz der "&amp;Stammdaten!$F$3)</f>
        <v/>
      </c>
      <c r="D60" s="117" t="str">
        <f t="shared" si="2"/>
        <v/>
      </c>
      <c r="E60" s="118" t="str">
        <f>IF(A60="","",SUMIFS('Ergebnis (detailliert)'!$H$17:$H$300,'Ergebnis (detailliert)'!$A$17:$A$300,'Ergebnis (aggregiert)'!$A60,'Ergebnis (detailliert)'!$B$17:$B$300,'Ergebnis (aggregiert)'!$C60))</f>
        <v/>
      </c>
      <c r="F60" s="119" t="str">
        <f>IF($A60="","",SUMIFS('Ergebnis (detailliert)'!$I$17:$I$300,'Ergebnis (detailliert)'!$A$17:$A$300,'Ergebnis (aggregiert)'!$A60,'Ergebnis (detailliert)'!$B$17:$B$300,'Ergebnis (aggregiert)'!$C60))</f>
        <v/>
      </c>
      <c r="G60" s="118" t="str">
        <f>IF($A60="","",SUMIFS('Ergebnis (detailliert)'!$M$17:$M$1001,'Ergebnis (detailliert)'!$A$17:$A$1001,'Ergebnis (aggregiert)'!$A60,'Ergebnis (detailliert)'!$B$17:$B$1001,'Ergebnis (aggregiert)'!$C60))</f>
        <v/>
      </c>
      <c r="H60" s="120" t="str">
        <f>IF($A60="","",SUMIFS('Ergebnis (detailliert)'!$P$17:$P$1001,'Ergebnis (detailliert)'!$A$17:$A$1001,'Ergebnis (aggregiert)'!$A60,'Ergebnis (detailliert)'!$B$17:$B$1001,'Ergebnis (aggregiert)'!$C60))</f>
        <v/>
      </c>
      <c r="I60" s="121" t="str">
        <f>IF($A60="","",SUMIFS('Ergebnis (detailliert)'!$S$17:$S$1001,'Ergebnis (detailliert)'!$A$17:$A$1001,'Ergebnis (aggregiert)'!$A60,'Ergebnis (detailliert)'!$B$17:$B$1001,'Ergebnis (aggregiert)'!$C60))</f>
        <v/>
      </c>
      <c r="J60" s="96" t="str">
        <f>IFERROR(IF(ISBLANK(A60),"",IF(COUNTIF('Beladung des Speichers'!$A$17:$A$300,'Ergebnis (aggregiert)'!A60)=0,"Fehler: Reiter 'Beladung des Speichers' wurde für diesen Speicher nicht ausgefüllt",IF(COUNTIF('Entladung des Speichers'!$A$17:$A$300,'Ergebnis (aggregiert)'!A60)=0,"Fehler: Reiter 'Entladung des Speichers' wurde für diesen Speicher nicht ausgefüllt",IF(COUNTIF(Füllstände!$A$17:$A$300,'Ergebnis (aggregiert)'!A60)=0,"Fehler: Reiter 'Füllstände' wurde für diesen Speicher nicht ausgefüllt","")))),"Fehler: nicht alle Datenblätter für diesen Speicher wurden vollständig befüllt")</f>
        <v/>
      </c>
    </row>
    <row r="61" spans="1:10" x14ac:dyDescent="0.2">
      <c r="A61" s="116" t="str">
        <f>IF(Stammdaten!A61="","",Stammdaten!A61)</f>
        <v/>
      </c>
      <c r="B61" s="116" t="str">
        <f>IF(A61="","",VLOOKUP(A61,Stammdaten!A61:H344,6,FALSE))</f>
        <v/>
      </c>
      <c r="C61" s="117" t="str">
        <f>IF(A61="","","Beladung aus dem Netz der "&amp;Stammdaten!$F$3)</f>
        <v/>
      </c>
      <c r="D61" s="117" t="str">
        <f t="shared" si="2"/>
        <v/>
      </c>
      <c r="E61" s="118" t="str">
        <f>IF(A61="","",SUMIFS('Ergebnis (detailliert)'!$H$17:$H$300,'Ergebnis (detailliert)'!$A$17:$A$300,'Ergebnis (aggregiert)'!$A61,'Ergebnis (detailliert)'!$B$17:$B$300,'Ergebnis (aggregiert)'!$C61))</f>
        <v/>
      </c>
      <c r="F61" s="119" t="str">
        <f>IF($A61="","",SUMIFS('Ergebnis (detailliert)'!$I$17:$I$300,'Ergebnis (detailliert)'!$A$17:$A$300,'Ergebnis (aggregiert)'!$A61,'Ergebnis (detailliert)'!$B$17:$B$300,'Ergebnis (aggregiert)'!$C61))</f>
        <v/>
      </c>
      <c r="G61" s="118" t="str">
        <f>IF($A61="","",SUMIFS('Ergebnis (detailliert)'!$M$17:$M$1001,'Ergebnis (detailliert)'!$A$17:$A$1001,'Ergebnis (aggregiert)'!$A61,'Ergebnis (detailliert)'!$B$17:$B$1001,'Ergebnis (aggregiert)'!$C61))</f>
        <v/>
      </c>
      <c r="H61" s="120" t="str">
        <f>IF($A61="","",SUMIFS('Ergebnis (detailliert)'!$P$17:$P$1001,'Ergebnis (detailliert)'!$A$17:$A$1001,'Ergebnis (aggregiert)'!$A61,'Ergebnis (detailliert)'!$B$17:$B$1001,'Ergebnis (aggregiert)'!$C61))</f>
        <v/>
      </c>
      <c r="I61" s="121" t="str">
        <f>IF($A61="","",SUMIFS('Ergebnis (detailliert)'!$S$17:$S$1001,'Ergebnis (detailliert)'!$A$17:$A$1001,'Ergebnis (aggregiert)'!$A61,'Ergebnis (detailliert)'!$B$17:$B$1001,'Ergebnis (aggregiert)'!$C61))</f>
        <v/>
      </c>
      <c r="J61" s="96" t="str">
        <f>IFERROR(IF(ISBLANK(A61),"",IF(COUNTIF('Beladung des Speichers'!$A$17:$A$300,'Ergebnis (aggregiert)'!A61)=0,"Fehler: Reiter 'Beladung des Speichers' wurde für diesen Speicher nicht ausgefüllt",IF(COUNTIF('Entladung des Speichers'!$A$17:$A$300,'Ergebnis (aggregiert)'!A61)=0,"Fehler: Reiter 'Entladung des Speichers' wurde für diesen Speicher nicht ausgefüllt",IF(COUNTIF(Füllstände!$A$17:$A$300,'Ergebnis (aggregiert)'!A61)=0,"Fehler: Reiter 'Füllstände' wurde für diesen Speicher nicht ausgefüllt","")))),"Fehler: nicht alle Datenblätter für diesen Speicher wurden vollständig befüllt")</f>
        <v/>
      </c>
    </row>
    <row r="62" spans="1:10" x14ac:dyDescent="0.2">
      <c r="A62" s="116" t="str">
        <f>IF(Stammdaten!A62="","",Stammdaten!A62)</f>
        <v/>
      </c>
      <c r="B62" s="116" t="str">
        <f>IF(A62="","",VLOOKUP(A62,Stammdaten!A62:H345,6,FALSE))</f>
        <v/>
      </c>
      <c r="C62" s="117" t="str">
        <f>IF(A62="","","Beladung aus dem Netz der "&amp;Stammdaten!$F$3)</f>
        <v/>
      </c>
      <c r="D62" s="117" t="str">
        <f t="shared" si="2"/>
        <v/>
      </c>
      <c r="E62" s="118" t="str">
        <f>IF(A62="","",SUMIFS('Ergebnis (detailliert)'!$H$17:$H$300,'Ergebnis (detailliert)'!$A$17:$A$300,'Ergebnis (aggregiert)'!$A62,'Ergebnis (detailliert)'!$B$17:$B$300,'Ergebnis (aggregiert)'!$C62))</f>
        <v/>
      </c>
      <c r="F62" s="119" t="str">
        <f>IF($A62="","",SUMIFS('Ergebnis (detailliert)'!$I$17:$I$300,'Ergebnis (detailliert)'!$A$17:$A$300,'Ergebnis (aggregiert)'!$A62,'Ergebnis (detailliert)'!$B$17:$B$300,'Ergebnis (aggregiert)'!$C62))</f>
        <v/>
      </c>
      <c r="G62" s="118" t="str">
        <f>IF($A62="","",SUMIFS('Ergebnis (detailliert)'!$M$17:$M$1001,'Ergebnis (detailliert)'!$A$17:$A$1001,'Ergebnis (aggregiert)'!$A62,'Ergebnis (detailliert)'!$B$17:$B$1001,'Ergebnis (aggregiert)'!$C62))</f>
        <v/>
      </c>
      <c r="H62" s="120" t="str">
        <f>IF($A62="","",SUMIFS('Ergebnis (detailliert)'!$P$17:$P$1001,'Ergebnis (detailliert)'!$A$17:$A$1001,'Ergebnis (aggregiert)'!$A62,'Ergebnis (detailliert)'!$B$17:$B$1001,'Ergebnis (aggregiert)'!$C62))</f>
        <v/>
      </c>
      <c r="I62" s="121" t="str">
        <f>IF($A62="","",SUMIFS('Ergebnis (detailliert)'!$S$17:$S$1001,'Ergebnis (detailliert)'!$A$17:$A$1001,'Ergebnis (aggregiert)'!$A62,'Ergebnis (detailliert)'!$B$17:$B$1001,'Ergebnis (aggregiert)'!$C62))</f>
        <v/>
      </c>
      <c r="J62" s="96" t="str">
        <f>IFERROR(IF(ISBLANK(A62),"",IF(COUNTIF('Beladung des Speichers'!$A$17:$A$300,'Ergebnis (aggregiert)'!A62)=0,"Fehler: Reiter 'Beladung des Speichers' wurde für diesen Speicher nicht ausgefüllt",IF(COUNTIF('Entladung des Speichers'!$A$17:$A$300,'Ergebnis (aggregiert)'!A62)=0,"Fehler: Reiter 'Entladung des Speichers' wurde für diesen Speicher nicht ausgefüllt",IF(COUNTIF(Füllstände!$A$17:$A$300,'Ergebnis (aggregiert)'!A62)=0,"Fehler: Reiter 'Füllstände' wurde für diesen Speicher nicht ausgefüllt","")))),"Fehler: nicht alle Datenblätter für diesen Speicher wurden vollständig befüllt")</f>
        <v/>
      </c>
    </row>
    <row r="63" spans="1:10" x14ac:dyDescent="0.2">
      <c r="A63" s="116" t="str">
        <f>IF(Stammdaten!A63="","",Stammdaten!A63)</f>
        <v/>
      </c>
      <c r="B63" s="116" t="str">
        <f>IF(A63="","",VLOOKUP(A63,Stammdaten!A63:H346,6,FALSE))</f>
        <v/>
      </c>
      <c r="C63" s="117" t="str">
        <f>IF(A63="","","Beladung aus dem Netz der "&amp;Stammdaten!$F$3)</f>
        <v/>
      </c>
      <c r="D63" s="117" t="str">
        <f t="shared" si="2"/>
        <v/>
      </c>
      <c r="E63" s="118" t="str">
        <f>IF(A63="","",SUMIFS('Ergebnis (detailliert)'!$H$17:$H$300,'Ergebnis (detailliert)'!$A$17:$A$300,'Ergebnis (aggregiert)'!$A63,'Ergebnis (detailliert)'!$B$17:$B$300,'Ergebnis (aggregiert)'!$C63))</f>
        <v/>
      </c>
      <c r="F63" s="119" t="str">
        <f>IF($A63="","",SUMIFS('Ergebnis (detailliert)'!$I$17:$I$300,'Ergebnis (detailliert)'!$A$17:$A$300,'Ergebnis (aggregiert)'!$A63,'Ergebnis (detailliert)'!$B$17:$B$300,'Ergebnis (aggregiert)'!$C63))</f>
        <v/>
      </c>
      <c r="G63" s="118" t="str">
        <f>IF($A63="","",SUMIFS('Ergebnis (detailliert)'!$M$17:$M$1001,'Ergebnis (detailliert)'!$A$17:$A$1001,'Ergebnis (aggregiert)'!$A63,'Ergebnis (detailliert)'!$B$17:$B$1001,'Ergebnis (aggregiert)'!$C63))</f>
        <v/>
      </c>
      <c r="H63" s="120" t="str">
        <f>IF($A63="","",SUMIFS('Ergebnis (detailliert)'!$P$17:$P$1001,'Ergebnis (detailliert)'!$A$17:$A$1001,'Ergebnis (aggregiert)'!$A63,'Ergebnis (detailliert)'!$B$17:$B$1001,'Ergebnis (aggregiert)'!$C63))</f>
        <v/>
      </c>
      <c r="I63" s="121" t="str">
        <f>IF($A63="","",SUMIFS('Ergebnis (detailliert)'!$S$17:$S$1001,'Ergebnis (detailliert)'!$A$17:$A$1001,'Ergebnis (aggregiert)'!$A63,'Ergebnis (detailliert)'!$B$17:$B$1001,'Ergebnis (aggregiert)'!$C63))</f>
        <v/>
      </c>
      <c r="J63" s="96" t="str">
        <f>IFERROR(IF(ISBLANK(A63),"",IF(COUNTIF('Beladung des Speichers'!$A$17:$A$300,'Ergebnis (aggregiert)'!A63)=0,"Fehler: Reiter 'Beladung des Speichers' wurde für diesen Speicher nicht ausgefüllt",IF(COUNTIF('Entladung des Speichers'!$A$17:$A$300,'Ergebnis (aggregiert)'!A63)=0,"Fehler: Reiter 'Entladung des Speichers' wurde für diesen Speicher nicht ausgefüllt",IF(COUNTIF(Füllstände!$A$17:$A$300,'Ergebnis (aggregiert)'!A63)=0,"Fehler: Reiter 'Füllstände' wurde für diesen Speicher nicht ausgefüllt","")))),"Fehler: nicht alle Datenblätter für diesen Speicher wurden vollständig befüllt")</f>
        <v/>
      </c>
    </row>
    <row r="64" spans="1:10" x14ac:dyDescent="0.2">
      <c r="A64" s="116" t="str">
        <f>IF(Stammdaten!A64="","",Stammdaten!A64)</f>
        <v/>
      </c>
      <c r="B64" s="116" t="str">
        <f>IF(A64="","",VLOOKUP(A64,Stammdaten!A64:H347,6,FALSE))</f>
        <v/>
      </c>
      <c r="C64" s="117" t="str">
        <f>IF(A64="","","Beladung aus dem Netz der "&amp;Stammdaten!$F$3)</f>
        <v/>
      </c>
      <c r="D64" s="117" t="str">
        <f t="shared" si="2"/>
        <v/>
      </c>
      <c r="E64" s="118" t="str">
        <f>IF(A64="","",SUMIFS('Ergebnis (detailliert)'!$H$17:$H$300,'Ergebnis (detailliert)'!$A$17:$A$300,'Ergebnis (aggregiert)'!$A64,'Ergebnis (detailliert)'!$B$17:$B$300,'Ergebnis (aggregiert)'!$C64))</f>
        <v/>
      </c>
      <c r="F64" s="119" t="str">
        <f>IF($A64="","",SUMIFS('Ergebnis (detailliert)'!$I$17:$I$300,'Ergebnis (detailliert)'!$A$17:$A$300,'Ergebnis (aggregiert)'!$A64,'Ergebnis (detailliert)'!$B$17:$B$300,'Ergebnis (aggregiert)'!$C64))</f>
        <v/>
      </c>
      <c r="G64" s="118" t="str">
        <f>IF($A64="","",SUMIFS('Ergebnis (detailliert)'!$M$17:$M$1001,'Ergebnis (detailliert)'!$A$17:$A$1001,'Ergebnis (aggregiert)'!$A64,'Ergebnis (detailliert)'!$B$17:$B$1001,'Ergebnis (aggregiert)'!$C64))</f>
        <v/>
      </c>
      <c r="H64" s="120" t="str">
        <f>IF($A64="","",SUMIFS('Ergebnis (detailliert)'!$P$17:$P$1001,'Ergebnis (detailliert)'!$A$17:$A$1001,'Ergebnis (aggregiert)'!$A64,'Ergebnis (detailliert)'!$B$17:$B$1001,'Ergebnis (aggregiert)'!$C64))</f>
        <v/>
      </c>
      <c r="I64" s="121" t="str">
        <f>IF($A64="","",SUMIFS('Ergebnis (detailliert)'!$S$17:$S$1001,'Ergebnis (detailliert)'!$A$17:$A$1001,'Ergebnis (aggregiert)'!$A64,'Ergebnis (detailliert)'!$B$17:$B$1001,'Ergebnis (aggregiert)'!$C64))</f>
        <v/>
      </c>
      <c r="J64" s="96" t="str">
        <f>IFERROR(IF(ISBLANK(A64),"",IF(COUNTIF('Beladung des Speichers'!$A$17:$A$300,'Ergebnis (aggregiert)'!A64)=0,"Fehler: Reiter 'Beladung des Speichers' wurde für diesen Speicher nicht ausgefüllt",IF(COUNTIF('Entladung des Speichers'!$A$17:$A$300,'Ergebnis (aggregiert)'!A64)=0,"Fehler: Reiter 'Entladung des Speichers' wurde für diesen Speicher nicht ausgefüllt",IF(COUNTIF(Füllstände!$A$17:$A$300,'Ergebnis (aggregiert)'!A64)=0,"Fehler: Reiter 'Füllstände' wurde für diesen Speicher nicht ausgefüllt","")))),"Fehler: nicht alle Datenblätter für diesen Speicher wurden vollständig befüllt")</f>
        <v/>
      </c>
    </row>
    <row r="65" spans="1:10" x14ac:dyDescent="0.2">
      <c r="A65" s="116" t="str">
        <f>IF(Stammdaten!A65="","",Stammdaten!A65)</f>
        <v/>
      </c>
      <c r="B65" s="116" t="str">
        <f>IF(A65="","",VLOOKUP(A65,Stammdaten!A65:H348,6,FALSE))</f>
        <v/>
      </c>
      <c r="C65" s="117" t="str">
        <f>IF(A65="","","Beladung aus dem Netz der "&amp;Stammdaten!$F$3)</f>
        <v/>
      </c>
      <c r="D65" s="117" t="str">
        <f t="shared" si="2"/>
        <v/>
      </c>
      <c r="E65" s="118" t="str">
        <f>IF(A65="","",SUMIFS('Ergebnis (detailliert)'!$H$17:$H$300,'Ergebnis (detailliert)'!$A$17:$A$300,'Ergebnis (aggregiert)'!$A65,'Ergebnis (detailliert)'!$B$17:$B$300,'Ergebnis (aggregiert)'!$C65))</f>
        <v/>
      </c>
      <c r="F65" s="119" t="str">
        <f>IF($A65="","",SUMIFS('Ergebnis (detailliert)'!$I$17:$I$300,'Ergebnis (detailliert)'!$A$17:$A$300,'Ergebnis (aggregiert)'!$A65,'Ergebnis (detailliert)'!$B$17:$B$300,'Ergebnis (aggregiert)'!$C65))</f>
        <v/>
      </c>
      <c r="G65" s="118" t="str">
        <f>IF($A65="","",SUMIFS('Ergebnis (detailliert)'!$M$17:$M$1001,'Ergebnis (detailliert)'!$A$17:$A$1001,'Ergebnis (aggregiert)'!$A65,'Ergebnis (detailliert)'!$B$17:$B$1001,'Ergebnis (aggregiert)'!$C65))</f>
        <v/>
      </c>
      <c r="H65" s="120" t="str">
        <f>IF($A65="","",SUMIFS('Ergebnis (detailliert)'!$P$17:$P$1001,'Ergebnis (detailliert)'!$A$17:$A$1001,'Ergebnis (aggregiert)'!$A65,'Ergebnis (detailliert)'!$B$17:$B$1001,'Ergebnis (aggregiert)'!$C65))</f>
        <v/>
      </c>
      <c r="I65" s="121" t="str">
        <f>IF($A65="","",SUMIFS('Ergebnis (detailliert)'!$S$17:$S$1001,'Ergebnis (detailliert)'!$A$17:$A$1001,'Ergebnis (aggregiert)'!$A65,'Ergebnis (detailliert)'!$B$17:$B$1001,'Ergebnis (aggregiert)'!$C65))</f>
        <v/>
      </c>
      <c r="J65" s="96" t="str">
        <f>IFERROR(IF(ISBLANK(A65),"",IF(COUNTIF('Beladung des Speichers'!$A$17:$A$300,'Ergebnis (aggregiert)'!A65)=0,"Fehler: Reiter 'Beladung des Speichers' wurde für diesen Speicher nicht ausgefüllt",IF(COUNTIF('Entladung des Speichers'!$A$17:$A$300,'Ergebnis (aggregiert)'!A65)=0,"Fehler: Reiter 'Entladung des Speichers' wurde für diesen Speicher nicht ausgefüllt",IF(COUNTIF(Füllstände!$A$17:$A$300,'Ergebnis (aggregiert)'!A65)=0,"Fehler: Reiter 'Füllstände' wurde für diesen Speicher nicht ausgefüllt","")))),"Fehler: nicht alle Datenblätter für diesen Speicher wurden vollständig befüllt")</f>
        <v/>
      </c>
    </row>
    <row r="66" spans="1:10" x14ac:dyDescent="0.2">
      <c r="A66" s="116" t="str">
        <f>IF(Stammdaten!A66="","",Stammdaten!A66)</f>
        <v/>
      </c>
      <c r="B66" s="116" t="str">
        <f>IF(A66="","",VLOOKUP(A66,Stammdaten!A66:H349,6,FALSE))</f>
        <v/>
      </c>
      <c r="C66" s="117" t="str">
        <f>IF(A66="","","Beladung aus dem Netz der "&amp;Stammdaten!$F$3)</f>
        <v/>
      </c>
      <c r="D66" s="117" t="str">
        <f t="shared" si="2"/>
        <v/>
      </c>
      <c r="E66" s="118" t="str">
        <f>IF(A66="","",SUMIFS('Ergebnis (detailliert)'!$H$17:$H$300,'Ergebnis (detailliert)'!$A$17:$A$300,'Ergebnis (aggregiert)'!$A66,'Ergebnis (detailliert)'!$B$17:$B$300,'Ergebnis (aggregiert)'!$C66))</f>
        <v/>
      </c>
      <c r="F66" s="119" t="str">
        <f>IF($A66="","",SUMIFS('Ergebnis (detailliert)'!$I$17:$I$300,'Ergebnis (detailliert)'!$A$17:$A$300,'Ergebnis (aggregiert)'!$A66,'Ergebnis (detailliert)'!$B$17:$B$300,'Ergebnis (aggregiert)'!$C66))</f>
        <v/>
      </c>
      <c r="G66" s="118" t="str">
        <f>IF($A66="","",SUMIFS('Ergebnis (detailliert)'!$M$17:$M$1001,'Ergebnis (detailliert)'!$A$17:$A$1001,'Ergebnis (aggregiert)'!$A66,'Ergebnis (detailliert)'!$B$17:$B$1001,'Ergebnis (aggregiert)'!$C66))</f>
        <v/>
      </c>
      <c r="H66" s="120" t="str">
        <f>IF($A66="","",SUMIFS('Ergebnis (detailliert)'!$P$17:$P$1001,'Ergebnis (detailliert)'!$A$17:$A$1001,'Ergebnis (aggregiert)'!$A66,'Ergebnis (detailliert)'!$B$17:$B$1001,'Ergebnis (aggregiert)'!$C66))</f>
        <v/>
      </c>
      <c r="I66" s="121" t="str">
        <f>IF($A66="","",SUMIFS('Ergebnis (detailliert)'!$S$17:$S$1001,'Ergebnis (detailliert)'!$A$17:$A$1001,'Ergebnis (aggregiert)'!$A66,'Ergebnis (detailliert)'!$B$17:$B$1001,'Ergebnis (aggregiert)'!$C66))</f>
        <v/>
      </c>
      <c r="J66" s="96" t="str">
        <f>IFERROR(IF(ISBLANK(A66),"",IF(COUNTIF('Beladung des Speichers'!$A$17:$A$300,'Ergebnis (aggregiert)'!A66)=0,"Fehler: Reiter 'Beladung des Speichers' wurde für diesen Speicher nicht ausgefüllt",IF(COUNTIF('Entladung des Speichers'!$A$17:$A$300,'Ergebnis (aggregiert)'!A66)=0,"Fehler: Reiter 'Entladung des Speichers' wurde für diesen Speicher nicht ausgefüllt",IF(COUNTIF(Füllstände!$A$17:$A$300,'Ergebnis (aggregiert)'!A66)=0,"Fehler: Reiter 'Füllstände' wurde für diesen Speicher nicht ausgefüllt","")))),"Fehler: nicht alle Datenblätter für diesen Speicher wurden vollständig befüllt")</f>
        <v/>
      </c>
    </row>
    <row r="67" spans="1:10" x14ac:dyDescent="0.2">
      <c r="A67" s="116" t="str">
        <f>IF(Stammdaten!A67="","",Stammdaten!A67)</f>
        <v/>
      </c>
      <c r="B67" s="116" t="str">
        <f>IF(A67="","",VLOOKUP(A67,Stammdaten!A67:H350,6,FALSE))</f>
        <v/>
      </c>
      <c r="C67" s="117" t="str">
        <f>IF(A67="","","Beladung aus dem Netz der "&amp;Stammdaten!$F$3)</f>
        <v/>
      </c>
      <c r="D67" s="117" t="str">
        <f t="shared" si="2"/>
        <v/>
      </c>
      <c r="E67" s="118" t="str">
        <f>IF(A67="","",SUMIFS('Ergebnis (detailliert)'!$H$17:$H$300,'Ergebnis (detailliert)'!$A$17:$A$300,'Ergebnis (aggregiert)'!$A67,'Ergebnis (detailliert)'!$B$17:$B$300,'Ergebnis (aggregiert)'!$C67))</f>
        <v/>
      </c>
      <c r="F67" s="119" t="str">
        <f>IF($A67="","",SUMIFS('Ergebnis (detailliert)'!$I$17:$I$300,'Ergebnis (detailliert)'!$A$17:$A$300,'Ergebnis (aggregiert)'!$A67,'Ergebnis (detailliert)'!$B$17:$B$300,'Ergebnis (aggregiert)'!$C67))</f>
        <v/>
      </c>
      <c r="G67" s="118" t="str">
        <f>IF($A67="","",SUMIFS('Ergebnis (detailliert)'!$M$17:$M$1001,'Ergebnis (detailliert)'!$A$17:$A$1001,'Ergebnis (aggregiert)'!$A67,'Ergebnis (detailliert)'!$B$17:$B$1001,'Ergebnis (aggregiert)'!$C67))</f>
        <v/>
      </c>
      <c r="H67" s="120" t="str">
        <f>IF($A67="","",SUMIFS('Ergebnis (detailliert)'!$P$17:$P$1001,'Ergebnis (detailliert)'!$A$17:$A$1001,'Ergebnis (aggregiert)'!$A67,'Ergebnis (detailliert)'!$B$17:$B$1001,'Ergebnis (aggregiert)'!$C67))</f>
        <v/>
      </c>
      <c r="I67" s="121" t="str">
        <f>IF($A67="","",SUMIFS('Ergebnis (detailliert)'!$S$17:$S$1001,'Ergebnis (detailliert)'!$A$17:$A$1001,'Ergebnis (aggregiert)'!$A67,'Ergebnis (detailliert)'!$B$17:$B$1001,'Ergebnis (aggregiert)'!$C67))</f>
        <v/>
      </c>
      <c r="J67" s="96" t="str">
        <f>IFERROR(IF(ISBLANK(A67),"",IF(COUNTIF('Beladung des Speichers'!$A$17:$A$300,'Ergebnis (aggregiert)'!A67)=0,"Fehler: Reiter 'Beladung des Speichers' wurde für diesen Speicher nicht ausgefüllt",IF(COUNTIF('Entladung des Speichers'!$A$17:$A$300,'Ergebnis (aggregiert)'!A67)=0,"Fehler: Reiter 'Entladung des Speichers' wurde für diesen Speicher nicht ausgefüllt",IF(COUNTIF(Füllstände!$A$17:$A$300,'Ergebnis (aggregiert)'!A67)=0,"Fehler: Reiter 'Füllstände' wurde für diesen Speicher nicht ausgefüllt","")))),"Fehler: nicht alle Datenblätter für diesen Speicher wurden vollständig befüllt")</f>
        <v/>
      </c>
    </row>
    <row r="68" spans="1:10" x14ac:dyDescent="0.2">
      <c r="A68" s="116" t="str">
        <f>IF(Stammdaten!A68="","",Stammdaten!A68)</f>
        <v/>
      </c>
      <c r="B68" s="116" t="str">
        <f>IF(A68="","",VLOOKUP(A68,Stammdaten!A68:H351,6,FALSE))</f>
        <v/>
      </c>
      <c r="C68" s="117" t="str">
        <f>IF(A68="","","Beladung aus dem Netz der "&amp;Stammdaten!$F$3)</f>
        <v/>
      </c>
      <c r="D68" s="117" t="str">
        <f t="shared" si="2"/>
        <v/>
      </c>
      <c r="E68" s="118" t="str">
        <f>IF(A68="","",SUMIFS('Ergebnis (detailliert)'!$H$17:$H$300,'Ergebnis (detailliert)'!$A$17:$A$300,'Ergebnis (aggregiert)'!$A68,'Ergebnis (detailliert)'!$B$17:$B$300,'Ergebnis (aggregiert)'!$C68))</f>
        <v/>
      </c>
      <c r="F68" s="119" t="str">
        <f>IF($A68="","",SUMIFS('Ergebnis (detailliert)'!$I$17:$I$300,'Ergebnis (detailliert)'!$A$17:$A$300,'Ergebnis (aggregiert)'!$A68,'Ergebnis (detailliert)'!$B$17:$B$300,'Ergebnis (aggregiert)'!$C68))</f>
        <v/>
      </c>
      <c r="G68" s="118" t="str">
        <f>IF($A68="","",SUMIFS('Ergebnis (detailliert)'!$M$17:$M$1001,'Ergebnis (detailliert)'!$A$17:$A$1001,'Ergebnis (aggregiert)'!$A68,'Ergebnis (detailliert)'!$B$17:$B$1001,'Ergebnis (aggregiert)'!$C68))</f>
        <v/>
      </c>
      <c r="H68" s="120" t="str">
        <f>IF($A68="","",SUMIFS('Ergebnis (detailliert)'!$P$17:$P$1001,'Ergebnis (detailliert)'!$A$17:$A$1001,'Ergebnis (aggregiert)'!$A68,'Ergebnis (detailliert)'!$B$17:$B$1001,'Ergebnis (aggregiert)'!$C68))</f>
        <v/>
      </c>
      <c r="I68" s="121" t="str">
        <f>IF($A68="","",SUMIFS('Ergebnis (detailliert)'!$S$17:$S$1001,'Ergebnis (detailliert)'!$A$17:$A$1001,'Ergebnis (aggregiert)'!$A68,'Ergebnis (detailliert)'!$B$17:$B$1001,'Ergebnis (aggregiert)'!$C68))</f>
        <v/>
      </c>
      <c r="J68" s="96" t="str">
        <f>IFERROR(IF(ISBLANK(A68),"",IF(COUNTIF('Beladung des Speichers'!$A$17:$A$300,'Ergebnis (aggregiert)'!A68)=0,"Fehler: Reiter 'Beladung des Speichers' wurde für diesen Speicher nicht ausgefüllt",IF(COUNTIF('Entladung des Speichers'!$A$17:$A$300,'Ergebnis (aggregiert)'!A68)=0,"Fehler: Reiter 'Entladung des Speichers' wurde für diesen Speicher nicht ausgefüllt",IF(COUNTIF(Füllstände!$A$17:$A$300,'Ergebnis (aggregiert)'!A68)=0,"Fehler: Reiter 'Füllstände' wurde für diesen Speicher nicht ausgefüllt","")))),"Fehler: nicht alle Datenblätter für diesen Speicher wurden vollständig befüllt")</f>
        <v/>
      </c>
    </row>
    <row r="69" spans="1:10" x14ac:dyDescent="0.2">
      <c r="A69" s="116" t="str">
        <f>IF(Stammdaten!A69="","",Stammdaten!A69)</f>
        <v/>
      </c>
      <c r="B69" s="116" t="str">
        <f>IF(A69="","",VLOOKUP(A69,Stammdaten!A69:H352,6,FALSE))</f>
        <v/>
      </c>
      <c r="C69" s="117" t="str">
        <f>IF(A69="","","Beladung aus dem Netz der "&amp;Stammdaten!$F$3)</f>
        <v/>
      </c>
      <c r="D69" s="117" t="str">
        <f t="shared" si="2"/>
        <v/>
      </c>
      <c r="E69" s="118" t="str">
        <f>IF(A69="","",SUMIFS('Ergebnis (detailliert)'!$H$17:$H$300,'Ergebnis (detailliert)'!$A$17:$A$300,'Ergebnis (aggregiert)'!$A69,'Ergebnis (detailliert)'!$B$17:$B$300,'Ergebnis (aggregiert)'!$C69))</f>
        <v/>
      </c>
      <c r="F69" s="119" t="str">
        <f>IF($A69="","",SUMIFS('Ergebnis (detailliert)'!$I$17:$I$300,'Ergebnis (detailliert)'!$A$17:$A$300,'Ergebnis (aggregiert)'!$A69,'Ergebnis (detailliert)'!$B$17:$B$300,'Ergebnis (aggregiert)'!$C69))</f>
        <v/>
      </c>
      <c r="G69" s="118" t="str">
        <f>IF($A69="","",SUMIFS('Ergebnis (detailliert)'!$M$17:$M$1001,'Ergebnis (detailliert)'!$A$17:$A$1001,'Ergebnis (aggregiert)'!$A69,'Ergebnis (detailliert)'!$B$17:$B$1001,'Ergebnis (aggregiert)'!$C69))</f>
        <v/>
      </c>
      <c r="H69" s="120" t="str">
        <f>IF($A69="","",SUMIFS('Ergebnis (detailliert)'!$P$17:$P$1001,'Ergebnis (detailliert)'!$A$17:$A$1001,'Ergebnis (aggregiert)'!$A69,'Ergebnis (detailliert)'!$B$17:$B$1001,'Ergebnis (aggregiert)'!$C69))</f>
        <v/>
      </c>
      <c r="I69" s="121" t="str">
        <f>IF($A69="","",SUMIFS('Ergebnis (detailliert)'!$S$17:$S$1001,'Ergebnis (detailliert)'!$A$17:$A$1001,'Ergebnis (aggregiert)'!$A69,'Ergebnis (detailliert)'!$B$17:$B$1001,'Ergebnis (aggregiert)'!$C69))</f>
        <v/>
      </c>
      <c r="J69" s="96" t="str">
        <f>IFERROR(IF(ISBLANK(A69),"",IF(COUNTIF('Beladung des Speichers'!$A$17:$A$300,'Ergebnis (aggregiert)'!A69)=0,"Fehler: Reiter 'Beladung des Speichers' wurde für diesen Speicher nicht ausgefüllt",IF(COUNTIF('Entladung des Speichers'!$A$17:$A$300,'Ergebnis (aggregiert)'!A69)=0,"Fehler: Reiter 'Entladung des Speichers' wurde für diesen Speicher nicht ausgefüllt",IF(COUNTIF(Füllstände!$A$17:$A$300,'Ergebnis (aggregiert)'!A69)=0,"Fehler: Reiter 'Füllstände' wurde für diesen Speicher nicht ausgefüllt","")))),"Fehler: nicht alle Datenblätter für diesen Speicher wurden vollständig befüllt")</f>
        <v/>
      </c>
    </row>
    <row r="70" spans="1:10" x14ac:dyDescent="0.2">
      <c r="A70" s="116" t="str">
        <f>IF(Stammdaten!A70="","",Stammdaten!A70)</f>
        <v/>
      </c>
      <c r="B70" s="116" t="str">
        <f>IF(A70="","",VLOOKUP(A70,Stammdaten!A70:H353,6,FALSE))</f>
        <v/>
      </c>
      <c r="C70" s="117" t="str">
        <f>IF(A70="","","Beladung aus dem Netz der "&amp;Stammdaten!$F$3)</f>
        <v/>
      </c>
      <c r="D70" s="117" t="str">
        <f t="shared" si="2"/>
        <v/>
      </c>
      <c r="E70" s="118" t="str">
        <f>IF(A70="","",SUMIFS('Ergebnis (detailliert)'!$H$17:$H$300,'Ergebnis (detailliert)'!$A$17:$A$300,'Ergebnis (aggregiert)'!$A70,'Ergebnis (detailliert)'!$B$17:$B$300,'Ergebnis (aggregiert)'!$C70))</f>
        <v/>
      </c>
      <c r="F70" s="119" t="str">
        <f>IF($A70="","",SUMIFS('Ergebnis (detailliert)'!$I$17:$I$300,'Ergebnis (detailliert)'!$A$17:$A$300,'Ergebnis (aggregiert)'!$A70,'Ergebnis (detailliert)'!$B$17:$B$300,'Ergebnis (aggregiert)'!$C70))</f>
        <v/>
      </c>
      <c r="G70" s="118" t="str">
        <f>IF($A70="","",SUMIFS('Ergebnis (detailliert)'!$M$17:$M$1001,'Ergebnis (detailliert)'!$A$17:$A$1001,'Ergebnis (aggregiert)'!$A70,'Ergebnis (detailliert)'!$B$17:$B$1001,'Ergebnis (aggregiert)'!$C70))</f>
        <v/>
      </c>
      <c r="H70" s="120" t="str">
        <f>IF($A70="","",SUMIFS('Ergebnis (detailliert)'!$P$17:$P$1001,'Ergebnis (detailliert)'!$A$17:$A$1001,'Ergebnis (aggregiert)'!$A70,'Ergebnis (detailliert)'!$B$17:$B$1001,'Ergebnis (aggregiert)'!$C70))</f>
        <v/>
      </c>
      <c r="I70" s="121" t="str">
        <f>IF($A70="","",SUMIFS('Ergebnis (detailliert)'!$S$17:$S$1001,'Ergebnis (detailliert)'!$A$17:$A$1001,'Ergebnis (aggregiert)'!$A70,'Ergebnis (detailliert)'!$B$17:$B$1001,'Ergebnis (aggregiert)'!$C70))</f>
        <v/>
      </c>
      <c r="J70" s="96" t="str">
        <f>IFERROR(IF(ISBLANK(A70),"",IF(COUNTIF('Beladung des Speichers'!$A$17:$A$300,'Ergebnis (aggregiert)'!A70)=0,"Fehler: Reiter 'Beladung des Speichers' wurde für diesen Speicher nicht ausgefüllt",IF(COUNTIF('Entladung des Speichers'!$A$17:$A$300,'Ergebnis (aggregiert)'!A70)=0,"Fehler: Reiter 'Entladung des Speichers' wurde für diesen Speicher nicht ausgefüllt",IF(COUNTIF(Füllstände!$A$17:$A$300,'Ergebnis (aggregiert)'!A70)=0,"Fehler: Reiter 'Füllstände' wurde für diesen Speicher nicht ausgefüllt","")))),"Fehler: nicht alle Datenblätter für diesen Speicher wurden vollständig befüllt")</f>
        <v/>
      </c>
    </row>
    <row r="71" spans="1:10" x14ac:dyDescent="0.2">
      <c r="A71" s="116" t="str">
        <f>IF(Stammdaten!A71="","",Stammdaten!A71)</f>
        <v/>
      </c>
      <c r="B71" s="116" t="str">
        <f>IF(A71="","",VLOOKUP(A71,Stammdaten!A71:H354,6,FALSE))</f>
        <v/>
      </c>
      <c r="C71" s="117" t="str">
        <f>IF(A71="","","Beladung aus dem Netz der "&amp;Stammdaten!$F$3)</f>
        <v/>
      </c>
      <c r="D71" s="117" t="str">
        <f t="shared" si="2"/>
        <v/>
      </c>
      <c r="E71" s="118" t="str">
        <f>IF(A71="","",SUMIFS('Ergebnis (detailliert)'!$H$17:$H$300,'Ergebnis (detailliert)'!$A$17:$A$300,'Ergebnis (aggregiert)'!$A71,'Ergebnis (detailliert)'!$B$17:$B$300,'Ergebnis (aggregiert)'!$C71))</f>
        <v/>
      </c>
      <c r="F71" s="119" t="str">
        <f>IF($A71="","",SUMIFS('Ergebnis (detailliert)'!$I$17:$I$300,'Ergebnis (detailliert)'!$A$17:$A$300,'Ergebnis (aggregiert)'!$A71,'Ergebnis (detailliert)'!$B$17:$B$300,'Ergebnis (aggregiert)'!$C71))</f>
        <v/>
      </c>
      <c r="G71" s="118" t="str">
        <f>IF($A71="","",SUMIFS('Ergebnis (detailliert)'!$M$17:$M$1001,'Ergebnis (detailliert)'!$A$17:$A$1001,'Ergebnis (aggregiert)'!$A71,'Ergebnis (detailliert)'!$B$17:$B$1001,'Ergebnis (aggregiert)'!$C71))</f>
        <v/>
      </c>
      <c r="H71" s="120" t="str">
        <f>IF($A71="","",SUMIFS('Ergebnis (detailliert)'!$P$17:$P$1001,'Ergebnis (detailliert)'!$A$17:$A$1001,'Ergebnis (aggregiert)'!$A71,'Ergebnis (detailliert)'!$B$17:$B$1001,'Ergebnis (aggregiert)'!$C71))</f>
        <v/>
      </c>
      <c r="I71" s="121" t="str">
        <f>IF($A71="","",SUMIFS('Ergebnis (detailliert)'!$S$17:$S$1001,'Ergebnis (detailliert)'!$A$17:$A$1001,'Ergebnis (aggregiert)'!$A71,'Ergebnis (detailliert)'!$B$17:$B$1001,'Ergebnis (aggregiert)'!$C71))</f>
        <v/>
      </c>
      <c r="J71" s="96" t="str">
        <f>IFERROR(IF(ISBLANK(A71),"",IF(COUNTIF('Beladung des Speichers'!$A$17:$A$300,'Ergebnis (aggregiert)'!A71)=0,"Fehler: Reiter 'Beladung des Speichers' wurde für diesen Speicher nicht ausgefüllt",IF(COUNTIF('Entladung des Speichers'!$A$17:$A$300,'Ergebnis (aggregiert)'!A71)=0,"Fehler: Reiter 'Entladung des Speichers' wurde für diesen Speicher nicht ausgefüllt",IF(COUNTIF(Füllstände!$A$17:$A$300,'Ergebnis (aggregiert)'!A71)=0,"Fehler: Reiter 'Füllstände' wurde für diesen Speicher nicht ausgefüllt","")))),"Fehler: nicht alle Datenblätter für diesen Speicher wurden vollständig befüllt")</f>
        <v/>
      </c>
    </row>
    <row r="72" spans="1:10" x14ac:dyDescent="0.2">
      <c r="A72" s="116" t="str">
        <f>IF(Stammdaten!A72="","",Stammdaten!A72)</f>
        <v/>
      </c>
      <c r="B72" s="116" t="str">
        <f>IF(A72="","",VLOOKUP(A72,Stammdaten!A72:H355,6,FALSE))</f>
        <v/>
      </c>
      <c r="C72" s="117" t="str">
        <f>IF(A72="","","Beladung aus dem Netz der "&amp;Stammdaten!$F$3)</f>
        <v/>
      </c>
      <c r="D72" s="117" t="str">
        <f t="shared" si="2"/>
        <v/>
      </c>
      <c r="E72" s="118" t="str">
        <f>IF(A72="","",SUMIFS('Ergebnis (detailliert)'!$H$17:$H$300,'Ergebnis (detailliert)'!$A$17:$A$300,'Ergebnis (aggregiert)'!$A72,'Ergebnis (detailliert)'!$B$17:$B$300,'Ergebnis (aggregiert)'!$C72))</f>
        <v/>
      </c>
      <c r="F72" s="119" t="str">
        <f>IF($A72="","",SUMIFS('Ergebnis (detailliert)'!$I$17:$I$300,'Ergebnis (detailliert)'!$A$17:$A$300,'Ergebnis (aggregiert)'!$A72,'Ergebnis (detailliert)'!$B$17:$B$300,'Ergebnis (aggregiert)'!$C72))</f>
        <v/>
      </c>
      <c r="G72" s="118" t="str">
        <f>IF($A72="","",SUMIFS('Ergebnis (detailliert)'!$M$17:$M$1001,'Ergebnis (detailliert)'!$A$17:$A$1001,'Ergebnis (aggregiert)'!$A72,'Ergebnis (detailliert)'!$B$17:$B$1001,'Ergebnis (aggregiert)'!$C72))</f>
        <v/>
      </c>
      <c r="H72" s="120" t="str">
        <f>IF($A72="","",SUMIFS('Ergebnis (detailliert)'!$P$17:$P$1001,'Ergebnis (detailliert)'!$A$17:$A$1001,'Ergebnis (aggregiert)'!$A72,'Ergebnis (detailliert)'!$B$17:$B$1001,'Ergebnis (aggregiert)'!$C72))</f>
        <v/>
      </c>
      <c r="I72" s="121" t="str">
        <f>IF($A72="","",SUMIFS('Ergebnis (detailliert)'!$S$17:$S$1001,'Ergebnis (detailliert)'!$A$17:$A$1001,'Ergebnis (aggregiert)'!$A72,'Ergebnis (detailliert)'!$B$17:$B$1001,'Ergebnis (aggregiert)'!$C72))</f>
        <v/>
      </c>
      <c r="J72" s="96" t="str">
        <f>IFERROR(IF(ISBLANK(A72),"",IF(COUNTIF('Beladung des Speichers'!$A$17:$A$300,'Ergebnis (aggregiert)'!A72)=0,"Fehler: Reiter 'Beladung des Speichers' wurde für diesen Speicher nicht ausgefüllt",IF(COUNTIF('Entladung des Speichers'!$A$17:$A$300,'Ergebnis (aggregiert)'!A72)=0,"Fehler: Reiter 'Entladung des Speichers' wurde für diesen Speicher nicht ausgefüllt",IF(COUNTIF(Füllstände!$A$17:$A$300,'Ergebnis (aggregiert)'!A72)=0,"Fehler: Reiter 'Füllstände' wurde für diesen Speicher nicht ausgefüllt","")))),"Fehler: nicht alle Datenblätter für diesen Speicher wurden vollständig befüllt")</f>
        <v/>
      </c>
    </row>
    <row r="73" spans="1:10" x14ac:dyDescent="0.2">
      <c r="A73" s="116" t="str">
        <f>IF(Stammdaten!A73="","",Stammdaten!A73)</f>
        <v/>
      </c>
      <c r="B73" s="116" t="str">
        <f>IF(A73="","",VLOOKUP(A73,Stammdaten!A73:H356,6,FALSE))</f>
        <v/>
      </c>
      <c r="C73" s="117" t="str">
        <f>IF(A73="","","Beladung aus dem Netz der "&amp;Stammdaten!$F$3)</f>
        <v/>
      </c>
      <c r="D73" s="117" t="str">
        <f t="shared" si="2"/>
        <v/>
      </c>
      <c r="E73" s="118" t="str">
        <f>IF(A73="","",SUMIFS('Ergebnis (detailliert)'!$H$17:$H$300,'Ergebnis (detailliert)'!$A$17:$A$300,'Ergebnis (aggregiert)'!$A73,'Ergebnis (detailliert)'!$B$17:$B$300,'Ergebnis (aggregiert)'!$C73))</f>
        <v/>
      </c>
      <c r="F73" s="119" t="str">
        <f>IF($A73="","",SUMIFS('Ergebnis (detailliert)'!$I$17:$I$300,'Ergebnis (detailliert)'!$A$17:$A$300,'Ergebnis (aggregiert)'!$A73,'Ergebnis (detailliert)'!$B$17:$B$300,'Ergebnis (aggregiert)'!$C73))</f>
        <v/>
      </c>
      <c r="G73" s="118" t="str">
        <f>IF($A73="","",SUMIFS('Ergebnis (detailliert)'!$M$17:$M$1001,'Ergebnis (detailliert)'!$A$17:$A$1001,'Ergebnis (aggregiert)'!$A73,'Ergebnis (detailliert)'!$B$17:$B$1001,'Ergebnis (aggregiert)'!$C73))</f>
        <v/>
      </c>
      <c r="H73" s="120" t="str">
        <f>IF($A73="","",SUMIFS('Ergebnis (detailliert)'!$P$17:$P$1001,'Ergebnis (detailliert)'!$A$17:$A$1001,'Ergebnis (aggregiert)'!$A73,'Ergebnis (detailliert)'!$B$17:$B$1001,'Ergebnis (aggregiert)'!$C73))</f>
        <v/>
      </c>
      <c r="I73" s="121" t="str">
        <f>IF($A73="","",SUMIFS('Ergebnis (detailliert)'!$S$17:$S$1001,'Ergebnis (detailliert)'!$A$17:$A$1001,'Ergebnis (aggregiert)'!$A73,'Ergebnis (detailliert)'!$B$17:$B$1001,'Ergebnis (aggregiert)'!$C73))</f>
        <v/>
      </c>
      <c r="J73" s="96" t="str">
        <f>IFERROR(IF(ISBLANK(A73),"",IF(COUNTIF('Beladung des Speichers'!$A$17:$A$300,'Ergebnis (aggregiert)'!A73)=0,"Fehler: Reiter 'Beladung des Speichers' wurde für diesen Speicher nicht ausgefüllt",IF(COUNTIF('Entladung des Speichers'!$A$17:$A$300,'Ergebnis (aggregiert)'!A73)=0,"Fehler: Reiter 'Entladung des Speichers' wurde für diesen Speicher nicht ausgefüllt",IF(COUNTIF(Füllstände!$A$17:$A$300,'Ergebnis (aggregiert)'!A73)=0,"Fehler: Reiter 'Füllstände' wurde für diesen Speicher nicht ausgefüllt","")))),"Fehler: nicht alle Datenblätter für diesen Speicher wurden vollständig befüllt")</f>
        <v/>
      </c>
    </row>
    <row r="74" spans="1:10" x14ac:dyDescent="0.2">
      <c r="A74" s="116" t="str">
        <f>IF(Stammdaten!A74="","",Stammdaten!A74)</f>
        <v/>
      </c>
      <c r="B74" s="116" t="str">
        <f>IF(A74="","",VLOOKUP(A74,Stammdaten!A74:H357,6,FALSE))</f>
        <v/>
      </c>
      <c r="C74" s="117" t="str">
        <f>IF(A74="","","Beladung aus dem Netz der "&amp;Stammdaten!$F$3)</f>
        <v/>
      </c>
      <c r="D74" s="117" t="str">
        <f t="shared" si="2"/>
        <v/>
      </c>
      <c r="E74" s="118" t="str">
        <f>IF(A74="","",SUMIFS('Ergebnis (detailliert)'!$H$17:$H$300,'Ergebnis (detailliert)'!$A$17:$A$300,'Ergebnis (aggregiert)'!$A74,'Ergebnis (detailliert)'!$B$17:$B$300,'Ergebnis (aggregiert)'!$C74))</f>
        <v/>
      </c>
      <c r="F74" s="119" t="str">
        <f>IF($A74="","",SUMIFS('Ergebnis (detailliert)'!$I$17:$I$300,'Ergebnis (detailliert)'!$A$17:$A$300,'Ergebnis (aggregiert)'!$A74,'Ergebnis (detailliert)'!$B$17:$B$300,'Ergebnis (aggregiert)'!$C74))</f>
        <v/>
      </c>
      <c r="G74" s="118" t="str">
        <f>IF($A74="","",SUMIFS('Ergebnis (detailliert)'!$M$17:$M$1001,'Ergebnis (detailliert)'!$A$17:$A$1001,'Ergebnis (aggregiert)'!$A74,'Ergebnis (detailliert)'!$B$17:$B$1001,'Ergebnis (aggregiert)'!$C74))</f>
        <v/>
      </c>
      <c r="H74" s="120" t="str">
        <f>IF($A74="","",SUMIFS('Ergebnis (detailliert)'!$P$17:$P$1001,'Ergebnis (detailliert)'!$A$17:$A$1001,'Ergebnis (aggregiert)'!$A74,'Ergebnis (detailliert)'!$B$17:$B$1001,'Ergebnis (aggregiert)'!$C74))</f>
        <v/>
      </c>
      <c r="I74" s="121" t="str">
        <f>IF($A74="","",SUMIFS('Ergebnis (detailliert)'!$S$17:$S$1001,'Ergebnis (detailliert)'!$A$17:$A$1001,'Ergebnis (aggregiert)'!$A74,'Ergebnis (detailliert)'!$B$17:$B$1001,'Ergebnis (aggregiert)'!$C74))</f>
        <v/>
      </c>
      <c r="J74" s="96" t="str">
        <f>IFERROR(IF(ISBLANK(A74),"",IF(COUNTIF('Beladung des Speichers'!$A$17:$A$300,'Ergebnis (aggregiert)'!A74)=0,"Fehler: Reiter 'Beladung des Speichers' wurde für diesen Speicher nicht ausgefüllt",IF(COUNTIF('Entladung des Speichers'!$A$17:$A$300,'Ergebnis (aggregiert)'!A74)=0,"Fehler: Reiter 'Entladung des Speichers' wurde für diesen Speicher nicht ausgefüllt",IF(COUNTIF(Füllstände!$A$17:$A$300,'Ergebnis (aggregiert)'!A74)=0,"Fehler: Reiter 'Füllstände' wurde für diesen Speicher nicht ausgefüllt","")))),"Fehler: nicht alle Datenblätter für diesen Speicher wurden vollständig befüllt")</f>
        <v/>
      </c>
    </row>
    <row r="75" spans="1:10" x14ac:dyDescent="0.2">
      <c r="A75" s="116" t="str">
        <f>IF(Stammdaten!A75="","",Stammdaten!A75)</f>
        <v/>
      </c>
      <c r="B75" s="116" t="str">
        <f>IF(A75="","",VLOOKUP(A75,Stammdaten!A75:H358,6,FALSE))</f>
        <v/>
      </c>
      <c r="C75" s="117" t="str">
        <f>IF(A75="","","Beladung aus dem Netz der "&amp;Stammdaten!$F$3)</f>
        <v/>
      </c>
      <c r="D75" s="117" t="str">
        <f t="shared" si="2"/>
        <v/>
      </c>
      <c r="E75" s="118" t="str">
        <f>IF(A75="","",SUMIFS('Ergebnis (detailliert)'!$H$17:$H$300,'Ergebnis (detailliert)'!$A$17:$A$300,'Ergebnis (aggregiert)'!$A75,'Ergebnis (detailliert)'!$B$17:$B$300,'Ergebnis (aggregiert)'!$C75))</f>
        <v/>
      </c>
      <c r="F75" s="119" t="str">
        <f>IF($A75="","",SUMIFS('Ergebnis (detailliert)'!$I$17:$I$300,'Ergebnis (detailliert)'!$A$17:$A$300,'Ergebnis (aggregiert)'!$A75,'Ergebnis (detailliert)'!$B$17:$B$300,'Ergebnis (aggregiert)'!$C75))</f>
        <v/>
      </c>
      <c r="G75" s="118" t="str">
        <f>IF($A75="","",SUMIFS('Ergebnis (detailliert)'!$M$17:$M$1001,'Ergebnis (detailliert)'!$A$17:$A$1001,'Ergebnis (aggregiert)'!$A75,'Ergebnis (detailliert)'!$B$17:$B$1001,'Ergebnis (aggregiert)'!$C75))</f>
        <v/>
      </c>
      <c r="H75" s="120" t="str">
        <f>IF($A75="","",SUMIFS('Ergebnis (detailliert)'!$P$17:$P$1001,'Ergebnis (detailliert)'!$A$17:$A$1001,'Ergebnis (aggregiert)'!$A75,'Ergebnis (detailliert)'!$B$17:$B$1001,'Ergebnis (aggregiert)'!$C75))</f>
        <v/>
      </c>
      <c r="I75" s="121" t="str">
        <f>IF($A75="","",SUMIFS('Ergebnis (detailliert)'!$S$17:$S$1001,'Ergebnis (detailliert)'!$A$17:$A$1001,'Ergebnis (aggregiert)'!$A75,'Ergebnis (detailliert)'!$B$17:$B$1001,'Ergebnis (aggregiert)'!$C75))</f>
        <v/>
      </c>
      <c r="J75" s="96" t="str">
        <f>IFERROR(IF(ISBLANK(A75),"",IF(COUNTIF('Beladung des Speichers'!$A$17:$A$300,'Ergebnis (aggregiert)'!A75)=0,"Fehler: Reiter 'Beladung des Speichers' wurde für diesen Speicher nicht ausgefüllt",IF(COUNTIF('Entladung des Speichers'!$A$17:$A$300,'Ergebnis (aggregiert)'!A75)=0,"Fehler: Reiter 'Entladung des Speichers' wurde für diesen Speicher nicht ausgefüllt",IF(COUNTIF(Füllstände!$A$17:$A$300,'Ergebnis (aggregiert)'!A75)=0,"Fehler: Reiter 'Füllstände' wurde für diesen Speicher nicht ausgefüllt","")))),"Fehler: nicht alle Datenblätter für diesen Speicher wurden vollständig befüllt")</f>
        <v/>
      </c>
    </row>
    <row r="76" spans="1:10" x14ac:dyDescent="0.2">
      <c r="A76" s="116" t="str">
        <f>IF(Stammdaten!A76="","",Stammdaten!A76)</f>
        <v/>
      </c>
      <c r="B76" s="116" t="str">
        <f>IF(A76="","",VLOOKUP(A76,Stammdaten!A76:H359,6,FALSE))</f>
        <v/>
      </c>
      <c r="C76" s="117" t="str">
        <f>IF(A76="","","Beladung aus dem Netz der "&amp;Stammdaten!$F$3)</f>
        <v/>
      </c>
      <c r="D76" s="117" t="str">
        <f t="shared" si="2"/>
        <v/>
      </c>
      <c r="E76" s="118" t="str">
        <f>IF(A76="","",SUMIFS('Ergebnis (detailliert)'!$H$17:$H$300,'Ergebnis (detailliert)'!$A$17:$A$300,'Ergebnis (aggregiert)'!$A76,'Ergebnis (detailliert)'!$B$17:$B$300,'Ergebnis (aggregiert)'!$C76))</f>
        <v/>
      </c>
      <c r="F76" s="119" t="str">
        <f>IF($A76="","",SUMIFS('Ergebnis (detailliert)'!$I$17:$I$300,'Ergebnis (detailliert)'!$A$17:$A$300,'Ergebnis (aggregiert)'!$A76,'Ergebnis (detailliert)'!$B$17:$B$300,'Ergebnis (aggregiert)'!$C76))</f>
        <v/>
      </c>
      <c r="G76" s="118" t="str">
        <f>IF($A76="","",SUMIFS('Ergebnis (detailliert)'!$M$17:$M$1001,'Ergebnis (detailliert)'!$A$17:$A$1001,'Ergebnis (aggregiert)'!$A76,'Ergebnis (detailliert)'!$B$17:$B$1001,'Ergebnis (aggregiert)'!$C76))</f>
        <v/>
      </c>
      <c r="H76" s="120" t="str">
        <f>IF($A76="","",SUMIFS('Ergebnis (detailliert)'!$P$17:$P$1001,'Ergebnis (detailliert)'!$A$17:$A$1001,'Ergebnis (aggregiert)'!$A76,'Ergebnis (detailliert)'!$B$17:$B$1001,'Ergebnis (aggregiert)'!$C76))</f>
        <v/>
      </c>
      <c r="I76" s="121" t="str">
        <f>IF($A76="","",SUMIFS('Ergebnis (detailliert)'!$S$17:$S$1001,'Ergebnis (detailliert)'!$A$17:$A$1001,'Ergebnis (aggregiert)'!$A76,'Ergebnis (detailliert)'!$B$17:$B$1001,'Ergebnis (aggregiert)'!$C76))</f>
        <v/>
      </c>
      <c r="J76" s="96" t="str">
        <f>IFERROR(IF(ISBLANK(A76),"",IF(COUNTIF('Beladung des Speichers'!$A$17:$A$300,'Ergebnis (aggregiert)'!A76)=0,"Fehler: Reiter 'Beladung des Speichers' wurde für diesen Speicher nicht ausgefüllt",IF(COUNTIF('Entladung des Speichers'!$A$17:$A$300,'Ergebnis (aggregiert)'!A76)=0,"Fehler: Reiter 'Entladung des Speichers' wurde für diesen Speicher nicht ausgefüllt",IF(COUNTIF(Füllstände!$A$17:$A$300,'Ergebnis (aggregiert)'!A76)=0,"Fehler: Reiter 'Füllstände' wurde für diesen Speicher nicht ausgefüllt","")))),"Fehler: nicht alle Datenblätter für diesen Speicher wurden vollständig befüllt")</f>
        <v/>
      </c>
    </row>
    <row r="77" spans="1:10" x14ac:dyDescent="0.2">
      <c r="A77" s="116" t="str">
        <f>IF(Stammdaten!A77="","",Stammdaten!A77)</f>
        <v/>
      </c>
      <c r="B77" s="116" t="str">
        <f>IF(A77="","",VLOOKUP(A77,Stammdaten!A77:H360,6,FALSE))</f>
        <v/>
      </c>
      <c r="C77" s="117" t="str">
        <f>IF(A77="","","Beladung aus dem Netz der "&amp;Stammdaten!$F$3)</f>
        <v/>
      </c>
      <c r="D77" s="117" t="str">
        <f t="shared" si="2"/>
        <v/>
      </c>
      <c r="E77" s="118" t="str">
        <f>IF(A77="","",SUMIFS('Ergebnis (detailliert)'!$H$17:$H$300,'Ergebnis (detailliert)'!$A$17:$A$300,'Ergebnis (aggregiert)'!$A77,'Ergebnis (detailliert)'!$B$17:$B$300,'Ergebnis (aggregiert)'!$C77))</f>
        <v/>
      </c>
      <c r="F77" s="119" t="str">
        <f>IF($A77="","",SUMIFS('Ergebnis (detailliert)'!$I$17:$I$300,'Ergebnis (detailliert)'!$A$17:$A$300,'Ergebnis (aggregiert)'!$A77,'Ergebnis (detailliert)'!$B$17:$B$300,'Ergebnis (aggregiert)'!$C77))</f>
        <v/>
      </c>
      <c r="G77" s="118" t="str">
        <f>IF($A77="","",SUMIFS('Ergebnis (detailliert)'!$M$17:$M$1001,'Ergebnis (detailliert)'!$A$17:$A$1001,'Ergebnis (aggregiert)'!$A77,'Ergebnis (detailliert)'!$B$17:$B$1001,'Ergebnis (aggregiert)'!$C77))</f>
        <v/>
      </c>
      <c r="H77" s="120" t="str">
        <f>IF($A77="","",SUMIFS('Ergebnis (detailliert)'!$P$17:$P$1001,'Ergebnis (detailliert)'!$A$17:$A$1001,'Ergebnis (aggregiert)'!$A77,'Ergebnis (detailliert)'!$B$17:$B$1001,'Ergebnis (aggregiert)'!$C77))</f>
        <v/>
      </c>
      <c r="I77" s="121" t="str">
        <f>IF($A77="","",SUMIFS('Ergebnis (detailliert)'!$S$17:$S$1001,'Ergebnis (detailliert)'!$A$17:$A$1001,'Ergebnis (aggregiert)'!$A77,'Ergebnis (detailliert)'!$B$17:$B$1001,'Ergebnis (aggregiert)'!$C77))</f>
        <v/>
      </c>
      <c r="J77" s="96" t="str">
        <f>IFERROR(IF(ISBLANK(A77),"",IF(COUNTIF('Beladung des Speichers'!$A$17:$A$300,'Ergebnis (aggregiert)'!A77)=0,"Fehler: Reiter 'Beladung des Speichers' wurde für diesen Speicher nicht ausgefüllt",IF(COUNTIF('Entladung des Speichers'!$A$17:$A$300,'Ergebnis (aggregiert)'!A77)=0,"Fehler: Reiter 'Entladung des Speichers' wurde für diesen Speicher nicht ausgefüllt",IF(COUNTIF(Füllstände!$A$17:$A$300,'Ergebnis (aggregiert)'!A77)=0,"Fehler: Reiter 'Füllstände' wurde für diesen Speicher nicht ausgefüllt","")))),"Fehler: nicht alle Datenblätter für diesen Speicher wurden vollständig befüllt")</f>
        <v/>
      </c>
    </row>
    <row r="78" spans="1:10" x14ac:dyDescent="0.2">
      <c r="A78" s="116" t="str">
        <f>IF(Stammdaten!A78="","",Stammdaten!A78)</f>
        <v/>
      </c>
      <c r="B78" s="116" t="str">
        <f>IF(A78="","",VLOOKUP(A78,Stammdaten!A78:H361,6,FALSE))</f>
        <v/>
      </c>
      <c r="C78" s="117" t="str">
        <f>IF(A78="","","Beladung aus dem Netz der "&amp;Stammdaten!$F$3)</f>
        <v/>
      </c>
      <c r="D78" s="117" t="str">
        <f t="shared" si="2"/>
        <v/>
      </c>
      <c r="E78" s="118" t="str">
        <f>IF(A78="","",SUMIFS('Ergebnis (detailliert)'!$H$17:$H$300,'Ergebnis (detailliert)'!$A$17:$A$300,'Ergebnis (aggregiert)'!$A78,'Ergebnis (detailliert)'!$B$17:$B$300,'Ergebnis (aggregiert)'!$C78))</f>
        <v/>
      </c>
      <c r="F78" s="119" t="str">
        <f>IF($A78="","",SUMIFS('Ergebnis (detailliert)'!$I$17:$I$300,'Ergebnis (detailliert)'!$A$17:$A$300,'Ergebnis (aggregiert)'!$A78,'Ergebnis (detailliert)'!$B$17:$B$300,'Ergebnis (aggregiert)'!$C78))</f>
        <v/>
      </c>
      <c r="G78" s="118" t="str">
        <f>IF($A78="","",SUMIFS('Ergebnis (detailliert)'!$M$17:$M$1001,'Ergebnis (detailliert)'!$A$17:$A$1001,'Ergebnis (aggregiert)'!$A78,'Ergebnis (detailliert)'!$B$17:$B$1001,'Ergebnis (aggregiert)'!$C78))</f>
        <v/>
      </c>
      <c r="H78" s="120" t="str">
        <f>IF($A78="","",SUMIFS('Ergebnis (detailliert)'!$P$17:$P$1001,'Ergebnis (detailliert)'!$A$17:$A$1001,'Ergebnis (aggregiert)'!$A78,'Ergebnis (detailliert)'!$B$17:$B$1001,'Ergebnis (aggregiert)'!$C78))</f>
        <v/>
      </c>
      <c r="I78" s="121" t="str">
        <f>IF($A78="","",SUMIFS('Ergebnis (detailliert)'!$S$17:$S$1001,'Ergebnis (detailliert)'!$A$17:$A$1001,'Ergebnis (aggregiert)'!$A78,'Ergebnis (detailliert)'!$B$17:$B$1001,'Ergebnis (aggregiert)'!$C78))</f>
        <v/>
      </c>
      <c r="J78" s="96" t="str">
        <f>IFERROR(IF(ISBLANK(A78),"",IF(COUNTIF('Beladung des Speichers'!$A$17:$A$300,'Ergebnis (aggregiert)'!A78)=0,"Fehler: Reiter 'Beladung des Speichers' wurde für diesen Speicher nicht ausgefüllt",IF(COUNTIF('Entladung des Speichers'!$A$17:$A$300,'Ergebnis (aggregiert)'!A78)=0,"Fehler: Reiter 'Entladung des Speichers' wurde für diesen Speicher nicht ausgefüllt",IF(COUNTIF(Füllstände!$A$17:$A$300,'Ergebnis (aggregiert)'!A78)=0,"Fehler: Reiter 'Füllstände' wurde für diesen Speicher nicht ausgefüllt","")))),"Fehler: nicht alle Datenblätter für diesen Speicher wurden vollständig befüllt")</f>
        <v/>
      </c>
    </row>
    <row r="79" spans="1:10" x14ac:dyDescent="0.2">
      <c r="A79" s="116" t="str">
        <f>IF(Stammdaten!A79="","",Stammdaten!A79)</f>
        <v/>
      </c>
      <c r="B79" s="116" t="str">
        <f>IF(A79="","",VLOOKUP(A79,Stammdaten!A79:H362,6,FALSE))</f>
        <v/>
      </c>
      <c r="C79" s="117" t="str">
        <f>IF(A79="","","Beladung aus dem Netz der "&amp;Stammdaten!$F$3)</f>
        <v/>
      </c>
      <c r="D79" s="117" t="str">
        <f t="shared" si="2"/>
        <v/>
      </c>
      <c r="E79" s="118" t="str">
        <f>IF(A79="","",SUMIFS('Ergebnis (detailliert)'!$H$17:$H$300,'Ergebnis (detailliert)'!$A$17:$A$300,'Ergebnis (aggregiert)'!$A79,'Ergebnis (detailliert)'!$B$17:$B$300,'Ergebnis (aggregiert)'!$C79))</f>
        <v/>
      </c>
      <c r="F79" s="119" t="str">
        <f>IF($A79="","",SUMIFS('Ergebnis (detailliert)'!$I$17:$I$300,'Ergebnis (detailliert)'!$A$17:$A$300,'Ergebnis (aggregiert)'!$A79,'Ergebnis (detailliert)'!$B$17:$B$300,'Ergebnis (aggregiert)'!$C79))</f>
        <v/>
      </c>
      <c r="G79" s="118" t="str">
        <f>IF($A79="","",SUMIFS('Ergebnis (detailliert)'!$M$17:$M$1001,'Ergebnis (detailliert)'!$A$17:$A$1001,'Ergebnis (aggregiert)'!$A79,'Ergebnis (detailliert)'!$B$17:$B$1001,'Ergebnis (aggregiert)'!$C79))</f>
        <v/>
      </c>
      <c r="H79" s="120" t="str">
        <f>IF($A79="","",SUMIFS('Ergebnis (detailliert)'!$P$17:$P$1001,'Ergebnis (detailliert)'!$A$17:$A$1001,'Ergebnis (aggregiert)'!$A79,'Ergebnis (detailliert)'!$B$17:$B$1001,'Ergebnis (aggregiert)'!$C79))</f>
        <v/>
      </c>
      <c r="I79" s="121" t="str">
        <f>IF($A79="","",SUMIFS('Ergebnis (detailliert)'!$S$17:$S$1001,'Ergebnis (detailliert)'!$A$17:$A$1001,'Ergebnis (aggregiert)'!$A79,'Ergebnis (detailliert)'!$B$17:$B$1001,'Ergebnis (aggregiert)'!$C79))</f>
        <v/>
      </c>
      <c r="J79" s="96" t="str">
        <f>IFERROR(IF(ISBLANK(A79),"",IF(COUNTIF('Beladung des Speichers'!$A$17:$A$300,'Ergebnis (aggregiert)'!A79)=0,"Fehler: Reiter 'Beladung des Speichers' wurde für diesen Speicher nicht ausgefüllt",IF(COUNTIF('Entladung des Speichers'!$A$17:$A$300,'Ergebnis (aggregiert)'!A79)=0,"Fehler: Reiter 'Entladung des Speichers' wurde für diesen Speicher nicht ausgefüllt",IF(COUNTIF(Füllstände!$A$17:$A$300,'Ergebnis (aggregiert)'!A79)=0,"Fehler: Reiter 'Füllstände' wurde für diesen Speicher nicht ausgefüllt","")))),"Fehler: nicht alle Datenblätter für diesen Speicher wurden vollständig befüllt")</f>
        <v/>
      </c>
    </row>
    <row r="80" spans="1:10" x14ac:dyDescent="0.2">
      <c r="A80" s="116" t="str">
        <f>IF(Stammdaten!A80="","",Stammdaten!A80)</f>
        <v/>
      </c>
      <c r="B80" s="116" t="str">
        <f>IF(A80="","",VLOOKUP(A80,Stammdaten!A80:H363,6,FALSE))</f>
        <v/>
      </c>
      <c r="C80" s="117" t="str">
        <f>IF(A80="","","Beladung aus dem Netz der "&amp;Stammdaten!$F$3)</f>
        <v/>
      </c>
      <c r="D80" s="117" t="str">
        <f t="shared" si="2"/>
        <v/>
      </c>
      <c r="E80" s="118" t="str">
        <f>IF(A80="","",SUMIFS('Ergebnis (detailliert)'!$H$17:$H$300,'Ergebnis (detailliert)'!$A$17:$A$300,'Ergebnis (aggregiert)'!$A80,'Ergebnis (detailliert)'!$B$17:$B$300,'Ergebnis (aggregiert)'!$C80))</f>
        <v/>
      </c>
      <c r="F80" s="119" t="str">
        <f>IF($A80="","",SUMIFS('Ergebnis (detailliert)'!$I$17:$I$300,'Ergebnis (detailliert)'!$A$17:$A$300,'Ergebnis (aggregiert)'!$A80,'Ergebnis (detailliert)'!$B$17:$B$300,'Ergebnis (aggregiert)'!$C80))</f>
        <v/>
      </c>
      <c r="G80" s="118" t="str">
        <f>IF($A80="","",SUMIFS('Ergebnis (detailliert)'!$M$17:$M$1001,'Ergebnis (detailliert)'!$A$17:$A$1001,'Ergebnis (aggregiert)'!$A80,'Ergebnis (detailliert)'!$B$17:$B$1001,'Ergebnis (aggregiert)'!$C80))</f>
        <v/>
      </c>
      <c r="H80" s="120" t="str">
        <f>IF($A80="","",SUMIFS('Ergebnis (detailliert)'!$P$17:$P$1001,'Ergebnis (detailliert)'!$A$17:$A$1001,'Ergebnis (aggregiert)'!$A80,'Ergebnis (detailliert)'!$B$17:$B$1001,'Ergebnis (aggregiert)'!$C80))</f>
        <v/>
      </c>
      <c r="I80" s="121" t="str">
        <f>IF($A80="","",SUMIFS('Ergebnis (detailliert)'!$S$17:$S$1001,'Ergebnis (detailliert)'!$A$17:$A$1001,'Ergebnis (aggregiert)'!$A80,'Ergebnis (detailliert)'!$B$17:$B$1001,'Ergebnis (aggregiert)'!$C80))</f>
        <v/>
      </c>
      <c r="J80" s="96" t="str">
        <f>IFERROR(IF(ISBLANK(A80),"",IF(COUNTIF('Beladung des Speichers'!$A$17:$A$300,'Ergebnis (aggregiert)'!A80)=0,"Fehler: Reiter 'Beladung des Speichers' wurde für diesen Speicher nicht ausgefüllt",IF(COUNTIF('Entladung des Speichers'!$A$17:$A$300,'Ergebnis (aggregiert)'!A80)=0,"Fehler: Reiter 'Entladung des Speichers' wurde für diesen Speicher nicht ausgefüllt",IF(COUNTIF(Füllstände!$A$17:$A$300,'Ergebnis (aggregiert)'!A80)=0,"Fehler: Reiter 'Füllstände' wurde für diesen Speicher nicht ausgefüllt","")))),"Fehler: nicht alle Datenblätter für diesen Speicher wurden vollständig befüllt")</f>
        <v/>
      </c>
    </row>
    <row r="81" spans="1:10" x14ac:dyDescent="0.2">
      <c r="A81" s="116" t="str">
        <f>IF(Stammdaten!A81="","",Stammdaten!A81)</f>
        <v/>
      </c>
      <c r="B81" s="116" t="str">
        <f>IF(A81="","",VLOOKUP(A81,Stammdaten!A81:H364,6,FALSE))</f>
        <v/>
      </c>
      <c r="C81" s="117" t="str">
        <f>IF(A81="","","Beladung aus dem Netz der "&amp;Stammdaten!$F$3)</f>
        <v/>
      </c>
      <c r="D81" s="117" t="str">
        <f t="shared" ref="D81:D144" si="3">IF(A81="","",$B$11)</f>
        <v/>
      </c>
      <c r="E81" s="118" t="str">
        <f>IF(A81="","",SUMIFS('Ergebnis (detailliert)'!$H$17:$H$300,'Ergebnis (detailliert)'!$A$17:$A$300,'Ergebnis (aggregiert)'!$A81,'Ergebnis (detailliert)'!$B$17:$B$300,'Ergebnis (aggregiert)'!$C81))</f>
        <v/>
      </c>
      <c r="F81" s="119" t="str">
        <f>IF($A81="","",SUMIFS('Ergebnis (detailliert)'!$I$17:$I$300,'Ergebnis (detailliert)'!$A$17:$A$300,'Ergebnis (aggregiert)'!$A81,'Ergebnis (detailliert)'!$B$17:$B$300,'Ergebnis (aggregiert)'!$C81))</f>
        <v/>
      </c>
      <c r="G81" s="118" t="str">
        <f>IF($A81="","",SUMIFS('Ergebnis (detailliert)'!$M$17:$M$1001,'Ergebnis (detailliert)'!$A$17:$A$1001,'Ergebnis (aggregiert)'!$A81,'Ergebnis (detailliert)'!$B$17:$B$1001,'Ergebnis (aggregiert)'!$C81))</f>
        <v/>
      </c>
      <c r="H81" s="120" t="str">
        <f>IF($A81="","",SUMIFS('Ergebnis (detailliert)'!$P$17:$P$1001,'Ergebnis (detailliert)'!$A$17:$A$1001,'Ergebnis (aggregiert)'!$A81,'Ergebnis (detailliert)'!$B$17:$B$1001,'Ergebnis (aggregiert)'!$C81))</f>
        <v/>
      </c>
      <c r="I81" s="121" t="str">
        <f>IF($A81="","",SUMIFS('Ergebnis (detailliert)'!$S$17:$S$1001,'Ergebnis (detailliert)'!$A$17:$A$1001,'Ergebnis (aggregiert)'!$A81,'Ergebnis (detailliert)'!$B$17:$B$1001,'Ergebnis (aggregiert)'!$C81))</f>
        <v/>
      </c>
      <c r="J81" s="96" t="str">
        <f>IFERROR(IF(ISBLANK(A81),"",IF(COUNTIF('Beladung des Speichers'!$A$17:$A$300,'Ergebnis (aggregiert)'!A81)=0,"Fehler: Reiter 'Beladung des Speichers' wurde für diesen Speicher nicht ausgefüllt",IF(COUNTIF('Entladung des Speichers'!$A$17:$A$300,'Ergebnis (aggregiert)'!A81)=0,"Fehler: Reiter 'Entladung des Speichers' wurde für diesen Speicher nicht ausgefüllt",IF(COUNTIF(Füllstände!$A$17:$A$300,'Ergebnis (aggregiert)'!A81)=0,"Fehler: Reiter 'Füllstände' wurde für diesen Speicher nicht ausgefüllt","")))),"Fehler: nicht alle Datenblätter für diesen Speicher wurden vollständig befüllt")</f>
        <v/>
      </c>
    </row>
    <row r="82" spans="1:10" x14ac:dyDescent="0.2">
      <c r="A82" s="116" t="str">
        <f>IF(Stammdaten!A82="","",Stammdaten!A82)</f>
        <v/>
      </c>
      <c r="B82" s="116" t="str">
        <f>IF(A82="","",VLOOKUP(A82,Stammdaten!A82:H365,6,FALSE))</f>
        <v/>
      </c>
      <c r="C82" s="117" t="str">
        <f>IF(A82="","","Beladung aus dem Netz der "&amp;Stammdaten!$F$3)</f>
        <v/>
      </c>
      <c r="D82" s="117" t="str">
        <f t="shared" si="3"/>
        <v/>
      </c>
      <c r="E82" s="118" t="str">
        <f>IF(A82="","",SUMIFS('Ergebnis (detailliert)'!$H$17:$H$300,'Ergebnis (detailliert)'!$A$17:$A$300,'Ergebnis (aggregiert)'!$A82,'Ergebnis (detailliert)'!$B$17:$B$300,'Ergebnis (aggregiert)'!$C82))</f>
        <v/>
      </c>
      <c r="F82" s="119" t="str">
        <f>IF($A82="","",SUMIFS('Ergebnis (detailliert)'!$I$17:$I$300,'Ergebnis (detailliert)'!$A$17:$A$300,'Ergebnis (aggregiert)'!$A82,'Ergebnis (detailliert)'!$B$17:$B$300,'Ergebnis (aggregiert)'!$C82))</f>
        <v/>
      </c>
      <c r="G82" s="118" t="str">
        <f>IF($A82="","",SUMIFS('Ergebnis (detailliert)'!$M$17:$M$1001,'Ergebnis (detailliert)'!$A$17:$A$1001,'Ergebnis (aggregiert)'!$A82,'Ergebnis (detailliert)'!$B$17:$B$1001,'Ergebnis (aggregiert)'!$C82))</f>
        <v/>
      </c>
      <c r="H82" s="120" t="str">
        <f>IF($A82="","",SUMIFS('Ergebnis (detailliert)'!$P$17:$P$1001,'Ergebnis (detailliert)'!$A$17:$A$1001,'Ergebnis (aggregiert)'!$A82,'Ergebnis (detailliert)'!$B$17:$B$1001,'Ergebnis (aggregiert)'!$C82))</f>
        <v/>
      </c>
      <c r="I82" s="121" t="str">
        <f>IF($A82="","",SUMIFS('Ergebnis (detailliert)'!$S$17:$S$1001,'Ergebnis (detailliert)'!$A$17:$A$1001,'Ergebnis (aggregiert)'!$A82,'Ergebnis (detailliert)'!$B$17:$B$1001,'Ergebnis (aggregiert)'!$C82))</f>
        <v/>
      </c>
      <c r="J82" s="96" t="str">
        <f>IFERROR(IF(ISBLANK(A82),"",IF(COUNTIF('Beladung des Speichers'!$A$17:$A$300,'Ergebnis (aggregiert)'!A82)=0,"Fehler: Reiter 'Beladung des Speichers' wurde für diesen Speicher nicht ausgefüllt",IF(COUNTIF('Entladung des Speichers'!$A$17:$A$300,'Ergebnis (aggregiert)'!A82)=0,"Fehler: Reiter 'Entladung des Speichers' wurde für diesen Speicher nicht ausgefüllt",IF(COUNTIF(Füllstände!$A$17:$A$300,'Ergebnis (aggregiert)'!A82)=0,"Fehler: Reiter 'Füllstände' wurde für diesen Speicher nicht ausgefüllt","")))),"Fehler: nicht alle Datenblätter für diesen Speicher wurden vollständig befüllt")</f>
        <v/>
      </c>
    </row>
    <row r="83" spans="1:10" x14ac:dyDescent="0.2">
      <c r="A83" s="116" t="str">
        <f>IF(Stammdaten!A83="","",Stammdaten!A83)</f>
        <v/>
      </c>
      <c r="B83" s="116" t="str">
        <f>IF(A83="","",VLOOKUP(A83,Stammdaten!A83:H366,6,FALSE))</f>
        <v/>
      </c>
      <c r="C83" s="117" t="str">
        <f>IF(A83="","","Beladung aus dem Netz der "&amp;Stammdaten!$F$3)</f>
        <v/>
      </c>
      <c r="D83" s="117" t="str">
        <f t="shared" si="3"/>
        <v/>
      </c>
      <c r="E83" s="118" t="str">
        <f>IF(A83="","",SUMIFS('Ergebnis (detailliert)'!$H$17:$H$300,'Ergebnis (detailliert)'!$A$17:$A$300,'Ergebnis (aggregiert)'!$A83,'Ergebnis (detailliert)'!$B$17:$B$300,'Ergebnis (aggregiert)'!$C83))</f>
        <v/>
      </c>
      <c r="F83" s="119" t="str">
        <f>IF($A83="","",SUMIFS('Ergebnis (detailliert)'!$I$17:$I$300,'Ergebnis (detailliert)'!$A$17:$A$300,'Ergebnis (aggregiert)'!$A83,'Ergebnis (detailliert)'!$B$17:$B$300,'Ergebnis (aggregiert)'!$C83))</f>
        <v/>
      </c>
      <c r="G83" s="118" t="str">
        <f>IF($A83="","",SUMIFS('Ergebnis (detailliert)'!$M$17:$M$1001,'Ergebnis (detailliert)'!$A$17:$A$1001,'Ergebnis (aggregiert)'!$A83,'Ergebnis (detailliert)'!$B$17:$B$1001,'Ergebnis (aggregiert)'!$C83))</f>
        <v/>
      </c>
      <c r="H83" s="120" t="str">
        <f>IF($A83="","",SUMIFS('Ergebnis (detailliert)'!$P$17:$P$1001,'Ergebnis (detailliert)'!$A$17:$A$1001,'Ergebnis (aggregiert)'!$A83,'Ergebnis (detailliert)'!$B$17:$B$1001,'Ergebnis (aggregiert)'!$C83))</f>
        <v/>
      </c>
      <c r="I83" s="121" t="str">
        <f>IF($A83="","",SUMIFS('Ergebnis (detailliert)'!$S$17:$S$1001,'Ergebnis (detailliert)'!$A$17:$A$1001,'Ergebnis (aggregiert)'!$A83,'Ergebnis (detailliert)'!$B$17:$B$1001,'Ergebnis (aggregiert)'!$C83))</f>
        <v/>
      </c>
      <c r="J83" s="96" t="str">
        <f>IFERROR(IF(ISBLANK(A83),"",IF(COUNTIF('Beladung des Speichers'!$A$17:$A$300,'Ergebnis (aggregiert)'!A83)=0,"Fehler: Reiter 'Beladung des Speichers' wurde für diesen Speicher nicht ausgefüllt",IF(COUNTIF('Entladung des Speichers'!$A$17:$A$300,'Ergebnis (aggregiert)'!A83)=0,"Fehler: Reiter 'Entladung des Speichers' wurde für diesen Speicher nicht ausgefüllt",IF(COUNTIF(Füllstände!$A$17:$A$300,'Ergebnis (aggregiert)'!A83)=0,"Fehler: Reiter 'Füllstände' wurde für diesen Speicher nicht ausgefüllt","")))),"Fehler: nicht alle Datenblätter für diesen Speicher wurden vollständig befüllt")</f>
        <v/>
      </c>
    </row>
    <row r="84" spans="1:10" x14ac:dyDescent="0.2">
      <c r="A84" s="116" t="str">
        <f>IF(Stammdaten!A84="","",Stammdaten!A84)</f>
        <v/>
      </c>
      <c r="B84" s="116" t="str">
        <f>IF(A84="","",VLOOKUP(A84,Stammdaten!A84:H367,6,FALSE))</f>
        <v/>
      </c>
      <c r="C84" s="117" t="str">
        <f>IF(A84="","","Beladung aus dem Netz der "&amp;Stammdaten!$F$3)</f>
        <v/>
      </c>
      <c r="D84" s="117" t="str">
        <f t="shared" si="3"/>
        <v/>
      </c>
      <c r="E84" s="118" t="str">
        <f>IF(A84="","",SUMIFS('Ergebnis (detailliert)'!$H$17:$H$300,'Ergebnis (detailliert)'!$A$17:$A$300,'Ergebnis (aggregiert)'!$A84,'Ergebnis (detailliert)'!$B$17:$B$300,'Ergebnis (aggregiert)'!$C84))</f>
        <v/>
      </c>
      <c r="F84" s="119" t="str">
        <f>IF($A84="","",SUMIFS('Ergebnis (detailliert)'!$I$17:$I$300,'Ergebnis (detailliert)'!$A$17:$A$300,'Ergebnis (aggregiert)'!$A84,'Ergebnis (detailliert)'!$B$17:$B$300,'Ergebnis (aggregiert)'!$C84))</f>
        <v/>
      </c>
      <c r="G84" s="118" t="str">
        <f>IF($A84="","",SUMIFS('Ergebnis (detailliert)'!$M$17:$M$1001,'Ergebnis (detailliert)'!$A$17:$A$1001,'Ergebnis (aggregiert)'!$A84,'Ergebnis (detailliert)'!$B$17:$B$1001,'Ergebnis (aggregiert)'!$C84))</f>
        <v/>
      </c>
      <c r="H84" s="120" t="str">
        <f>IF($A84="","",SUMIFS('Ergebnis (detailliert)'!$P$17:$P$1001,'Ergebnis (detailliert)'!$A$17:$A$1001,'Ergebnis (aggregiert)'!$A84,'Ergebnis (detailliert)'!$B$17:$B$1001,'Ergebnis (aggregiert)'!$C84))</f>
        <v/>
      </c>
      <c r="I84" s="121" t="str">
        <f>IF($A84="","",SUMIFS('Ergebnis (detailliert)'!$S$17:$S$1001,'Ergebnis (detailliert)'!$A$17:$A$1001,'Ergebnis (aggregiert)'!$A84,'Ergebnis (detailliert)'!$B$17:$B$1001,'Ergebnis (aggregiert)'!$C84))</f>
        <v/>
      </c>
      <c r="J84" s="96" t="str">
        <f>IFERROR(IF(ISBLANK(A84),"",IF(COUNTIF('Beladung des Speichers'!$A$17:$A$300,'Ergebnis (aggregiert)'!A84)=0,"Fehler: Reiter 'Beladung des Speichers' wurde für diesen Speicher nicht ausgefüllt",IF(COUNTIF('Entladung des Speichers'!$A$17:$A$300,'Ergebnis (aggregiert)'!A84)=0,"Fehler: Reiter 'Entladung des Speichers' wurde für diesen Speicher nicht ausgefüllt",IF(COUNTIF(Füllstände!$A$17:$A$300,'Ergebnis (aggregiert)'!A84)=0,"Fehler: Reiter 'Füllstände' wurde für diesen Speicher nicht ausgefüllt","")))),"Fehler: nicht alle Datenblätter für diesen Speicher wurden vollständig befüllt")</f>
        <v/>
      </c>
    </row>
    <row r="85" spans="1:10" x14ac:dyDescent="0.2">
      <c r="A85" s="116" t="str">
        <f>IF(Stammdaten!A85="","",Stammdaten!A85)</f>
        <v/>
      </c>
      <c r="B85" s="116" t="str">
        <f>IF(A85="","",VLOOKUP(A85,Stammdaten!A85:H368,6,FALSE))</f>
        <v/>
      </c>
      <c r="C85" s="117" t="str">
        <f>IF(A85="","","Beladung aus dem Netz der "&amp;Stammdaten!$F$3)</f>
        <v/>
      </c>
      <c r="D85" s="117" t="str">
        <f t="shared" si="3"/>
        <v/>
      </c>
      <c r="E85" s="118" t="str">
        <f>IF(A85="","",SUMIFS('Ergebnis (detailliert)'!$H$17:$H$300,'Ergebnis (detailliert)'!$A$17:$A$300,'Ergebnis (aggregiert)'!$A85,'Ergebnis (detailliert)'!$B$17:$B$300,'Ergebnis (aggregiert)'!$C85))</f>
        <v/>
      </c>
      <c r="F85" s="119" t="str">
        <f>IF($A85="","",SUMIFS('Ergebnis (detailliert)'!$I$17:$I$300,'Ergebnis (detailliert)'!$A$17:$A$300,'Ergebnis (aggregiert)'!$A85,'Ergebnis (detailliert)'!$B$17:$B$300,'Ergebnis (aggregiert)'!$C85))</f>
        <v/>
      </c>
      <c r="G85" s="118" t="str">
        <f>IF($A85="","",SUMIFS('Ergebnis (detailliert)'!$M$17:$M$1001,'Ergebnis (detailliert)'!$A$17:$A$1001,'Ergebnis (aggregiert)'!$A85,'Ergebnis (detailliert)'!$B$17:$B$1001,'Ergebnis (aggregiert)'!$C85))</f>
        <v/>
      </c>
      <c r="H85" s="120" t="str">
        <f>IF($A85="","",SUMIFS('Ergebnis (detailliert)'!$P$17:$P$1001,'Ergebnis (detailliert)'!$A$17:$A$1001,'Ergebnis (aggregiert)'!$A85,'Ergebnis (detailliert)'!$B$17:$B$1001,'Ergebnis (aggregiert)'!$C85))</f>
        <v/>
      </c>
      <c r="I85" s="121" t="str">
        <f>IF($A85="","",SUMIFS('Ergebnis (detailliert)'!$S$17:$S$1001,'Ergebnis (detailliert)'!$A$17:$A$1001,'Ergebnis (aggregiert)'!$A85,'Ergebnis (detailliert)'!$B$17:$B$1001,'Ergebnis (aggregiert)'!$C85))</f>
        <v/>
      </c>
      <c r="J85" s="96" t="str">
        <f>IFERROR(IF(ISBLANK(A85),"",IF(COUNTIF('Beladung des Speichers'!$A$17:$A$300,'Ergebnis (aggregiert)'!A85)=0,"Fehler: Reiter 'Beladung des Speichers' wurde für diesen Speicher nicht ausgefüllt",IF(COUNTIF('Entladung des Speichers'!$A$17:$A$300,'Ergebnis (aggregiert)'!A85)=0,"Fehler: Reiter 'Entladung des Speichers' wurde für diesen Speicher nicht ausgefüllt",IF(COUNTIF(Füllstände!$A$17:$A$300,'Ergebnis (aggregiert)'!A85)=0,"Fehler: Reiter 'Füllstände' wurde für diesen Speicher nicht ausgefüllt","")))),"Fehler: nicht alle Datenblätter für diesen Speicher wurden vollständig befüllt")</f>
        <v/>
      </c>
    </row>
    <row r="86" spans="1:10" x14ac:dyDescent="0.2">
      <c r="A86" s="116" t="str">
        <f>IF(Stammdaten!A86="","",Stammdaten!A86)</f>
        <v/>
      </c>
      <c r="B86" s="116" t="str">
        <f>IF(A86="","",VLOOKUP(A86,Stammdaten!A86:H369,6,FALSE))</f>
        <v/>
      </c>
      <c r="C86" s="117" t="str">
        <f>IF(A86="","","Beladung aus dem Netz der "&amp;Stammdaten!$F$3)</f>
        <v/>
      </c>
      <c r="D86" s="117" t="str">
        <f t="shared" si="3"/>
        <v/>
      </c>
      <c r="E86" s="118" t="str">
        <f>IF(A86="","",SUMIFS('Ergebnis (detailliert)'!$H$17:$H$300,'Ergebnis (detailliert)'!$A$17:$A$300,'Ergebnis (aggregiert)'!$A86,'Ergebnis (detailliert)'!$B$17:$B$300,'Ergebnis (aggregiert)'!$C86))</f>
        <v/>
      </c>
      <c r="F86" s="119" t="str">
        <f>IF($A86="","",SUMIFS('Ergebnis (detailliert)'!$I$17:$I$300,'Ergebnis (detailliert)'!$A$17:$A$300,'Ergebnis (aggregiert)'!$A86,'Ergebnis (detailliert)'!$B$17:$B$300,'Ergebnis (aggregiert)'!$C86))</f>
        <v/>
      </c>
      <c r="G86" s="118" t="str">
        <f>IF($A86="","",SUMIFS('Ergebnis (detailliert)'!$M$17:$M$1001,'Ergebnis (detailliert)'!$A$17:$A$1001,'Ergebnis (aggregiert)'!$A86,'Ergebnis (detailliert)'!$B$17:$B$1001,'Ergebnis (aggregiert)'!$C86))</f>
        <v/>
      </c>
      <c r="H86" s="120" t="str">
        <f>IF($A86="","",SUMIFS('Ergebnis (detailliert)'!$P$17:$P$1001,'Ergebnis (detailliert)'!$A$17:$A$1001,'Ergebnis (aggregiert)'!$A86,'Ergebnis (detailliert)'!$B$17:$B$1001,'Ergebnis (aggregiert)'!$C86))</f>
        <v/>
      </c>
      <c r="I86" s="121" t="str">
        <f>IF($A86="","",SUMIFS('Ergebnis (detailliert)'!$S$17:$S$1001,'Ergebnis (detailliert)'!$A$17:$A$1001,'Ergebnis (aggregiert)'!$A86,'Ergebnis (detailliert)'!$B$17:$B$1001,'Ergebnis (aggregiert)'!$C86))</f>
        <v/>
      </c>
      <c r="J86" s="96" t="str">
        <f>IFERROR(IF(ISBLANK(A86),"",IF(COUNTIF('Beladung des Speichers'!$A$17:$A$300,'Ergebnis (aggregiert)'!A86)=0,"Fehler: Reiter 'Beladung des Speichers' wurde für diesen Speicher nicht ausgefüllt",IF(COUNTIF('Entladung des Speichers'!$A$17:$A$300,'Ergebnis (aggregiert)'!A86)=0,"Fehler: Reiter 'Entladung des Speichers' wurde für diesen Speicher nicht ausgefüllt",IF(COUNTIF(Füllstände!$A$17:$A$300,'Ergebnis (aggregiert)'!A86)=0,"Fehler: Reiter 'Füllstände' wurde für diesen Speicher nicht ausgefüllt","")))),"Fehler: nicht alle Datenblätter für diesen Speicher wurden vollständig befüllt")</f>
        <v/>
      </c>
    </row>
    <row r="87" spans="1:10" x14ac:dyDescent="0.2">
      <c r="A87" s="116" t="str">
        <f>IF(Stammdaten!A87="","",Stammdaten!A87)</f>
        <v/>
      </c>
      <c r="B87" s="116" t="str">
        <f>IF(A87="","",VLOOKUP(A87,Stammdaten!A87:H370,6,FALSE))</f>
        <v/>
      </c>
      <c r="C87" s="117" t="str">
        <f>IF(A87="","","Beladung aus dem Netz der "&amp;Stammdaten!$F$3)</f>
        <v/>
      </c>
      <c r="D87" s="117" t="str">
        <f t="shared" si="3"/>
        <v/>
      </c>
      <c r="E87" s="118" t="str">
        <f>IF(A87="","",SUMIFS('Ergebnis (detailliert)'!$H$17:$H$300,'Ergebnis (detailliert)'!$A$17:$A$300,'Ergebnis (aggregiert)'!$A87,'Ergebnis (detailliert)'!$B$17:$B$300,'Ergebnis (aggregiert)'!$C87))</f>
        <v/>
      </c>
      <c r="F87" s="119" t="str">
        <f>IF($A87="","",SUMIFS('Ergebnis (detailliert)'!$I$17:$I$300,'Ergebnis (detailliert)'!$A$17:$A$300,'Ergebnis (aggregiert)'!$A87,'Ergebnis (detailliert)'!$B$17:$B$300,'Ergebnis (aggregiert)'!$C87))</f>
        <v/>
      </c>
      <c r="G87" s="118" t="str">
        <f>IF($A87="","",SUMIFS('Ergebnis (detailliert)'!$M$17:$M$1001,'Ergebnis (detailliert)'!$A$17:$A$1001,'Ergebnis (aggregiert)'!$A87,'Ergebnis (detailliert)'!$B$17:$B$1001,'Ergebnis (aggregiert)'!$C87))</f>
        <v/>
      </c>
      <c r="H87" s="120" t="str">
        <f>IF($A87="","",SUMIFS('Ergebnis (detailliert)'!$P$17:$P$1001,'Ergebnis (detailliert)'!$A$17:$A$1001,'Ergebnis (aggregiert)'!$A87,'Ergebnis (detailliert)'!$B$17:$B$1001,'Ergebnis (aggregiert)'!$C87))</f>
        <v/>
      </c>
      <c r="I87" s="121" t="str">
        <f>IF($A87="","",SUMIFS('Ergebnis (detailliert)'!$S$17:$S$1001,'Ergebnis (detailliert)'!$A$17:$A$1001,'Ergebnis (aggregiert)'!$A87,'Ergebnis (detailliert)'!$B$17:$B$1001,'Ergebnis (aggregiert)'!$C87))</f>
        <v/>
      </c>
      <c r="J87" s="96" t="str">
        <f>IFERROR(IF(ISBLANK(A87),"",IF(COUNTIF('Beladung des Speichers'!$A$17:$A$300,'Ergebnis (aggregiert)'!A87)=0,"Fehler: Reiter 'Beladung des Speichers' wurde für diesen Speicher nicht ausgefüllt",IF(COUNTIF('Entladung des Speichers'!$A$17:$A$300,'Ergebnis (aggregiert)'!A87)=0,"Fehler: Reiter 'Entladung des Speichers' wurde für diesen Speicher nicht ausgefüllt",IF(COUNTIF(Füllstände!$A$17:$A$300,'Ergebnis (aggregiert)'!A87)=0,"Fehler: Reiter 'Füllstände' wurde für diesen Speicher nicht ausgefüllt","")))),"Fehler: nicht alle Datenblätter für diesen Speicher wurden vollständig befüllt")</f>
        <v/>
      </c>
    </row>
    <row r="88" spans="1:10" x14ac:dyDescent="0.2">
      <c r="A88" s="116" t="str">
        <f>IF(Stammdaten!A88="","",Stammdaten!A88)</f>
        <v/>
      </c>
      <c r="B88" s="116" t="str">
        <f>IF(A88="","",VLOOKUP(A88,Stammdaten!A88:H371,6,FALSE))</f>
        <v/>
      </c>
      <c r="C88" s="117" t="str">
        <f>IF(A88="","","Beladung aus dem Netz der "&amp;Stammdaten!$F$3)</f>
        <v/>
      </c>
      <c r="D88" s="117" t="str">
        <f t="shared" si="3"/>
        <v/>
      </c>
      <c r="E88" s="118" t="str">
        <f>IF(A88="","",SUMIFS('Ergebnis (detailliert)'!$H$17:$H$300,'Ergebnis (detailliert)'!$A$17:$A$300,'Ergebnis (aggregiert)'!$A88,'Ergebnis (detailliert)'!$B$17:$B$300,'Ergebnis (aggregiert)'!$C88))</f>
        <v/>
      </c>
      <c r="F88" s="119" t="str">
        <f>IF($A88="","",SUMIFS('Ergebnis (detailliert)'!$I$17:$I$300,'Ergebnis (detailliert)'!$A$17:$A$300,'Ergebnis (aggregiert)'!$A88,'Ergebnis (detailliert)'!$B$17:$B$300,'Ergebnis (aggregiert)'!$C88))</f>
        <v/>
      </c>
      <c r="G88" s="118" t="str">
        <f>IF($A88="","",SUMIFS('Ergebnis (detailliert)'!$M$17:$M$1001,'Ergebnis (detailliert)'!$A$17:$A$1001,'Ergebnis (aggregiert)'!$A88,'Ergebnis (detailliert)'!$B$17:$B$1001,'Ergebnis (aggregiert)'!$C88))</f>
        <v/>
      </c>
      <c r="H88" s="120" t="str">
        <f>IF($A88="","",SUMIFS('Ergebnis (detailliert)'!$P$17:$P$1001,'Ergebnis (detailliert)'!$A$17:$A$1001,'Ergebnis (aggregiert)'!$A88,'Ergebnis (detailliert)'!$B$17:$B$1001,'Ergebnis (aggregiert)'!$C88))</f>
        <v/>
      </c>
      <c r="I88" s="121" t="str">
        <f>IF($A88="","",SUMIFS('Ergebnis (detailliert)'!$S$17:$S$1001,'Ergebnis (detailliert)'!$A$17:$A$1001,'Ergebnis (aggregiert)'!$A88,'Ergebnis (detailliert)'!$B$17:$B$1001,'Ergebnis (aggregiert)'!$C88))</f>
        <v/>
      </c>
      <c r="J88" s="96" t="str">
        <f>IFERROR(IF(ISBLANK(A88),"",IF(COUNTIF('Beladung des Speichers'!$A$17:$A$300,'Ergebnis (aggregiert)'!A88)=0,"Fehler: Reiter 'Beladung des Speichers' wurde für diesen Speicher nicht ausgefüllt",IF(COUNTIF('Entladung des Speichers'!$A$17:$A$300,'Ergebnis (aggregiert)'!A88)=0,"Fehler: Reiter 'Entladung des Speichers' wurde für diesen Speicher nicht ausgefüllt",IF(COUNTIF(Füllstände!$A$17:$A$300,'Ergebnis (aggregiert)'!A88)=0,"Fehler: Reiter 'Füllstände' wurde für diesen Speicher nicht ausgefüllt","")))),"Fehler: nicht alle Datenblätter für diesen Speicher wurden vollständig befüllt")</f>
        <v/>
      </c>
    </row>
    <row r="89" spans="1:10" x14ac:dyDescent="0.2">
      <c r="A89" s="116" t="str">
        <f>IF(Stammdaten!A89="","",Stammdaten!A89)</f>
        <v/>
      </c>
      <c r="B89" s="116" t="str">
        <f>IF(A89="","",VLOOKUP(A89,Stammdaten!A89:H372,6,FALSE))</f>
        <v/>
      </c>
      <c r="C89" s="117" t="str">
        <f>IF(A89="","","Beladung aus dem Netz der "&amp;Stammdaten!$F$3)</f>
        <v/>
      </c>
      <c r="D89" s="117" t="str">
        <f t="shared" si="3"/>
        <v/>
      </c>
      <c r="E89" s="118" t="str">
        <f>IF(A89="","",SUMIFS('Ergebnis (detailliert)'!$H$17:$H$300,'Ergebnis (detailliert)'!$A$17:$A$300,'Ergebnis (aggregiert)'!$A89,'Ergebnis (detailliert)'!$B$17:$B$300,'Ergebnis (aggregiert)'!$C89))</f>
        <v/>
      </c>
      <c r="F89" s="119" t="str">
        <f>IF($A89="","",SUMIFS('Ergebnis (detailliert)'!$I$17:$I$300,'Ergebnis (detailliert)'!$A$17:$A$300,'Ergebnis (aggregiert)'!$A89,'Ergebnis (detailliert)'!$B$17:$B$300,'Ergebnis (aggregiert)'!$C89))</f>
        <v/>
      </c>
      <c r="G89" s="118" t="str">
        <f>IF($A89="","",SUMIFS('Ergebnis (detailliert)'!$M$17:$M$1001,'Ergebnis (detailliert)'!$A$17:$A$1001,'Ergebnis (aggregiert)'!$A89,'Ergebnis (detailliert)'!$B$17:$B$1001,'Ergebnis (aggregiert)'!$C89))</f>
        <v/>
      </c>
      <c r="H89" s="120" t="str">
        <f>IF($A89="","",SUMIFS('Ergebnis (detailliert)'!$P$17:$P$1001,'Ergebnis (detailliert)'!$A$17:$A$1001,'Ergebnis (aggregiert)'!$A89,'Ergebnis (detailliert)'!$B$17:$B$1001,'Ergebnis (aggregiert)'!$C89))</f>
        <v/>
      </c>
      <c r="I89" s="121" t="str">
        <f>IF($A89="","",SUMIFS('Ergebnis (detailliert)'!$S$17:$S$1001,'Ergebnis (detailliert)'!$A$17:$A$1001,'Ergebnis (aggregiert)'!$A89,'Ergebnis (detailliert)'!$B$17:$B$1001,'Ergebnis (aggregiert)'!$C89))</f>
        <v/>
      </c>
      <c r="J89" s="96" t="str">
        <f>IFERROR(IF(ISBLANK(A89),"",IF(COUNTIF('Beladung des Speichers'!$A$17:$A$300,'Ergebnis (aggregiert)'!A89)=0,"Fehler: Reiter 'Beladung des Speichers' wurde für diesen Speicher nicht ausgefüllt",IF(COUNTIF('Entladung des Speichers'!$A$17:$A$300,'Ergebnis (aggregiert)'!A89)=0,"Fehler: Reiter 'Entladung des Speichers' wurde für diesen Speicher nicht ausgefüllt",IF(COUNTIF(Füllstände!$A$17:$A$300,'Ergebnis (aggregiert)'!A89)=0,"Fehler: Reiter 'Füllstände' wurde für diesen Speicher nicht ausgefüllt","")))),"Fehler: nicht alle Datenblätter für diesen Speicher wurden vollständig befüllt")</f>
        <v/>
      </c>
    </row>
    <row r="90" spans="1:10" x14ac:dyDescent="0.2">
      <c r="A90" s="116" t="str">
        <f>IF(Stammdaten!A90="","",Stammdaten!A90)</f>
        <v/>
      </c>
      <c r="B90" s="116" t="str">
        <f>IF(A90="","",VLOOKUP(A90,Stammdaten!A90:H373,6,FALSE))</f>
        <v/>
      </c>
      <c r="C90" s="117" t="str">
        <f>IF(A90="","","Beladung aus dem Netz der "&amp;Stammdaten!$F$3)</f>
        <v/>
      </c>
      <c r="D90" s="117" t="str">
        <f t="shared" si="3"/>
        <v/>
      </c>
      <c r="E90" s="118" t="str">
        <f>IF(A90="","",SUMIFS('Ergebnis (detailliert)'!$H$17:$H$300,'Ergebnis (detailliert)'!$A$17:$A$300,'Ergebnis (aggregiert)'!$A90,'Ergebnis (detailliert)'!$B$17:$B$300,'Ergebnis (aggregiert)'!$C90))</f>
        <v/>
      </c>
      <c r="F90" s="119" t="str">
        <f>IF($A90="","",SUMIFS('Ergebnis (detailliert)'!$I$17:$I$300,'Ergebnis (detailliert)'!$A$17:$A$300,'Ergebnis (aggregiert)'!$A90,'Ergebnis (detailliert)'!$B$17:$B$300,'Ergebnis (aggregiert)'!$C90))</f>
        <v/>
      </c>
      <c r="G90" s="118" t="str">
        <f>IF($A90="","",SUMIFS('Ergebnis (detailliert)'!$M$17:$M$1001,'Ergebnis (detailliert)'!$A$17:$A$1001,'Ergebnis (aggregiert)'!$A90,'Ergebnis (detailliert)'!$B$17:$B$1001,'Ergebnis (aggregiert)'!$C90))</f>
        <v/>
      </c>
      <c r="H90" s="120" t="str">
        <f>IF($A90="","",SUMIFS('Ergebnis (detailliert)'!$P$17:$P$1001,'Ergebnis (detailliert)'!$A$17:$A$1001,'Ergebnis (aggregiert)'!$A90,'Ergebnis (detailliert)'!$B$17:$B$1001,'Ergebnis (aggregiert)'!$C90))</f>
        <v/>
      </c>
      <c r="I90" s="121" t="str">
        <f>IF($A90="","",SUMIFS('Ergebnis (detailliert)'!$S$17:$S$1001,'Ergebnis (detailliert)'!$A$17:$A$1001,'Ergebnis (aggregiert)'!$A90,'Ergebnis (detailliert)'!$B$17:$B$1001,'Ergebnis (aggregiert)'!$C90))</f>
        <v/>
      </c>
      <c r="J90" s="96" t="str">
        <f>IFERROR(IF(ISBLANK(A90),"",IF(COUNTIF('Beladung des Speichers'!$A$17:$A$300,'Ergebnis (aggregiert)'!A90)=0,"Fehler: Reiter 'Beladung des Speichers' wurde für diesen Speicher nicht ausgefüllt",IF(COUNTIF('Entladung des Speichers'!$A$17:$A$300,'Ergebnis (aggregiert)'!A90)=0,"Fehler: Reiter 'Entladung des Speichers' wurde für diesen Speicher nicht ausgefüllt",IF(COUNTIF(Füllstände!$A$17:$A$300,'Ergebnis (aggregiert)'!A90)=0,"Fehler: Reiter 'Füllstände' wurde für diesen Speicher nicht ausgefüllt","")))),"Fehler: nicht alle Datenblätter für diesen Speicher wurden vollständig befüllt")</f>
        <v/>
      </c>
    </row>
    <row r="91" spans="1:10" x14ac:dyDescent="0.2">
      <c r="A91" s="116" t="str">
        <f>IF(Stammdaten!A91="","",Stammdaten!A91)</f>
        <v/>
      </c>
      <c r="B91" s="116" t="str">
        <f>IF(A91="","",VLOOKUP(A91,Stammdaten!A91:H374,6,FALSE))</f>
        <v/>
      </c>
      <c r="C91" s="117" t="str">
        <f>IF(A91="","","Beladung aus dem Netz der "&amp;Stammdaten!$F$3)</f>
        <v/>
      </c>
      <c r="D91" s="117" t="str">
        <f t="shared" si="3"/>
        <v/>
      </c>
      <c r="E91" s="118" t="str">
        <f>IF(A91="","",SUMIFS('Ergebnis (detailliert)'!$H$17:$H$300,'Ergebnis (detailliert)'!$A$17:$A$300,'Ergebnis (aggregiert)'!$A91,'Ergebnis (detailliert)'!$B$17:$B$300,'Ergebnis (aggregiert)'!$C91))</f>
        <v/>
      </c>
      <c r="F91" s="119" t="str">
        <f>IF($A91="","",SUMIFS('Ergebnis (detailliert)'!$I$17:$I$300,'Ergebnis (detailliert)'!$A$17:$A$300,'Ergebnis (aggregiert)'!$A91,'Ergebnis (detailliert)'!$B$17:$B$300,'Ergebnis (aggregiert)'!$C91))</f>
        <v/>
      </c>
      <c r="G91" s="118" t="str">
        <f>IF($A91="","",SUMIFS('Ergebnis (detailliert)'!$M$17:$M$1001,'Ergebnis (detailliert)'!$A$17:$A$1001,'Ergebnis (aggregiert)'!$A91,'Ergebnis (detailliert)'!$B$17:$B$1001,'Ergebnis (aggregiert)'!$C91))</f>
        <v/>
      </c>
      <c r="H91" s="120" t="str">
        <f>IF($A91="","",SUMIFS('Ergebnis (detailliert)'!$P$17:$P$1001,'Ergebnis (detailliert)'!$A$17:$A$1001,'Ergebnis (aggregiert)'!$A91,'Ergebnis (detailliert)'!$B$17:$B$1001,'Ergebnis (aggregiert)'!$C91))</f>
        <v/>
      </c>
      <c r="I91" s="121" t="str">
        <f>IF($A91="","",SUMIFS('Ergebnis (detailliert)'!$S$17:$S$1001,'Ergebnis (detailliert)'!$A$17:$A$1001,'Ergebnis (aggregiert)'!$A91,'Ergebnis (detailliert)'!$B$17:$B$1001,'Ergebnis (aggregiert)'!$C91))</f>
        <v/>
      </c>
      <c r="J91" s="96" t="str">
        <f>IFERROR(IF(ISBLANK(A91),"",IF(COUNTIF('Beladung des Speichers'!$A$17:$A$300,'Ergebnis (aggregiert)'!A91)=0,"Fehler: Reiter 'Beladung des Speichers' wurde für diesen Speicher nicht ausgefüllt",IF(COUNTIF('Entladung des Speichers'!$A$17:$A$300,'Ergebnis (aggregiert)'!A91)=0,"Fehler: Reiter 'Entladung des Speichers' wurde für diesen Speicher nicht ausgefüllt",IF(COUNTIF(Füllstände!$A$17:$A$300,'Ergebnis (aggregiert)'!A91)=0,"Fehler: Reiter 'Füllstände' wurde für diesen Speicher nicht ausgefüllt","")))),"Fehler: nicht alle Datenblätter für diesen Speicher wurden vollständig befüllt")</f>
        <v/>
      </c>
    </row>
    <row r="92" spans="1:10" x14ac:dyDescent="0.2">
      <c r="A92" s="116" t="str">
        <f>IF(Stammdaten!A92="","",Stammdaten!A92)</f>
        <v/>
      </c>
      <c r="B92" s="116" t="str">
        <f>IF(A92="","",VLOOKUP(A92,Stammdaten!A92:H375,6,FALSE))</f>
        <v/>
      </c>
      <c r="C92" s="117" t="str">
        <f>IF(A92="","","Beladung aus dem Netz der "&amp;Stammdaten!$F$3)</f>
        <v/>
      </c>
      <c r="D92" s="117" t="str">
        <f t="shared" si="3"/>
        <v/>
      </c>
      <c r="E92" s="118" t="str">
        <f>IF(A92="","",SUMIFS('Ergebnis (detailliert)'!$H$17:$H$300,'Ergebnis (detailliert)'!$A$17:$A$300,'Ergebnis (aggregiert)'!$A92,'Ergebnis (detailliert)'!$B$17:$B$300,'Ergebnis (aggregiert)'!$C92))</f>
        <v/>
      </c>
      <c r="F92" s="119" t="str">
        <f>IF($A92="","",SUMIFS('Ergebnis (detailliert)'!$I$17:$I$300,'Ergebnis (detailliert)'!$A$17:$A$300,'Ergebnis (aggregiert)'!$A92,'Ergebnis (detailliert)'!$B$17:$B$300,'Ergebnis (aggregiert)'!$C92))</f>
        <v/>
      </c>
      <c r="G92" s="118" t="str">
        <f>IF($A92="","",SUMIFS('Ergebnis (detailliert)'!$M$17:$M$1001,'Ergebnis (detailliert)'!$A$17:$A$1001,'Ergebnis (aggregiert)'!$A92,'Ergebnis (detailliert)'!$B$17:$B$1001,'Ergebnis (aggregiert)'!$C92))</f>
        <v/>
      </c>
      <c r="H92" s="120" t="str">
        <f>IF($A92="","",SUMIFS('Ergebnis (detailliert)'!$P$17:$P$1001,'Ergebnis (detailliert)'!$A$17:$A$1001,'Ergebnis (aggregiert)'!$A92,'Ergebnis (detailliert)'!$B$17:$B$1001,'Ergebnis (aggregiert)'!$C92))</f>
        <v/>
      </c>
      <c r="I92" s="121" t="str">
        <f>IF($A92="","",SUMIFS('Ergebnis (detailliert)'!$S$17:$S$1001,'Ergebnis (detailliert)'!$A$17:$A$1001,'Ergebnis (aggregiert)'!$A92,'Ergebnis (detailliert)'!$B$17:$B$1001,'Ergebnis (aggregiert)'!$C92))</f>
        <v/>
      </c>
      <c r="J92" s="96" t="str">
        <f>IFERROR(IF(ISBLANK(A92),"",IF(COUNTIF('Beladung des Speichers'!$A$17:$A$300,'Ergebnis (aggregiert)'!A92)=0,"Fehler: Reiter 'Beladung des Speichers' wurde für diesen Speicher nicht ausgefüllt",IF(COUNTIF('Entladung des Speichers'!$A$17:$A$300,'Ergebnis (aggregiert)'!A92)=0,"Fehler: Reiter 'Entladung des Speichers' wurde für diesen Speicher nicht ausgefüllt",IF(COUNTIF(Füllstände!$A$17:$A$300,'Ergebnis (aggregiert)'!A92)=0,"Fehler: Reiter 'Füllstände' wurde für diesen Speicher nicht ausgefüllt","")))),"Fehler: nicht alle Datenblätter für diesen Speicher wurden vollständig befüllt")</f>
        <v/>
      </c>
    </row>
    <row r="93" spans="1:10" x14ac:dyDescent="0.2">
      <c r="A93" s="116" t="str">
        <f>IF(Stammdaten!A93="","",Stammdaten!A93)</f>
        <v/>
      </c>
      <c r="B93" s="116" t="str">
        <f>IF(A93="","",VLOOKUP(A93,Stammdaten!A93:H376,6,FALSE))</f>
        <v/>
      </c>
      <c r="C93" s="117" t="str">
        <f>IF(A93="","","Beladung aus dem Netz der "&amp;Stammdaten!$F$3)</f>
        <v/>
      </c>
      <c r="D93" s="117" t="str">
        <f t="shared" si="3"/>
        <v/>
      </c>
      <c r="E93" s="118" t="str">
        <f>IF(A93="","",SUMIFS('Ergebnis (detailliert)'!$H$17:$H$300,'Ergebnis (detailliert)'!$A$17:$A$300,'Ergebnis (aggregiert)'!$A93,'Ergebnis (detailliert)'!$B$17:$B$300,'Ergebnis (aggregiert)'!$C93))</f>
        <v/>
      </c>
      <c r="F93" s="119" t="str">
        <f>IF($A93="","",SUMIFS('Ergebnis (detailliert)'!$I$17:$I$300,'Ergebnis (detailliert)'!$A$17:$A$300,'Ergebnis (aggregiert)'!$A93,'Ergebnis (detailliert)'!$B$17:$B$300,'Ergebnis (aggregiert)'!$C93))</f>
        <v/>
      </c>
      <c r="G93" s="118" t="str">
        <f>IF($A93="","",SUMIFS('Ergebnis (detailliert)'!$M$17:$M$1001,'Ergebnis (detailliert)'!$A$17:$A$1001,'Ergebnis (aggregiert)'!$A93,'Ergebnis (detailliert)'!$B$17:$B$1001,'Ergebnis (aggregiert)'!$C93))</f>
        <v/>
      </c>
      <c r="H93" s="120" t="str">
        <f>IF($A93="","",SUMIFS('Ergebnis (detailliert)'!$P$17:$P$1001,'Ergebnis (detailliert)'!$A$17:$A$1001,'Ergebnis (aggregiert)'!$A93,'Ergebnis (detailliert)'!$B$17:$B$1001,'Ergebnis (aggregiert)'!$C93))</f>
        <v/>
      </c>
      <c r="I93" s="121" t="str">
        <f>IF($A93="","",SUMIFS('Ergebnis (detailliert)'!$S$17:$S$1001,'Ergebnis (detailliert)'!$A$17:$A$1001,'Ergebnis (aggregiert)'!$A93,'Ergebnis (detailliert)'!$B$17:$B$1001,'Ergebnis (aggregiert)'!$C93))</f>
        <v/>
      </c>
      <c r="J93" s="96" t="str">
        <f>IFERROR(IF(ISBLANK(A93),"",IF(COUNTIF('Beladung des Speichers'!$A$17:$A$300,'Ergebnis (aggregiert)'!A93)=0,"Fehler: Reiter 'Beladung des Speichers' wurde für diesen Speicher nicht ausgefüllt",IF(COUNTIF('Entladung des Speichers'!$A$17:$A$300,'Ergebnis (aggregiert)'!A93)=0,"Fehler: Reiter 'Entladung des Speichers' wurde für diesen Speicher nicht ausgefüllt",IF(COUNTIF(Füllstände!$A$17:$A$300,'Ergebnis (aggregiert)'!A93)=0,"Fehler: Reiter 'Füllstände' wurde für diesen Speicher nicht ausgefüllt","")))),"Fehler: nicht alle Datenblätter für diesen Speicher wurden vollständig befüllt")</f>
        <v/>
      </c>
    </row>
    <row r="94" spans="1:10" x14ac:dyDescent="0.2">
      <c r="A94" s="116" t="str">
        <f>IF(Stammdaten!A94="","",Stammdaten!A94)</f>
        <v/>
      </c>
      <c r="B94" s="116" t="str">
        <f>IF(A94="","",VLOOKUP(A94,Stammdaten!A94:H377,6,FALSE))</f>
        <v/>
      </c>
      <c r="C94" s="117" t="str">
        <f>IF(A94="","","Beladung aus dem Netz der "&amp;Stammdaten!$F$3)</f>
        <v/>
      </c>
      <c r="D94" s="117" t="str">
        <f t="shared" si="3"/>
        <v/>
      </c>
      <c r="E94" s="118" t="str">
        <f>IF(A94="","",SUMIFS('Ergebnis (detailliert)'!$H$17:$H$300,'Ergebnis (detailliert)'!$A$17:$A$300,'Ergebnis (aggregiert)'!$A94,'Ergebnis (detailliert)'!$B$17:$B$300,'Ergebnis (aggregiert)'!$C94))</f>
        <v/>
      </c>
      <c r="F94" s="119" t="str">
        <f>IF($A94="","",SUMIFS('Ergebnis (detailliert)'!$I$17:$I$300,'Ergebnis (detailliert)'!$A$17:$A$300,'Ergebnis (aggregiert)'!$A94,'Ergebnis (detailliert)'!$B$17:$B$300,'Ergebnis (aggregiert)'!$C94))</f>
        <v/>
      </c>
      <c r="G94" s="118" t="str">
        <f>IF($A94="","",SUMIFS('Ergebnis (detailliert)'!$M$17:$M$1001,'Ergebnis (detailliert)'!$A$17:$A$1001,'Ergebnis (aggregiert)'!$A94,'Ergebnis (detailliert)'!$B$17:$B$1001,'Ergebnis (aggregiert)'!$C94))</f>
        <v/>
      </c>
      <c r="H94" s="120" t="str">
        <f>IF($A94="","",SUMIFS('Ergebnis (detailliert)'!$P$17:$P$1001,'Ergebnis (detailliert)'!$A$17:$A$1001,'Ergebnis (aggregiert)'!$A94,'Ergebnis (detailliert)'!$B$17:$B$1001,'Ergebnis (aggregiert)'!$C94))</f>
        <v/>
      </c>
      <c r="I94" s="121" t="str">
        <f>IF($A94="","",SUMIFS('Ergebnis (detailliert)'!$S$17:$S$1001,'Ergebnis (detailliert)'!$A$17:$A$1001,'Ergebnis (aggregiert)'!$A94,'Ergebnis (detailliert)'!$B$17:$B$1001,'Ergebnis (aggregiert)'!$C94))</f>
        <v/>
      </c>
      <c r="J94" s="96" t="str">
        <f>IFERROR(IF(ISBLANK(A94),"",IF(COUNTIF('Beladung des Speichers'!$A$17:$A$300,'Ergebnis (aggregiert)'!A94)=0,"Fehler: Reiter 'Beladung des Speichers' wurde für diesen Speicher nicht ausgefüllt",IF(COUNTIF('Entladung des Speichers'!$A$17:$A$300,'Ergebnis (aggregiert)'!A94)=0,"Fehler: Reiter 'Entladung des Speichers' wurde für diesen Speicher nicht ausgefüllt",IF(COUNTIF(Füllstände!$A$17:$A$300,'Ergebnis (aggregiert)'!A94)=0,"Fehler: Reiter 'Füllstände' wurde für diesen Speicher nicht ausgefüllt","")))),"Fehler: nicht alle Datenblätter für diesen Speicher wurden vollständig befüllt")</f>
        <v/>
      </c>
    </row>
    <row r="95" spans="1:10" x14ac:dyDescent="0.2">
      <c r="A95" s="116" t="str">
        <f>IF(Stammdaten!A95="","",Stammdaten!A95)</f>
        <v/>
      </c>
      <c r="B95" s="116" t="str">
        <f>IF(A95="","",VLOOKUP(A95,Stammdaten!A95:H378,6,FALSE))</f>
        <v/>
      </c>
      <c r="C95" s="117" t="str">
        <f>IF(A95="","","Beladung aus dem Netz der "&amp;Stammdaten!$F$3)</f>
        <v/>
      </c>
      <c r="D95" s="117" t="str">
        <f t="shared" si="3"/>
        <v/>
      </c>
      <c r="E95" s="118" t="str">
        <f>IF(A95="","",SUMIFS('Ergebnis (detailliert)'!$H$17:$H$300,'Ergebnis (detailliert)'!$A$17:$A$300,'Ergebnis (aggregiert)'!$A95,'Ergebnis (detailliert)'!$B$17:$B$300,'Ergebnis (aggregiert)'!$C95))</f>
        <v/>
      </c>
      <c r="F95" s="119" t="str">
        <f>IF($A95="","",SUMIFS('Ergebnis (detailliert)'!$I$17:$I$300,'Ergebnis (detailliert)'!$A$17:$A$300,'Ergebnis (aggregiert)'!$A95,'Ergebnis (detailliert)'!$B$17:$B$300,'Ergebnis (aggregiert)'!$C95))</f>
        <v/>
      </c>
      <c r="G95" s="118" t="str">
        <f>IF($A95="","",SUMIFS('Ergebnis (detailliert)'!$M$17:$M$1001,'Ergebnis (detailliert)'!$A$17:$A$1001,'Ergebnis (aggregiert)'!$A95,'Ergebnis (detailliert)'!$B$17:$B$1001,'Ergebnis (aggregiert)'!$C95))</f>
        <v/>
      </c>
      <c r="H95" s="120" t="str">
        <f>IF($A95="","",SUMIFS('Ergebnis (detailliert)'!$P$17:$P$1001,'Ergebnis (detailliert)'!$A$17:$A$1001,'Ergebnis (aggregiert)'!$A95,'Ergebnis (detailliert)'!$B$17:$B$1001,'Ergebnis (aggregiert)'!$C95))</f>
        <v/>
      </c>
      <c r="I95" s="121" t="str">
        <f>IF($A95="","",SUMIFS('Ergebnis (detailliert)'!$S$17:$S$1001,'Ergebnis (detailliert)'!$A$17:$A$1001,'Ergebnis (aggregiert)'!$A95,'Ergebnis (detailliert)'!$B$17:$B$1001,'Ergebnis (aggregiert)'!$C95))</f>
        <v/>
      </c>
      <c r="J95" s="96" t="str">
        <f>IFERROR(IF(ISBLANK(A95),"",IF(COUNTIF('Beladung des Speichers'!$A$17:$A$300,'Ergebnis (aggregiert)'!A95)=0,"Fehler: Reiter 'Beladung des Speichers' wurde für diesen Speicher nicht ausgefüllt",IF(COUNTIF('Entladung des Speichers'!$A$17:$A$300,'Ergebnis (aggregiert)'!A95)=0,"Fehler: Reiter 'Entladung des Speichers' wurde für diesen Speicher nicht ausgefüllt",IF(COUNTIF(Füllstände!$A$17:$A$300,'Ergebnis (aggregiert)'!A95)=0,"Fehler: Reiter 'Füllstände' wurde für diesen Speicher nicht ausgefüllt","")))),"Fehler: nicht alle Datenblätter für diesen Speicher wurden vollständig befüllt")</f>
        <v/>
      </c>
    </row>
    <row r="96" spans="1:10" x14ac:dyDescent="0.2">
      <c r="A96" s="116" t="str">
        <f>IF(Stammdaten!A96="","",Stammdaten!A96)</f>
        <v/>
      </c>
      <c r="B96" s="116" t="str">
        <f>IF(A96="","",VLOOKUP(A96,Stammdaten!A96:H379,6,FALSE))</f>
        <v/>
      </c>
      <c r="C96" s="117" t="str">
        <f>IF(A96="","","Beladung aus dem Netz der "&amp;Stammdaten!$F$3)</f>
        <v/>
      </c>
      <c r="D96" s="117" t="str">
        <f t="shared" si="3"/>
        <v/>
      </c>
      <c r="E96" s="118" t="str">
        <f>IF(A96="","",SUMIFS('Ergebnis (detailliert)'!$H$17:$H$300,'Ergebnis (detailliert)'!$A$17:$A$300,'Ergebnis (aggregiert)'!$A96,'Ergebnis (detailliert)'!$B$17:$B$300,'Ergebnis (aggregiert)'!$C96))</f>
        <v/>
      </c>
      <c r="F96" s="119" t="str">
        <f>IF($A96="","",SUMIFS('Ergebnis (detailliert)'!$I$17:$I$300,'Ergebnis (detailliert)'!$A$17:$A$300,'Ergebnis (aggregiert)'!$A96,'Ergebnis (detailliert)'!$B$17:$B$300,'Ergebnis (aggregiert)'!$C96))</f>
        <v/>
      </c>
      <c r="G96" s="118" t="str">
        <f>IF($A96="","",SUMIFS('Ergebnis (detailliert)'!$M$17:$M$1001,'Ergebnis (detailliert)'!$A$17:$A$1001,'Ergebnis (aggregiert)'!$A96,'Ergebnis (detailliert)'!$B$17:$B$1001,'Ergebnis (aggregiert)'!$C96))</f>
        <v/>
      </c>
      <c r="H96" s="120" t="str">
        <f>IF($A96="","",SUMIFS('Ergebnis (detailliert)'!$P$17:$P$1001,'Ergebnis (detailliert)'!$A$17:$A$1001,'Ergebnis (aggregiert)'!$A96,'Ergebnis (detailliert)'!$B$17:$B$1001,'Ergebnis (aggregiert)'!$C96))</f>
        <v/>
      </c>
      <c r="I96" s="121" t="str">
        <f>IF($A96="","",SUMIFS('Ergebnis (detailliert)'!$S$17:$S$1001,'Ergebnis (detailliert)'!$A$17:$A$1001,'Ergebnis (aggregiert)'!$A96,'Ergebnis (detailliert)'!$B$17:$B$1001,'Ergebnis (aggregiert)'!$C96))</f>
        <v/>
      </c>
      <c r="J96" s="96" t="str">
        <f>IFERROR(IF(ISBLANK(A96),"",IF(COUNTIF('Beladung des Speichers'!$A$17:$A$300,'Ergebnis (aggregiert)'!A96)=0,"Fehler: Reiter 'Beladung des Speichers' wurde für diesen Speicher nicht ausgefüllt",IF(COUNTIF('Entladung des Speichers'!$A$17:$A$300,'Ergebnis (aggregiert)'!A96)=0,"Fehler: Reiter 'Entladung des Speichers' wurde für diesen Speicher nicht ausgefüllt",IF(COUNTIF(Füllstände!$A$17:$A$300,'Ergebnis (aggregiert)'!A96)=0,"Fehler: Reiter 'Füllstände' wurde für diesen Speicher nicht ausgefüllt","")))),"Fehler: nicht alle Datenblätter für diesen Speicher wurden vollständig befüllt")</f>
        <v/>
      </c>
    </row>
    <row r="97" spans="1:10" x14ac:dyDescent="0.2">
      <c r="A97" s="116" t="str">
        <f>IF(Stammdaten!A97="","",Stammdaten!A97)</f>
        <v/>
      </c>
      <c r="B97" s="116" t="str">
        <f>IF(A97="","",VLOOKUP(A97,Stammdaten!A97:H380,6,FALSE))</f>
        <v/>
      </c>
      <c r="C97" s="117" t="str">
        <f>IF(A97="","","Beladung aus dem Netz der "&amp;Stammdaten!$F$3)</f>
        <v/>
      </c>
      <c r="D97" s="117" t="str">
        <f t="shared" si="3"/>
        <v/>
      </c>
      <c r="E97" s="118" t="str">
        <f>IF(A97="","",SUMIFS('Ergebnis (detailliert)'!$H$17:$H$300,'Ergebnis (detailliert)'!$A$17:$A$300,'Ergebnis (aggregiert)'!$A97,'Ergebnis (detailliert)'!$B$17:$B$300,'Ergebnis (aggregiert)'!$C97))</f>
        <v/>
      </c>
      <c r="F97" s="119" t="str">
        <f>IF($A97="","",SUMIFS('Ergebnis (detailliert)'!$I$17:$I$300,'Ergebnis (detailliert)'!$A$17:$A$300,'Ergebnis (aggregiert)'!$A97,'Ergebnis (detailliert)'!$B$17:$B$300,'Ergebnis (aggregiert)'!$C97))</f>
        <v/>
      </c>
      <c r="G97" s="118" t="str">
        <f>IF($A97="","",SUMIFS('Ergebnis (detailliert)'!$M$17:$M$1001,'Ergebnis (detailliert)'!$A$17:$A$1001,'Ergebnis (aggregiert)'!$A97,'Ergebnis (detailliert)'!$B$17:$B$1001,'Ergebnis (aggregiert)'!$C97))</f>
        <v/>
      </c>
      <c r="H97" s="120" t="str">
        <f>IF($A97="","",SUMIFS('Ergebnis (detailliert)'!$P$17:$P$1001,'Ergebnis (detailliert)'!$A$17:$A$1001,'Ergebnis (aggregiert)'!$A97,'Ergebnis (detailliert)'!$B$17:$B$1001,'Ergebnis (aggregiert)'!$C97))</f>
        <v/>
      </c>
      <c r="I97" s="121" t="str">
        <f>IF($A97="","",SUMIFS('Ergebnis (detailliert)'!$S$17:$S$1001,'Ergebnis (detailliert)'!$A$17:$A$1001,'Ergebnis (aggregiert)'!$A97,'Ergebnis (detailliert)'!$B$17:$B$1001,'Ergebnis (aggregiert)'!$C97))</f>
        <v/>
      </c>
      <c r="J97" s="96" t="str">
        <f>IFERROR(IF(ISBLANK(A97),"",IF(COUNTIF('Beladung des Speichers'!$A$17:$A$300,'Ergebnis (aggregiert)'!A97)=0,"Fehler: Reiter 'Beladung des Speichers' wurde für diesen Speicher nicht ausgefüllt",IF(COUNTIF('Entladung des Speichers'!$A$17:$A$300,'Ergebnis (aggregiert)'!A97)=0,"Fehler: Reiter 'Entladung des Speichers' wurde für diesen Speicher nicht ausgefüllt",IF(COUNTIF(Füllstände!$A$17:$A$300,'Ergebnis (aggregiert)'!A97)=0,"Fehler: Reiter 'Füllstände' wurde für diesen Speicher nicht ausgefüllt","")))),"Fehler: nicht alle Datenblätter für diesen Speicher wurden vollständig befüllt")</f>
        <v/>
      </c>
    </row>
    <row r="98" spans="1:10" x14ac:dyDescent="0.2">
      <c r="A98" s="116" t="str">
        <f>IF(Stammdaten!A98="","",Stammdaten!A98)</f>
        <v/>
      </c>
      <c r="B98" s="116" t="str">
        <f>IF(A98="","",VLOOKUP(A98,Stammdaten!A98:H381,6,FALSE))</f>
        <v/>
      </c>
      <c r="C98" s="117" t="str">
        <f>IF(A98="","","Beladung aus dem Netz der "&amp;Stammdaten!$F$3)</f>
        <v/>
      </c>
      <c r="D98" s="117" t="str">
        <f t="shared" si="3"/>
        <v/>
      </c>
      <c r="E98" s="118" t="str">
        <f>IF(A98="","",SUMIFS('Ergebnis (detailliert)'!$H$17:$H$300,'Ergebnis (detailliert)'!$A$17:$A$300,'Ergebnis (aggregiert)'!$A98,'Ergebnis (detailliert)'!$B$17:$B$300,'Ergebnis (aggregiert)'!$C98))</f>
        <v/>
      </c>
      <c r="F98" s="119" t="str">
        <f>IF($A98="","",SUMIFS('Ergebnis (detailliert)'!$I$17:$I$300,'Ergebnis (detailliert)'!$A$17:$A$300,'Ergebnis (aggregiert)'!$A98,'Ergebnis (detailliert)'!$B$17:$B$300,'Ergebnis (aggregiert)'!$C98))</f>
        <v/>
      </c>
      <c r="G98" s="118" t="str">
        <f>IF($A98="","",SUMIFS('Ergebnis (detailliert)'!$M$17:$M$1001,'Ergebnis (detailliert)'!$A$17:$A$1001,'Ergebnis (aggregiert)'!$A98,'Ergebnis (detailliert)'!$B$17:$B$1001,'Ergebnis (aggregiert)'!$C98))</f>
        <v/>
      </c>
      <c r="H98" s="120" t="str">
        <f>IF($A98="","",SUMIFS('Ergebnis (detailliert)'!$P$17:$P$1001,'Ergebnis (detailliert)'!$A$17:$A$1001,'Ergebnis (aggregiert)'!$A98,'Ergebnis (detailliert)'!$B$17:$B$1001,'Ergebnis (aggregiert)'!$C98))</f>
        <v/>
      </c>
      <c r="I98" s="121" t="str">
        <f>IF($A98="","",SUMIFS('Ergebnis (detailliert)'!$S$17:$S$1001,'Ergebnis (detailliert)'!$A$17:$A$1001,'Ergebnis (aggregiert)'!$A98,'Ergebnis (detailliert)'!$B$17:$B$1001,'Ergebnis (aggregiert)'!$C98))</f>
        <v/>
      </c>
      <c r="J98" s="96" t="str">
        <f>IFERROR(IF(ISBLANK(A98),"",IF(COUNTIF('Beladung des Speichers'!$A$17:$A$300,'Ergebnis (aggregiert)'!A98)=0,"Fehler: Reiter 'Beladung des Speichers' wurde für diesen Speicher nicht ausgefüllt",IF(COUNTIF('Entladung des Speichers'!$A$17:$A$300,'Ergebnis (aggregiert)'!A98)=0,"Fehler: Reiter 'Entladung des Speichers' wurde für diesen Speicher nicht ausgefüllt",IF(COUNTIF(Füllstände!$A$17:$A$300,'Ergebnis (aggregiert)'!A98)=0,"Fehler: Reiter 'Füllstände' wurde für diesen Speicher nicht ausgefüllt","")))),"Fehler: nicht alle Datenblätter für diesen Speicher wurden vollständig befüllt")</f>
        <v/>
      </c>
    </row>
    <row r="99" spans="1:10" x14ac:dyDescent="0.2">
      <c r="A99" s="116" t="str">
        <f>IF(Stammdaten!A99="","",Stammdaten!A99)</f>
        <v/>
      </c>
      <c r="B99" s="116" t="str">
        <f>IF(A99="","",VLOOKUP(A99,Stammdaten!A99:H382,6,FALSE))</f>
        <v/>
      </c>
      <c r="C99" s="117" t="str">
        <f>IF(A99="","","Beladung aus dem Netz der "&amp;Stammdaten!$F$3)</f>
        <v/>
      </c>
      <c r="D99" s="117" t="str">
        <f t="shared" si="3"/>
        <v/>
      </c>
      <c r="E99" s="118" t="str">
        <f>IF(A99="","",SUMIFS('Ergebnis (detailliert)'!$H$17:$H$300,'Ergebnis (detailliert)'!$A$17:$A$300,'Ergebnis (aggregiert)'!$A99,'Ergebnis (detailliert)'!$B$17:$B$300,'Ergebnis (aggregiert)'!$C99))</f>
        <v/>
      </c>
      <c r="F99" s="119" t="str">
        <f>IF($A99="","",SUMIFS('Ergebnis (detailliert)'!$I$17:$I$300,'Ergebnis (detailliert)'!$A$17:$A$300,'Ergebnis (aggregiert)'!$A99,'Ergebnis (detailliert)'!$B$17:$B$300,'Ergebnis (aggregiert)'!$C99))</f>
        <v/>
      </c>
      <c r="G99" s="118" t="str">
        <f>IF($A99="","",SUMIFS('Ergebnis (detailliert)'!$M$17:$M$1001,'Ergebnis (detailliert)'!$A$17:$A$1001,'Ergebnis (aggregiert)'!$A99,'Ergebnis (detailliert)'!$B$17:$B$1001,'Ergebnis (aggregiert)'!$C99))</f>
        <v/>
      </c>
      <c r="H99" s="120" t="str">
        <f>IF($A99="","",SUMIFS('Ergebnis (detailliert)'!$P$17:$P$1001,'Ergebnis (detailliert)'!$A$17:$A$1001,'Ergebnis (aggregiert)'!$A99,'Ergebnis (detailliert)'!$B$17:$B$1001,'Ergebnis (aggregiert)'!$C99))</f>
        <v/>
      </c>
      <c r="I99" s="121" t="str">
        <f>IF($A99="","",SUMIFS('Ergebnis (detailliert)'!$S$17:$S$1001,'Ergebnis (detailliert)'!$A$17:$A$1001,'Ergebnis (aggregiert)'!$A99,'Ergebnis (detailliert)'!$B$17:$B$1001,'Ergebnis (aggregiert)'!$C99))</f>
        <v/>
      </c>
      <c r="J99" s="96" t="str">
        <f>IFERROR(IF(ISBLANK(A99),"",IF(COUNTIF('Beladung des Speichers'!$A$17:$A$300,'Ergebnis (aggregiert)'!A99)=0,"Fehler: Reiter 'Beladung des Speichers' wurde für diesen Speicher nicht ausgefüllt",IF(COUNTIF('Entladung des Speichers'!$A$17:$A$300,'Ergebnis (aggregiert)'!A99)=0,"Fehler: Reiter 'Entladung des Speichers' wurde für diesen Speicher nicht ausgefüllt",IF(COUNTIF(Füllstände!$A$17:$A$300,'Ergebnis (aggregiert)'!A99)=0,"Fehler: Reiter 'Füllstände' wurde für diesen Speicher nicht ausgefüllt","")))),"Fehler: nicht alle Datenblätter für diesen Speicher wurden vollständig befüllt")</f>
        <v/>
      </c>
    </row>
    <row r="100" spans="1:10" x14ac:dyDescent="0.2">
      <c r="A100" s="116" t="str">
        <f>IF(Stammdaten!A100="","",Stammdaten!A100)</f>
        <v/>
      </c>
      <c r="B100" s="116" t="str">
        <f>IF(A100="","",VLOOKUP(A100,Stammdaten!A100:H383,6,FALSE))</f>
        <v/>
      </c>
      <c r="C100" s="117" t="str">
        <f>IF(A100="","","Beladung aus dem Netz der "&amp;Stammdaten!$F$3)</f>
        <v/>
      </c>
      <c r="D100" s="117" t="str">
        <f t="shared" si="3"/>
        <v/>
      </c>
      <c r="E100" s="118" t="str">
        <f>IF(A100="","",SUMIFS('Ergebnis (detailliert)'!$H$17:$H$300,'Ergebnis (detailliert)'!$A$17:$A$300,'Ergebnis (aggregiert)'!$A100,'Ergebnis (detailliert)'!$B$17:$B$300,'Ergebnis (aggregiert)'!$C100))</f>
        <v/>
      </c>
      <c r="F100" s="119" t="str">
        <f>IF($A100="","",SUMIFS('Ergebnis (detailliert)'!$I$17:$I$300,'Ergebnis (detailliert)'!$A$17:$A$300,'Ergebnis (aggregiert)'!$A100,'Ergebnis (detailliert)'!$B$17:$B$300,'Ergebnis (aggregiert)'!$C100))</f>
        <v/>
      </c>
      <c r="G100" s="118" t="str">
        <f>IF($A100="","",SUMIFS('Ergebnis (detailliert)'!$M$17:$M$1001,'Ergebnis (detailliert)'!$A$17:$A$1001,'Ergebnis (aggregiert)'!$A100,'Ergebnis (detailliert)'!$B$17:$B$1001,'Ergebnis (aggregiert)'!$C100))</f>
        <v/>
      </c>
      <c r="H100" s="120" t="str">
        <f>IF($A100="","",SUMIFS('Ergebnis (detailliert)'!$P$17:$P$1001,'Ergebnis (detailliert)'!$A$17:$A$1001,'Ergebnis (aggregiert)'!$A100,'Ergebnis (detailliert)'!$B$17:$B$1001,'Ergebnis (aggregiert)'!$C100))</f>
        <v/>
      </c>
      <c r="I100" s="121" t="str">
        <f>IF($A100="","",SUMIFS('Ergebnis (detailliert)'!$S$17:$S$1001,'Ergebnis (detailliert)'!$A$17:$A$1001,'Ergebnis (aggregiert)'!$A100,'Ergebnis (detailliert)'!$B$17:$B$1001,'Ergebnis (aggregiert)'!$C100))</f>
        <v/>
      </c>
      <c r="J100" s="96" t="str">
        <f>IFERROR(IF(ISBLANK(A100),"",IF(COUNTIF('Beladung des Speichers'!$A$17:$A$300,'Ergebnis (aggregiert)'!A100)=0,"Fehler: Reiter 'Beladung des Speichers' wurde für diesen Speicher nicht ausgefüllt",IF(COUNTIF('Entladung des Speichers'!$A$17:$A$300,'Ergebnis (aggregiert)'!A100)=0,"Fehler: Reiter 'Entladung des Speichers' wurde für diesen Speicher nicht ausgefüllt",IF(COUNTIF(Füllstände!$A$17:$A$300,'Ergebnis (aggregiert)'!A100)=0,"Fehler: Reiter 'Füllstände' wurde für diesen Speicher nicht ausgefüllt","")))),"Fehler: nicht alle Datenblätter für diesen Speicher wurden vollständig befüllt")</f>
        <v/>
      </c>
    </row>
    <row r="101" spans="1:10" x14ac:dyDescent="0.2">
      <c r="A101" s="116" t="str">
        <f>IF(Stammdaten!A101="","",Stammdaten!A101)</f>
        <v/>
      </c>
      <c r="B101" s="116" t="str">
        <f>IF(A101="","",VLOOKUP(A101,Stammdaten!A101:H384,6,FALSE))</f>
        <v/>
      </c>
      <c r="C101" s="117" t="str">
        <f>IF(A101="","","Beladung aus dem Netz der "&amp;Stammdaten!$F$3)</f>
        <v/>
      </c>
      <c r="D101" s="117" t="str">
        <f t="shared" si="3"/>
        <v/>
      </c>
      <c r="E101" s="118" t="str">
        <f>IF(A101="","",SUMIFS('Ergebnis (detailliert)'!$H$17:$H$300,'Ergebnis (detailliert)'!$A$17:$A$300,'Ergebnis (aggregiert)'!$A101,'Ergebnis (detailliert)'!$B$17:$B$300,'Ergebnis (aggregiert)'!$C101))</f>
        <v/>
      </c>
      <c r="F101" s="119" t="str">
        <f>IF($A101="","",SUMIFS('Ergebnis (detailliert)'!$I$17:$I$300,'Ergebnis (detailliert)'!$A$17:$A$300,'Ergebnis (aggregiert)'!$A101,'Ergebnis (detailliert)'!$B$17:$B$300,'Ergebnis (aggregiert)'!$C101))</f>
        <v/>
      </c>
      <c r="G101" s="118" t="str">
        <f>IF($A101="","",SUMIFS('Ergebnis (detailliert)'!$M$17:$M$1001,'Ergebnis (detailliert)'!$A$17:$A$1001,'Ergebnis (aggregiert)'!$A101,'Ergebnis (detailliert)'!$B$17:$B$1001,'Ergebnis (aggregiert)'!$C101))</f>
        <v/>
      </c>
      <c r="H101" s="120" t="str">
        <f>IF($A101="","",SUMIFS('Ergebnis (detailliert)'!$P$17:$P$1001,'Ergebnis (detailliert)'!$A$17:$A$1001,'Ergebnis (aggregiert)'!$A101,'Ergebnis (detailliert)'!$B$17:$B$1001,'Ergebnis (aggregiert)'!$C101))</f>
        <v/>
      </c>
      <c r="I101" s="121" t="str">
        <f>IF($A101="","",SUMIFS('Ergebnis (detailliert)'!$S$17:$S$1001,'Ergebnis (detailliert)'!$A$17:$A$1001,'Ergebnis (aggregiert)'!$A101,'Ergebnis (detailliert)'!$B$17:$B$1001,'Ergebnis (aggregiert)'!$C101))</f>
        <v/>
      </c>
      <c r="J101" s="96" t="str">
        <f>IFERROR(IF(ISBLANK(A101),"",IF(COUNTIF('Beladung des Speichers'!$A$17:$A$300,'Ergebnis (aggregiert)'!A101)=0,"Fehler: Reiter 'Beladung des Speichers' wurde für diesen Speicher nicht ausgefüllt",IF(COUNTIF('Entladung des Speichers'!$A$17:$A$300,'Ergebnis (aggregiert)'!A101)=0,"Fehler: Reiter 'Entladung des Speichers' wurde für diesen Speicher nicht ausgefüllt",IF(COUNTIF(Füllstände!$A$17:$A$300,'Ergebnis (aggregiert)'!A101)=0,"Fehler: Reiter 'Füllstände' wurde für diesen Speicher nicht ausgefüllt","")))),"Fehler: nicht alle Datenblätter für diesen Speicher wurden vollständig befüllt")</f>
        <v/>
      </c>
    </row>
    <row r="102" spans="1:10" x14ac:dyDescent="0.2">
      <c r="A102" s="116" t="str">
        <f>IF(Stammdaten!A102="","",Stammdaten!A102)</f>
        <v/>
      </c>
      <c r="B102" s="116" t="str">
        <f>IF(A102="","",VLOOKUP(A102,Stammdaten!A102:H385,6,FALSE))</f>
        <v/>
      </c>
      <c r="C102" s="117" t="str">
        <f>IF(A102="","","Beladung aus dem Netz der "&amp;Stammdaten!$F$3)</f>
        <v/>
      </c>
      <c r="D102" s="117" t="str">
        <f t="shared" si="3"/>
        <v/>
      </c>
      <c r="E102" s="118" t="str">
        <f>IF(A102="","",SUMIFS('Ergebnis (detailliert)'!$H$17:$H$300,'Ergebnis (detailliert)'!$A$17:$A$300,'Ergebnis (aggregiert)'!$A102,'Ergebnis (detailliert)'!$B$17:$B$300,'Ergebnis (aggregiert)'!$C102))</f>
        <v/>
      </c>
      <c r="F102" s="119" t="str">
        <f>IF($A102="","",SUMIFS('Ergebnis (detailliert)'!$I$17:$I$300,'Ergebnis (detailliert)'!$A$17:$A$300,'Ergebnis (aggregiert)'!$A102,'Ergebnis (detailliert)'!$B$17:$B$300,'Ergebnis (aggregiert)'!$C102))</f>
        <v/>
      </c>
      <c r="G102" s="118" t="str">
        <f>IF($A102="","",SUMIFS('Ergebnis (detailliert)'!$M$17:$M$1001,'Ergebnis (detailliert)'!$A$17:$A$1001,'Ergebnis (aggregiert)'!$A102,'Ergebnis (detailliert)'!$B$17:$B$1001,'Ergebnis (aggregiert)'!$C102))</f>
        <v/>
      </c>
      <c r="H102" s="120" t="str">
        <f>IF($A102="","",SUMIFS('Ergebnis (detailliert)'!$P$17:$P$1001,'Ergebnis (detailliert)'!$A$17:$A$1001,'Ergebnis (aggregiert)'!$A102,'Ergebnis (detailliert)'!$B$17:$B$1001,'Ergebnis (aggregiert)'!$C102))</f>
        <v/>
      </c>
      <c r="I102" s="121" t="str">
        <f>IF($A102="","",SUMIFS('Ergebnis (detailliert)'!$S$17:$S$1001,'Ergebnis (detailliert)'!$A$17:$A$1001,'Ergebnis (aggregiert)'!$A102,'Ergebnis (detailliert)'!$B$17:$B$1001,'Ergebnis (aggregiert)'!$C102))</f>
        <v/>
      </c>
      <c r="J102" s="96" t="str">
        <f>IFERROR(IF(ISBLANK(A102),"",IF(COUNTIF('Beladung des Speichers'!$A$17:$A$300,'Ergebnis (aggregiert)'!A102)=0,"Fehler: Reiter 'Beladung des Speichers' wurde für diesen Speicher nicht ausgefüllt",IF(COUNTIF('Entladung des Speichers'!$A$17:$A$300,'Ergebnis (aggregiert)'!A102)=0,"Fehler: Reiter 'Entladung des Speichers' wurde für diesen Speicher nicht ausgefüllt",IF(COUNTIF(Füllstände!$A$17:$A$300,'Ergebnis (aggregiert)'!A102)=0,"Fehler: Reiter 'Füllstände' wurde für diesen Speicher nicht ausgefüllt","")))),"Fehler: nicht alle Datenblätter für diesen Speicher wurden vollständig befüllt")</f>
        <v/>
      </c>
    </row>
    <row r="103" spans="1:10" x14ac:dyDescent="0.2">
      <c r="A103" s="116" t="str">
        <f>IF(Stammdaten!A103="","",Stammdaten!A103)</f>
        <v/>
      </c>
      <c r="B103" s="116" t="str">
        <f>IF(A103="","",VLOOKUP(A103,Stammdaten!A103:H386,6,FALSE))</f>
        <v/>
      </c>
      <c r="C103" s="117" t="str">
        <f>IF(A103="","","Beladung aus dem Netz der "&amp;Stammdaten!$F$3)</f>
        <v/>
      </c>
      <c r="D103" s="117" t="str">
        <f t="shared" si="3"/>
        <v/>
      </c>
      <c r="E103" s="118" t="str">
        <f>IF(A103="","",SUMIFS('Ergebnis (detailliert)'!$H$17:$H$300,'Ergebnis (detailliert)'!$A$17:$A$300,'Ergebnis (aggregiert)'!$A103,'Ergebnis (detailliert)'!$B$17:$B$300,'Ergebnis (aggregiert)'!$C103))</f>
        <v/>
      </c>
      <c r="F103" s="119" t="str">
        <f>IF($A103="","",SUMIFS('Ergebnis (detailliert)'!$I$17:$I$300,'Ergebnis (detailliert)'!$A$17:$A$300,'Ergebnis (aggregiert)'!$A103,'Ergebnis (detailliert)'!$B$17:$B$300,'Ergebnis (aggregiert)'!$C103))</f>
        <v/>
      </c>
      <c r="G103" s="118" t="str">
        <f>IF($A103="","",SUMIFS('Ergebnis (detailliert)'!$M$17:$M$1001,'Ergebnis (detailliert)'!$A$17:$A$1001,'Ergebnis (aggregiert)'!$A103,'Ergebnis (detailliert)'!$B$17:$B$1001,'Ergebnis (aggregiert)'!$C103))</f>
        <v/>
      </c>
      <c r="H103" s="120" t="str">
        <f>IF($A103="","",SUMIFS('Ergebnis (detailliert)'!$P$17:$P$1001,'Ergebnis (detailliert)'!$A$17:$A$1001,'Ergebnis (aggregiert)'!$A103,'Ergebnis (detailliert)'!$B$17:$B$1001,'Ergebnis (aggregiert)'!$C103))</f>
        <v/>
      </c>
      <c r="I103" s="121" t="str">
        <f>IF($A103="","",SUMIFS('Ergebnis (detailliert)'!$S$17:$S$1001,'Ergebnis (detailliert)'!$A$17:$A$1001,'Ergebnis (aggregiert)'!$A103,'Ergebnis (detailliert)'!$B$17:$B$1001,'Ergebnis (aggregiert)'!$C103))</f>
        <v/>
      </c>
      <c r="J103" s="96" t="str">
        <f>IFERROR(IF(ISBLANK(A103),"",IF(COUNTIF('Beladung des Speichers'!$A$17:$A$300,'Ergebnis (aggregiert)'!A103)=0,"Fehler: Reiter 'Beladung des Speichers' wurde für diesen Speicher nicht ausgefüllt",IF(COUNTIF('Entladung des Speichers'!$A$17:$A$300,'Ergebnis (aggregiert)'!A103)=0,"Fehler: Reiter 'Entladung des Speichers' wurde für diesen Speicher nicht ausgefüllt",IF(COUNTIF(Füllstände!$A$17:$A$300,'Ergebnis (aggregiert)'!A103)=0,"Fehler: Reiter 'Füllstände' wurde für diesen Speicher nicht ausgefüllt","")))),"Fehler: nicht alle Datenblätter für diesen Speicher wurden vollständig befüllt")</f>
        <v/>
      </c>
    </row>
    <row r="104" spans="1:10" x14ac:dyDescent="0.2">
      <c r="A104" s="116" t="str">
        <f>IF(Stammdaten!A104="","",Stammdaten!A104)</f>
        <v/>
      </c>
      <c r="B104" s="116" t="str">
        <f>IF(A104="","",VLOOKUP(A104,Stammdaten!A104:H387,6,FALSE))</f>
        <v/>
      </c>
      <c r="C104" s="117" t="str">
        <f>IF(A104="","","Beladung aus dem Netz der "&amp;Stammdaten!$F$3)</f>
        <v/>
      </c>
      <c r="D104" s="117" t="str">
        <f t="shared" si="3"/>
        <v/>
      </c>
      <c r="E104" s="118" t="str">
        <f>IF(A104="","",SUMIFS('Ergebnis (detailliert)'!$H$17:$H$300,'Ergebnis (detailliert)'!$A$17:$A$300,'Ergebnis (aggregiert)'!$A104,'Ergebnis (detailliert)'!$B$17:$B$300,'Ergebnis (aggregiert)'!$C104))</f>
        <v/>
      </c>
      <c r="F104" s="119" t="str">
        <f>IF($A104="","",SUMIFS('Ergebnis (detailliert)'!$I$17:$I$300,'Ergebnis (detailliert)'!$A$17:$A$300,'Ergebnis (aggregiert)'!$A104,'Ergebnis (detailliert)'!$B$17:$B$300,'Ergebnis (aggregiert)'!$C104))</f>
        <v/>
      </c>
      <c r="G104" s="118" t="str">
        <f>IF($A104="","",SUMIFS('Ergebnis (detailliert)'!$M$17:$M$1001,'Ergebnis (detailliert)'!$A$17:$A$1001,'Ergebnis (aggregiert)'!$A104,'Ergebnis (detailliert)'!$B$17:$B$1001,'Ergebnis (aggregiert)'!$C104))</f>
        <v/>
      </c>
      <c r="H104" s="120" t="str">
        <f>IF($A104="","",SUMIFS('Ergebnis (detailliert)'!$P$17:$P$1001,'Ergebnis (detailliert)'!$A$17:$A$1001,'Ergebnis (aggregiert)'!$A104,'Ergebnis (detailliert)'!$B$17:$B$1001,'Ergebnis (aggregiert)'!$C104))</f>
        <v/>
      </c>
      <c r="I104" s="121" t="str">
        <f>IF($A104="","",SUMIFS('Ergebnis (detailliert)'!$S$17:$S$1001,'Ergebnis (detailliert)'!$A$17:$A$1001,'Ergebnis (aggregiert)'!$A104,'Ergebnis (detailliert)'!$B$17:$B$1001,'Ergebnis (aggregiert)'!$C104))</f>
        <v/>
      </c>
      <c r="J104" s="96" t="str">
        <f>IFERROR(IF(ISBLANK(A104),"",IF(COUNTIF('Beladung des Speichers'!$A$17:$A$300,'Ergebnis (aggregiert)'!A104)=0,"Fehler: Reiter 'Beladung des Speichers' wurde für diesen Speicher nicht ausgefüllt",IF(COUNTIF('Entladung des Speichers'!$A$17:$A$300,'Ergebnis (aggregiert)'!A104)=0,"Fehler: Reiter 'Entladung des Speichers' wurde für diesen Speicher nicht ausgefüllt",IF(COUNTIF(Füllstände!$A$17:$A$300,'Ergebnis (aggregiert)'!A104)=0,"Fehler: Reiter 'Füllstände' wurde für diesen Speicher nicht ausgefüllt","")))),"Fehler: nicht alle Datenblätter für diesen Speicher wurden vollständig befüllt")</f>
        <v/>
      </c>
    </row>
    <row r="105" spans="1:10" x14ac:dyDescent="0.2">
      <c r="A105" s="116" t="str">
        <f>IF(Stammdaten!A105="","",Stammdaten!A105)</f>
        <v/>
      </c>
      <c r="B105" s="116" t="str">
        <f>IF(A105="","",VLOOKUP(A105,Stammdaten!A105:H388,6,FALSE))</f>
        <v/>
      </c>
      <c r="C105" s="117" t="str">
        <f>IF(A105="","","Beladung aus dem Netz der "&amp;Stammdaten!$F$3)</f>
        <v/>
      </c>
      <c r="D105" s="117" t="str">
        <f t="shared" si="3"/>
        <v/>
      </c>
      <c r="E105" s="118" t="str">
        <f>IF(A105="","",SUMIFS('Ergebnis (detailliert)'!$H$17:$H$300,'Ergebnis (detailliert)'!$A$17:$A$300,'Ergebnis (aggregiert)'!$A105,'Ergebnis (detailliert)'!$B$17:$B$300,'Ergebnis (aggregiert)'!$C105))</f>
        <v/>
      </c>
      <c r="F105" s="119" t="str">
        <f>IF($A105="","",SUMIFS('Ergebnis (detailliert)'!$I$17:$I$300,'Ergebnis (detailliert)'!$A$17:$A$300,'Ergebnis (aggregiert)'!$A105,'Ergebnis (detailliert)'!$B$17:$B$300,'Ergebnis (aggregiert)'!$C105))</f>
        <v/>
      </c>
      <c r="G105" s="118" t="str">
        <f>IF($A105="","",SUMIFS('Ergebnis (detailliert)'!$M$17:$M$1001,'Ergebnis (detailliert)'!$A$17:$A$1001,'Ergebnis (aggregiert)'!$A105,'Ergebnis (detailliert)'!$B$17:$B$1001,'Ergebnis (aggregiert)'!$C105))</f>
        <v/>
      </c>
      <c r="H105" s="120" t="str">
        <f>IF($A105="","",SUMIFS('Ergebnis (detailliert)'!$P$17:$P$1001,'Ergebnis (detailliert)'!$A$17:$A$1001,'Ergebnis (aggregiert)'!$A105,'Ergebnis (detailliert)'!$B$17:$B$1001,'Ergebnis (aggregiert)'!$C105))</f>
        <v/>
      </c>
      <c r="I105" s="121" t="str">
        <f>IF($A105="","",SUMIFS('Ergebnis (detailliert)'!$S$17:$S$1001,'Ergebnis (detailliert)'!$A$17:$A$1001,'Ergebnis (aggregiert)'!$A105,'Ergebnis (detailliert)'!$B$17:$B$1001,'Ergebnis (aggregiert)'!$C105))</f>
        <v/>
      </c>
      <c r="J105" s="96" t="str">
        <f>IFERROR(IF(ISBLANK(A105),"",IF(COUNTIF('Beladung des Speichers'!$A$17:$A$300,'Ergebnis (aggregiert)'!A105)=0,"Fehler: Reiter 'Beladung des Speichers' wurde für diesen Speicher nicht ausgefüllt",IF(COUNTIF('Entladung des Speichers'!$A$17:$A$300,'Ergebnis (aggregiert)'!A105)=0,"Fehler: Reiter 'Entladung des Speichers' wurde für diesen Speicher nicht ausgefüllt",IF(COUNTIF(Füllstände!$A$17:$A$300,'Ergebnis (aggregiert)'!A105)=0,"Fehler: Reiter 'Füllstände' wurde für diesen Speicher nicht ausgefüllt","")))),"Fehler: nicht alle Datenblätter für diesen Speicher wurden vollständig befüllt")</f>
        <v/>
      </c>
    </row>
    <row r="106" spans="1:10" x14ac:dyDescent="0.2">
      <c r="A106" s="116" t="str">
        <f>IF(Stammdaten!A106="","",Stammdaten!A106)</f>
        <v/>
      </c>
      <c r="B106" s="116" t="str">
        <f>IF(A106="","",VLOOKUP(A106,Stammdaten!A106:H389,6,FALSE))</f>
        <v/>
      </c>
      <c r="C106" s="117" t="str">
        <f>IF(A106="","","Beladung aus dem Netz der "&amp;Stammdaten!$F$3)</f>
        <v/>
      </c>
      <c r="D106" s="117" t="str">
        <f t="shared" si="3"/>
        <v/>
      </c>
      <c r="E106" s="118" t="str">
        <f>IF(A106="","",SUMIFS('Ergebnis (detailliert)'!$H$17:$H$300,'Ergebnis (detailliert)'!$A$17:$A$300,'Ergebnis (aggregiert)'!$A106,'Ergebnis (detailliert)'!$B$17:$B$300,'Ergebnis (aggregiert)'!$C106))</f>
        <v/>
      </c>
      <c r="F106" s="119" t="str">
        <f>IF($A106="","",SUMIFS('Ergebnis (detailliert)'!$I$17:$I$300,'Ergebnis (detailliert)'!$A$17:$A$300,'Ergebnis (aggregiert)'!$A106,'Ergebnis (detailliert)'!$B$17:$B$300,'Ergebnis (aggregiert)'!$C106))</f>
        <v/>
      </c>
      <c r="G106" s="118" t="str">
        <f>IF($A106="","",SUMIFS('Ergebnis (detailliert)'!$M$17:$M$1001,'Ergebnis (detailliert)'!$A$17:$A$1001,'Ergebnis (aggregiert)'!$A106,'Ergebnis (detailliert)'!$B$17:$B$1001,'Ergebnis (aggregiert)'!$C106))</f>
        <v/>
      </c>
      <c r="H106" s="120" t="str">
        <f>IF($A106="","",SUMIFS('Ergebnis (detailliert)'!$P$17:$P$1001,'Ergebnis (detailliert)'!$A$17:$A$1001,'Ergebnis (aggregiert)'!$A106,'Ergebnis (detailliert)'!$B$17:$B$1001,'Ergebnis (aggregiert)'!$C106))</f>
        <v/>
      </c>
      <c r="I106" s="121" t="str">
        <f>IF($A106="","",SUMIFS('Ergebnis (detailliert)'!$S$17:$S$1001,'Ergebnis (detailliert)'!$A$17:$A$1001,'Ergebnis (aggregiert)'!$A106,'Ergebnis (detailliert)'!$B$17:$B$1001,'Ergebnis (aggregiert)'!$C106))</f>
        <v/>
      </c>
      <c r="J106" s="96" t="str">
        <f>IFERROR(IF(ISBLANK(A106),"",IF(COUNTIF('Beladung des Speichers'!$A$17:$A$300,'Ergebnis (aggregiert)'!A106)=0,"Fehler: Reiter 'Beladung des Speichers' wurde für diesen Speicher nicht ausgefüllt",IF(COUNTIF('Entladung des Speichers'!$A$17:$A$300,'Ergebnis (aggregiert)'!A106)=0,"Fehler: Reiter 'Entladung des Speichers' wurde für diesen Speicher nicht ausgefüllt",IF(COUNTIF(Füllstände!$A$17:$A$300,'Ergebnis (aggregiert)'!A106)=0,"Fehler: Reiter 'Füllstände' wurde für diesen Speicher nicht ausgefüllt","")))),"Fehler: nicht alle Datenblätter für diesen Speicher wurden vollständig befüllt")</f>
        <v/>
      </c>
    </row>
    <row r="107" spans="1:10" x14ac:dyDescent="0.2">
      <c r="A107" s="116" t="str">
        <f>IF(Stammdaten!A107="","",Stammdaten!A107)</f>
        <v/>
      </c>
      <c r="B107" s="116" t="str">
        <f>IF(A107="","",VLOOKUP(A107,Stammdaten!A107:H390,6,FALSE))</f>
        <v/>
      </c>
      <c r="C107" s="117" t="str">
        <f>IF(A107="","","Beladung aus dem Netz der "&amp;Stammdaten!$F$3)</f>
        <v/>
      </c>
      <c r="D107" s="117" t="str">
        <f t="shared" si="3"/>
        <v/>
      </c>
      <c r="E107" s="118" t="str">
        <f>IF(A107="","",SUMIFS('Ergebnis (detailliert)'!$H$17:$H$300,'Ergebnis (detailliert)'!$A$17:$A$300,'Ergebnis (aggregiert)'!$A107,'Ergebnis (detailliert)'!$B$17:$B$300,'Ergebnis (aggregiert)'!$C107))</f>
        <v/>
      </c>
      <c r="F107" s="119" t="str">
        <f>IF($A107="","",SUMIFS('Ergebnis (detailliert)'!$I$17:$I$300,'Ergebnis (detailliert)'!$A$17:$A$300,'Ergebnis (aggregiert)'!$A107,'Ergebnis (detailliert)'!$B$17:$B$300,'Ergebnis (aggregiert)'!$C107))</f>
        <v/>
      </c>
      <c r="G107" s="118" t="str">
        <f>IF($A107="","",SUMIFS('Ergebnis (detailliert)'!$M$17:$M$1001,'Ergebnis (detailliert)'!$A$17:$A$1001,'Ergebnis (aggregiert)'!$A107,'Ergebnis (detailliert)'!$B$17:$B$1001,'Ergebnis (aggregiert)'!$C107))</f>
        <v/>
      </c>
      <c r="H107" s="120" t="str">
        <f>IF($A107="","",SUMIFS('Ergebnis (detailliert)'!$P$17:$P$1001,'Ergebnis (detailliert)'!$A$17:$A$1001,'Ergebnis (aggregiert)'!$A107,'Ergebnis (detailliert)'!$B$17:$B$1001,'Ergebnis (aggregiert)'!$C107))</f>
        <v/>
      </c>
      <c r="I107" s="121" t="str">
        <f>IF($A107="","",SUMIFS('Ergebnis (detailliert)'!$S$17:$S$1001,'Ergebnis (detailliert)'!$A$17:$A$1001,'Ergebnis (aggregiert)'!$A107,'Ergebnis (detailliert)'!$B$17:$B$1001,'Ergebnis (aggregiert)'!$C107))</f>
        <v/>
      </c>
      <c r="J107" s="96" t="str">
        <f>IFERROR(IF(ISBLANK(A107),"",IF(COUNTIF('Beladung des Speichers'!$A$17:$A$300,'Ergebnis (aggregiert)'!A107)=0,"Fehler: Reiter 'Beladung des Speichers' wurde für diesen Speicher nicht ausgefüllt",IF(COUNTIF('Entladung des Speichers'!$A$17:$A$300,'Ergebnis (aggregiert)'!A107)=0,"Fehler: Reiter 'Entladung des Speichers' wurde für diesen Speicher nicht ausgefüllt",IF(COUNTIF(Füllstände!$A$17:$A$300,'Ergebnis (aggregiert)'!A107)=0,"Fehler: Reiter 'Füllstände' wurde für diesen Speicher nicht ausgefüllt","")))),"Fehler: nicht alle Datenblätter für diesen Speicher wurden vollständig befüllt")</f>
        <v/>
      </c>
    </row>
    <row r="108" spans="1:10" x14ac:dyDescent="0.2">
      <c r="A108" s="116" t="str">
        <f>IF(Stammdaten!A108="","",Stammdaten!A108)</f>
        <v/>
      </c>
      <c r="B108" s="116" t="str">
        <f>IF(A108="","",VLOOKUP(A108,Stammdaten!A108:H391,6,FALSE))</f>
        <v/>
      </c>
      <c r="C108" s="117" t="str">
        <f>IF(A108="","","Beladung aus dem Netz der "&amp;Stammdaten!$F$3)</f>
        <v/>
      </c>
      <c r="D108" s="117" t="str">
        <f t="shared" si="3"/>
        <v/>
      </c>
      <c r="E108" s="118" t="str">
        <f>IF(A108="","",SUMIFS('Ergebnis (detailliert)'!$H$17:$H$300,'Ergebnis (detailliert)'!$A$17:$A$300,'Ergebnis (aggregiert)'!$A108,'Ergebnis (detailliert)'!$B$17:$B$300,'Ergebnis (aggregiert)'!$C108))</f>
        <v/>
      </c>
      <c r="F108" s="119" t="str">
        <f>IF($A108="","",SUMIFS('Ergebnis (detailliert)'!$I$17:$I$300,'Ergebnis (detailliert)'!$A$17:$A$300,'Ergebnis (aggregiert)'!$A108,'Ergebnis (detailliert)'!$B$17:$B$300,'Ergebnis (aggregiert)'!$C108))</f>
        <v/>
      </c>
      <c r="G108" s="118" t="str">
        <f>IF($A108="","",SUMIFS('Ergebnis (detailliert)'!$M$17:$M$1001,'Ergebnis (detailliert)'!$A$17:$A$1001,'Ergebnis (aggregiert)'!$A108,'Ergebnis (detailliert)'!$B$17:$B$1001,'Ergebnis (aggregiert)'!$C108))</f>
        <v/>
      </c>
      <c r="H108" s="120" t="str">
        <f>IF($A108="","",SUMIFS('Ergebnis (detailliert)'!$P$17:$P$1001,'Ergebnis (detailliert)'!$A$17:$A$1001,'Ergebnis (aggregiert)'!$A108,'Ergebnis (detailliert)'!$B$17:$B$1001,'Ergebnis (aggregiert)'!$C108))</f>
        <v/>
      </c>
      <c r="I108" s="121" t="str">
        <f>IF($A108="","",SUMIFS('Ergebnis (detailliert)'!$S$17:$S$1001,'Ergebnis (detailliert)'!$A$17:$A$1001,'Ergebnis (aggregiert)'!$A108,'Ergebnis (detailliert)'!$B$17:$B$1001,'Ergebnis (aggregiert)'!$C108))</f>
        <v/>
      </c>
      <c r="J108" s="96" t="str">
        <f>IFERROR(IF(ISBLANK(A108),"",IF(COUNTIF('Beladung des Speichers'!$A$17:$A$300,'Ergebnis (aggregiert)'!A108)=0,"Fehler: Reiter 'Beladung des Speichers' wurde für diesen Speicher nicht ausgefüllt",IF(COUNTIF('Entladung des Speichers'!$A$17:$A$300,'Ergebnis (aggregiert)'!A108)=0,"Fehler: Reiter 'Entladung des Speichers' wurde für diesen Speicher nicht ausgefüllt",IF(COUNTIF(Füllstände!$A$17:$A$300,'Ergebnis (aggregiert)'!A108)=0,"Fehler: Reiter 'Füllstände' wurde für diesen Speicher nicht ausgefüllt","")))),"Fehler: nicht alle Datenblätter für diesen Speicher wurden vollständig befüllt")</f>
        <v/>
      </c>
    </row>
    <row r="109" spans="1:10" x14ac:dyDescent="0.2">
      <c r="A109" s="116" t="str">
        <f>IF(Stammdaten!A109="","",Stammdaten!A109)</f>
        <v/>
      </c>
      <c r="B109" s="116" t="str">
        <f>IF(A109="","",VLOOKUP(A109,Stammdaten!A109:H392,6,FALSE))</f>
        <v/>
      </c>
      <c r="C109" s="117" t="str">
        <f>IF(A109="","","Beladung aus dem Netz der "&amp;Stammdaten!$F$3)</f>
        <v/>
      </c>
      <c r="D109" s="117" t="str">
        <f t="shared" si="3"/>
        <v/>
      </c>
      <c r="E109" s="118" t="str">
        <f>IF(A109="","",SUMIFS('Ergebnis (detailliert)'!$H$17:$H$300,'Ergebnis (detailliert)'!$A$17:$A$300,'Ergebnis (aggregiert)'!$A109,'Ergebnis (detailliert)'!$B$17:$B$300,'Ergebnis (aggregiert)'!$C109))</f>
        <v/>
      </c>
      <c r="F109" s="119" t="str">
        <f>IF($A109="","",SUMIFS('Ergebnis (detailliert)'!$I$17:$I$300,'Ergebnis (detailliert)'!$A$17:$A$300,'Ergebnis (aggregiert)'!$A109,'Ergebnis (detailliert)'!$B$17:$B$300,'Ergebnis (aggregiert)'!$C109))</f>
        <v/>
      </c>
      <c r="G109" s="118" t="str">
        <f>IF($A109="","",SUMIFS('Ergebnis (detailliert)'!$M$17:$M$1001,'Ergebnis (detailliert)'!$A$17:$A$1001,'Ergebnis (aggregiert)'!$A109,'Ergebnis (detailliert)'!$B$17:$B$1001,'Ergebnis (aggregiert)'!$C109))</f>
        <v/>
      </c>
      <c r="H109" s="120" t="str">
        <f>IF($A109="","",SUMIFS('Ergebnis (detailliert)'!$P$17:$P$1001,'Ergebnis (detailliert)'!$A$17:$A$1001,'Ergebnis (aggregiert)'!$A109,'Ergebnis (detailliert)'!$B$17:$B$1001,'Ergebnis (aggregiert)'!$C109))</f>
        <v/>
      </c>
      <c r="I109" s="121" t="str">
        <f>IF($A109="","",SUMIFS('Ergebnis (detailliert)'!$S$17:$S$1001,'Ergebnis (detailliert)'!$A$17:$A$1001,'Ergebnis (aggregiert)'!$A109,'Ergebnis (detailliert)'!$B$17:$B$1001,'Ergebnis (aggregiert)'!$C109))</f>
        <v/>
      </c>
      <c r="J109" s="96" t="str">
        <f>IFERROR(IF(ISBLANK(A109),"",IF(COUNTIF('Beladung des Speichers'!$A$17:$A$300,'Ergebnis (aggregiert)'!A109)=0,"Fehler: Reiter 'Beladung des Speichers' wurde für diesen Speicher nicht ausgefüllt",IF(COUNTIF('Entladung des Speichers'!$A$17:$A$300,'Ergebnis (aggregiert)'!A109)=0,"Fehler: Reiter 'Entladung des Speichers' wurde für diesen Speicher nicht ausgefüllt",IF(COUNTIF(Füllstände!$A$17:$A$300,'Ergebnis (aggregiert)'!A109)=0,"Fehler: Reiter 'Füllstände' wurde für diesen Speicher nicht ausgefüllt","")))),"Fehler: nicht alle Datenblätter für diesen Speicher wurden vollständig befüllt")</f>
        <v/>
      </c>
    </row>
    <row r="110" spans="1:10" x14ac:dyDescent="0.2">
      <c r="A110" s="116" t="str">
        <f>IF(Stammdaten!A110="","",Stammdaten!A110)</f>
        <v/>
      </c>
      <c r="B110" s="116" t="str">
        <f>IF(A110="","",VLOOKUP(A110,Stammdaten!A110:H393,6,FALSE))</f>
        <v/>
      </c>
      <c r="C110" s="117" t="str">
        <f>IF(A110="","","Beladung aus dem Netz der "&amp;Stammdaten!$F$3)</f>
        <v/>
      </c>
      <c r="D110" s="117" t="str">
        <f t="shared" si="3"/>
        <v/>
      </c>
      <c r="E110" s="118" t="str">
        <f>IF(A110="","",SUMIFS('Ergebnis (detailliert)'!$H$17:$H$300,'Ergebnis (detailliert)'!$A$17:$A$300,'Ergebnis (aggregiert)'!$A110,'Ergebnis (detailliert)'!$B$17:$B$300,'Ergebnis (aggregiert)'!$C110))</f>
        <v/>
      </c>
      <c r="F110" s="119" t="str">
        <f>IF($A110="","",SUMIFS('Ergebnis (detailliert)'!$I$17:$I$300,'Ergebnis (detailliert)'!$A$17:$A$300,'Ergebnis (aggregiert)'!$A110,'Ergebnis (detailliert)'!$B$17:$B$300,'Ergebnis (aggregiert)'!$C110))</f>
        <v/>
      </c>
      <c r="G110" s="118" t="str">
        <f>IF($A110="","",SUMIFS('Ergebnis (detailliert)'!$M$17:$M$1001,'Ergebnis (detailliert)'!$A$17:$A$1001,'Ergebnis (aggregiert)'!$A110,'Ergebnis (detailliert)'!$B$17:$B$1001,'Ergebnis (aggregiert)'!$C110))</f>
        <v/>
      </c>
      <c r="H110" s="120" t="str">
        <f>IF($A110="","",SUMIFS('Ergebnis (detailliert)'!$P$17:$P$1001,'Ergebnis (detailliert)'!$A$17:$A$1001,'Ergebnis (aggregiert)'!$A110,'Ergebnis (detailliert)'!$B$17:$B$1001,'Ergebnis (aggregiert)'!$C110))</f>
        <v/>
      </c>
      <c r="I110" s="121" t="str">
        <f>IF($A110="","",SUMIFS('Ergebnis (detailliert)'!$S$17:$S$1001,'Ergebnis (detailliert)'!$A$17:$A$1001,'Ergebnis (aggregiert)'!$A110,'Ergebnis (detailliert)'!$B$17:$B$1001,'Ergebnis (aggregiert)'!$C110))</f>
        <v/>
      </c>
      <c r="J110" s="96" t="str">
        <f>IFERROR(IF(ISBLANK(A110),"",IF(COUNTIF('Beladung des Speichers'!$A$17:$A$300,'Ergebnis (aggregiert)'!A110)=0,"Fehler: Reiter 'Beladung des Speichers' wurde für diesen Speicher nicht ausgefüllt",IF(COUNTIF('Entladung des Speichers'!$A$17:$A$300,'Ergebnis (aggregiert)'!A110)=0,"Fehler: Reiter 'Entladung des Speichers' wurde für diesen Speicher nicht ausgefüllt",IF(COUNTIF(Füllstände!$A$17:$A$300,'Ergebnis (aggregiert)'!A110)=0,"Fehler: Reiter 'Füllstände' wurde für diesen Speicher nicht ausgefüllt","")))),"Fehler: nicht alle Datenblätter für diesen Speicher wurden vollständig befüllt")</f>
        <v/>
      </c>
    </row>
    <row r="111" spans="1:10" x14ac:dyDescent="0.2">
      <c r="A111" s="116" t="str">
        <f>IF(Stammdaten!A111="","",Stammdaten!A111)</f>
        <v/>
      </c>
      <c r="B111" s="116" t="str">
        <f>IF(A111="","",VLOOKUP(A111,Stammdaten!A111:H394,6,FALSE))</f>
        <v/>
      </c>
      <c r="C111" s="117" t="str">
        <f>IF(A111="","","Beladung aus dem Netz der "&amp;Stammdaten!$F$3)</f>
        <v/>
      </c>
      <c r="D111" s="117" t="str">
        <f t="shared" si="3"/>
        <v/>
      </c>
      <c r="E111" s="118" t="str">
        <f>IF(A111="","",SUMIFS('Ergebnis (detailliert)'!$H$17:$H$300,'Ergebnis (detailliert)'!$A$17:$A$300,'Ergebnis (aggregiert)'!$A111,'Ergebnis (detailliert)'!$B$17:$B$300,'Ergebnis (aggregiert)'!$C111))</f>
        <v/>
      </c>
      <c r="F111" s="119" t="str">
        <f>IF($A111="","",SUMIFS('Ergebnis (detailliert)'!$I$17:$I$300,'Ergebnis (detailliert)'!$A$17:$A$300,'Ergebnis (aggregiert)'!$A111,'Ergebnis (detailliert)'!$B$17:$B$300,'Ergebnis (aggregiert)'!$C111))</f>
        <v/>
      </c>
      <c r="G111" s="118" t="str">
        <f>IF($A111="","",SUMIFS('Ergebnis (detailliert)'!$M$17:$M$1001,'Ergebnis (detailliert)'!$A$17:$A$1001,'Ergebnis (aggregiert)'!$A111,'Ergebnis (detailliert)'!$B$17:$B$1001,'Ergebnis (aggregiert)'!$C111))</f>
        <v/>
      </c>
      <c r="H111" s="120" t="str">
        <f>IF($A111="","",SUMIFS('Ergebnis (detailliert)'!$P$17:$P$1001,'Ergebnis (detailliert)'!$A$17:$A$1001,'Ergebnis (aggregiert)'!$A111,'Ergebnis (detailliert)'!$B$17:$B$1001,'Ergebnis (aggregiert)'!$C111))</f>
        <v/>
      </c>
      <c r="I111" s="121" t="str">
        <f>IF($A111="","",SUMIFS('Ergebnis (detailliert)'!$S$17:$S$1001,'Ergebnis (detailliert)'!$A$17:$A$1001,'Ergebnis (aggregiert)'!$A111,'Ergebnis (detailliert)'!$B$17:$B$1001,'Ergebnis (aggregiert)'!$C111))</f>
        <v/>
      </c>
      <c r="J111" s="96" t="str">
        <f>IFERROR(IF(ISBLANK(A111),"",IF(COUNTIF('Beladung des Speichers'!$A$17:$A$300,'Ergebnis (aggregiert)'!A111)=0,"Fehler: Reiter 'Beladung des Speichers' wurde für diesen Speicher nicht ausgefüllt",IF(COUNTIF('Entladung des Speichers'!$A$17:$A$300,'Ergebnis (aggregiert)'!A111)=0,"Fehler: Reiter 'Entladung des Speichers' wurde für diesen Speicher nicht ausgefüllt",IF(COUNTIF(Füllstände!$A$17:$A$300,'Ergebnis (aggregiert)'!A111)=0,"Fehler: Reiter 'Füllstände' wurde für diesen Speicher nicht ausgefüllt","")))),"Fehler: nicht alle Datenblätter für diesen Speicher wurden vollständig befüllt")</f>
        <v/>
      </c>
    </row>
    <row r="112" spans="1:10" x14ac:dyDescent="0.2">
      <c r="A112" s="116" t="str">
        <f>IF(Stammdaten!A112="","",Stammdaten!A112)</f>
        <v/>
      </c>
      <c r="B112" s="116" t="str">
        <f>IF(A112="","",VLOOKUP(A112,Stammdaten!A112:H395,6,FALSE))</f>
        <v/>
      </c>
      <c r="C112" s="117" t="str">
        <f>IF(A112="","","Beladung aus dem Netz der "&amp;Stammdaten!$F$3)</f>
        <v/>
      </c>
      <c r="D112" s="117" t="str">
        <f t="shared" si="3"/>
        <v/>
      </c>
      <c r="E112" s="118" t="str">
        <f>IF(A112="","",SUMIFS('Ergebnis (detailliert)'!$H$17:$H$300,'Ergebnis (detailliert)'!$A$17:$A$300,'Ergebnis (aggregiert)'!$A112,'Ergebnis (detailliert)'!$B$17:$B$300,'Ergebnis (aggregiert)'!$C112))</f>
        <v/>
      </c>
      <c r="F112" s="119" t="str">
        <f>IF($A112="","",SUMIFS('Ergebnis (detailliert)'!$I$17:$I$300,'Ergebnis (detailliert)'!$A$17:$A$300,'Ergebnis (aggregiert)'!$A112,'Ergebnis (detailliert)'!$B$17:$B$300,'Ergebnis (aggregiert)'!$C112))</f>
        <v/>
      </c>
      <c r="G112" s="118" t="str">
        <f>IF($A112="","",SUMIFS('Ergebnis (detailliert)'!$M$17:$M$1001,'Ergebnis (detailliert)'!$A$17:$A$1001,'Ergebnis (aggregiert)'!$A112,'Ergebnis (detailliert)'!$B$17:$B$1001,'Ergebnis (aggregiert)'!$C112))</f>
        <v/>
      </c>
      <c r="H112" s="120" t="str">
        <f>IF($A112="","",SUMIFS('Ergebnis (detailliert)'!$P$17:$P$1001,'Ergebnis (detailliert)'!$A$17:$A$1001,'Ergebnis (aggregiert)'!$A112,'Ergebnis (detailliert)'!$B$17:$B$1001,'Ergebnis (aggregiert)'!$C112))</f>
        <v/>
      </c>
      <c r="I112" s="121" t="str">
        <f>IF($A112="","",SUMIFS('Ergebnis (detailliert)'!$S$17:$S$1001,'Ergebnis (detailliert)'!$A$17:$A$1001,'Ergebnis (aggregiert)'!$A112,'Ergebnis (detailliert)'!$B$17:$B$1001,'Ergebnis (aggregiert)'!$C112))</f>
        <v/>
      </c>
      <c r="J112" s="96" t="str">
        <f>IFERROR(IF(ISBLANK(A112),"",IF(COUNTIF('Beladung des Speichers'!$A$17:$A$300,'Ergebnis (aggregiert)'!A112)=0,"Fehler: Reiter 'Beladung des Speichers' wurde für diesen Speicher nicht ausgefüllt",IF(COUNTIF('Entladung des Speichers'!$A$17:$A$300,'Ergebnis (aggregiert)'!A112)=0,"Fehler: Reiter 'Entladung des Speichers' wurde für diesen Speicher nicht ausgefüllt",IF(COUNTIF(Füllstände!$A$17:$A$300,'Ergebnis (aggregiert)'!A112)=0,"Fehler: Reiter 'Füllstände' wurde für diesen Speicher nicht ausgefüllt","")))),"Fehler: nicht alle Datenblätter für diesen Speicher wurden vollständig befüllt")</f>
        <v/>
      </c>
    </row>
    <row r="113" spans="1:10" x14ac:dyDescent="0.2">
      <c r="A113" s="116" t="str">
        <f>IF(Stammdaten!A113="","",Stammdaten!A113)</f>
        <v/>
      </c>
      <c r="B113" s="116" t="str">
        <f>IF(A113="","",VLOOKUP(A113,Stammdaten!A113:H396,6,FALSE))</f>
        <v/>
      </c>
      <c r="C113" s="117" t="str">
        <f>IF(A113="","","Beladung aus dem Netz der "&amp;Stammdaten!$F$3)</f>
        <v/>
      </c>
      <c r="D113" s="117" t="str">
        <f t="shared" si="3"/>
        <v/>
      </c>
      <c r="E113" s="118" t="str">
        <f>IF(A113="","",SUMIFS('Ergebnis (detailliert)'!$H$17:$H$300,'Ergebnis (detailliert)'!$A$17:$A$300,'Ergebnis (aggregiert)'!$A113,'Ergebnis (detailliert)'!$B$17:$B$300,'Ergebnis (aggregiert)'!$C113))</f>
        <v/>
      </c>
      <c r="F113" s="119" t="str">
        <f>IF($A113="","",SUMIFS('Ergebnis (detailliert)'!$I$17:$I$300,'Ergebnis (detailliert)'!$A$17:$A$300,'Ergebnis (aggregiert)'!$A113,'Ergebnis (detailliert)'!$B$17:$B$300,'Ergebnis (aggregiert)'!$C113))</f>
        <v/>
      </c>
      <c r="G113" s="118" t="str">
        <f>IF($A113="","",SUMIFS('Ergebnis (detailliert)'!$M$17:$M$1001,'Ergebnis (detailliert)'!$A$17:$A$1001,'Ergebnis (aggregiert)'!$A113,'Ergebnis (detailliert)'!$B$17:$B$1001,'Ergebnis (aggregiert)'!$C113))</f>
        <v/>
      </c>
      <c r="H113" s="120" t="str">
        <f>IF($A113="","",SUMIFS('Ergebnis (detailliert)'!$P$17:$P$1001,'Ergebnis (detailliert)'!$A$17:$A$1001,'Ergebnis (aggregiert)'!$A113,'Ergebnis (detailliert)'!$B$17:$B$1001,'Ergebnis (aggregiert)'!$C113))</f>
        <v/>
      </c>
      <c r="I113" s="121" t="str">
        <f>IF($A113="","",SUMIFS('Ergebnis (detailliert)'!$S$17:$S$1001,'Ergebnis (detailliert)'!$A$17:$A$1001,'Ergebnis (aggregiert)'!$A113,'Ergebnis (detailliert)'!$B$17:$B$1001,'Ergebnis (aggregiert)'!$C113))</f>
        <v/>
      </c>
      <c r="J113" s="96" t="str">
        <f>IFERROR(IF(ISBLANK(A113),"",IF(COUNTIF('Beladung des Speichers'!$A$17:$A$300,'Ergebnis (aggregiert)'!A113)=0,"Fehler: Reiter 'Beladung des Speichers' wurde für diesen Speicher nicht ausgefüllt",IF(COUNTIF('Entladung des Speichers'!$A$17:$A$300,'Ergebnis (aggregiert)'!A113)=0,"Fehler: Reiter 'Entladung des Speichers' wurde für diesen Speicher nicht ausgefüllt",IF(COUNTIF(Füllstände!$A$17:$A$300,'Ergebnis (aggregiert)'!A113)=0,"Fehler: Reiter 'Füllstände' wurde für diesen Speicher nicht ausgefüllt","")))),"Fehler: nicht alle Datenblätter für diesen Speicher wurden vollständig befüllt")</f>
        <v/>
      </c>
    </row>
    <row r="114" spans="1:10" x14ac:dyDescent="0.2">
      <c r="A114" s="116" t="str">
        <f>IF(Stammdaten!A114="","",Stammdaten!A114)</f>
        <v/>
      </c>
      <c r="B114" s="116" t="str">
        <f>IF(A114="","",VLOOKUP(A114,Stammdaten!A114:H397,6,FALSE))</f>
        <v/>
      </c>
      <c r="C114" s="117" t="str">
        <f>IF(A114="","","Beladung aus dem Netz der "&amp;Stammdaten!$F$3)</f>
        <v/>
      </c>
      <c r="D114" s="117" t="str">
        <f t="shared" si="3"/>
        <v/>
      </c>
      <c r="E114" s="118" t="str">
        <f>IF(A114="","",SUMIFS('Ergebnis (detailliert)'!$H$17:$H$300,'Ergebnis (detailliert)'!$A$17:$A$300,'Ergebnis (aggregiert)'!$A114,'Ergebnis (detailliert)'!$B$17:$B$300,'Ergebnis (aggregiert)'!$C114))</f>
        <v/>
      </c>
      <c r="F114" s="119" t="str">
        <f>IF($A114="","",SUMIFS('Ergebnis (detailliert)'!$I$17:$I$300,'Ergebnis (detailliert)'!$A$17:$A$300,'Ergebnis (aggregiert)'!$A114,'Ergebnis (detailliert)'!$B$17:$B$300,'Ergebnis (aggregiert)'!$C114))</f>
        <v/>
      </c>
      <c r="G114" s="118" t="str">
        <f>IF($A114="","",SUMIFS('Ergebnis (detailliert)'!$M$17:$M$1001,'Ergebnis (detailliert)'!$A$17:$A$1001,'Ergebnis (aggregiert)'!$A114,'Ergebnis (detailliert)'!$B$17:$B$1001,'Ergebnis (aggregiert)'!$C114))</f>
        <v/>
      </c>
      <c r="H114" s="120" t="str">
        <f>IF($A114="","",SUMIFS('Ergebnis (detailliert)'!$P$17:$P$1001,'Ergebnis (detailliert)'!$A$17:$A$1001,'Ergebnis (aggregiert)'!$A114,'Ergebnis (detailliert)'!$B$17:$B$1001,'Ergebnis (aggregiert)'!$C114))</f>
        <v/>
      </c>
      <c r="I114" s="121" t="str">
        <f>IF($A114="","",SUMIFS('Ergebnis (detailliert)'!$S$17:$S$1001,'Ergebnis (detailliert)'!$A$17:$A$1001,'Ergebnis (aggregiert)'!$A114,'Ergebnis (detailliert)'!$B$17:$B$1001,'Ergebnis (aggregiert)'!$C114))</f>
        <v/>
      </c>
      <c r="J114" s="96" t="str">
        <f>IFERROR(IF(ISBLANK(A114),"",IF(COUNTIF('Beladung des Speichers'!$A$17:$A$300,'Ergebnis (aggregiert)'!A114)=0,"Fehler: Reiter 'Beladung des Speichers' wurde für diesen Speicher nicht ausgefüllt",IF(COUNTIF('Entladung des Speichers'!$A$17:$A$300,'Ergebnis (aggregiert)'!A114)=0,"Fehler: Reiter 'Entladung des Speichers' wurde für diesen Speicher nicht ausgefüllt",IF(COUNTIF(Füllstände!$A$17:$A$300,'Ergebnis (aggregiert)'!A114)=0,"Fehler: Reiter 'Füllstände' wurde für diesen Speicher nicht ausgefüllt","")))),"Fehler: nicht alle Datenblätter für diesen Speicher wurden vollständig befüllt")</f>
        <v/>
      </c>
    </row>
    <row r="115" spans="1:10" x14ac:dyDescent="0.2">
      <c r="A115" s="116" t="str">
        <f>IF(Stammdaten!A115="","",Stammdaten!A115)</f>
        <v/>
      </c>
      <c r="B115" s="116" t="str">
        <f>IF(A115="","",VLOOKUP(A115,Stammdaten!A115:H398,6,FALSE))</f>
        <v/>
      </c>
      <c r="C115" s="117" t="str">
        <f>IF(A115="","","Beladung aus dem Netz der "&amp;Stammdaten!$F$3)</f>
        <v/>
      </c>
      <c r="D115" s="117" t="str">
        <f t="shared" si="3"/>
        <v/>
      </c>
      <c r="E115" s="118" t="str">
        <f>IF(A115="","",SUMIFS('Ergebnis (detailliert)'!$H$17:$H$300,'Ergebnis (detailliert)'!$A$17:$A$300,'Ergebnis (aggregiert)'!$A115,'Ergebnis (detailliert)'!$B$17:$B$300,'Ergebnis (aggregiert)'!$C115))</f>
        <v/>
      </c>
      <c r="F115" s="119" t="str">
        <f>IF($A115="","",SUMIFS('Ergebnis (detailliert)'!$I$17:$I$300,'Ergebnis (detailliert)'!$A$17:$A$300,'Ergebnis (aggregiert)'!$A115,'Ergebnis (detailliert)'!$B$17:$B$300,'Ergebnis (aggregiert)'!$C115))</f>
        <v/>
      </c>
      <c r="G115" s="118" t="str">
        <f>IF($A115="","",SUMIFS('Ergebnis (detailliert)'!$M$17:$M$1001,'Ergebnis (detailliert)'!$A$17:$A$1001,'Ergebnis (aggregiert)'!$A115,'Ergebnis (detailliert)'!$B$17:$B$1001,'Ergebnis (aggregiert)'!$C115))</f>
        <v/>
      </c>
      <c r="H115" s="120" t="str">
        <f>IF($A115="","",SUMIFS('Ergebnis (detailliert)'!$P$17:$P$1001,'Ergebnis (detailliert)'!$A$17:$A$1001,'Ergebnis (aggregiert)'!$A115,'Ergebnis (detailliert)'!$B$17:$B$1001,'Ergebnis (aggregiert)'!$C115))</f>
        <v/>
      </c>
      <c r="I115" s="121" t="str">
        <f>IF($A115="","",SUMIFS('Ergebnis (detailliert)'!$S$17:$S$1001,'Ergebnis (detailliert)'!$A$17:$A$1001,'Ergebnis (aggregiert)'!$A115,'Ergebnis (detailliert)'!$B$17:$B$1001,'Ergebnis (aggregiert)'!$C115))</f>
        <v/>
      </c>
      <c r="J115" s="96" t="str">
        <f>IFERROR(IF(ISBLANK(A115),"",IF(COUNTIF('Beladung des Speichers'!$A$17:$A$300,'Ergebnis (aggregiert)'!A115)=0,"Fehler: Reiter 'Beladung des Speichers' wurde für diesen Speicher nicht ausgefüllt",IF(COUNTIF('Entladung des Speichers'!$A$17:$A$300,'Ergebnis (aggregiert)'!A115)=0,"Fehler: Reiter 'Entladung des Speichers' wurde für diesen Speicher nicht ausgefüllt",IF(COUNTIF(Füllstände!$A$17:$A$300,'Ergebnis (aggregiert)'!A115)=0,"Fehler: Reiter 'Füllstände' wurde für diesen Speicher nicht ausgefüllt","")))),"Fehler: nicht alle Datenblätter für diesen Speicher wurden vollständig befüllt")</f>
        <v/>
      </c>
    </row>
    <row r="116" spans="1:10" x14ac:dyDescent="0.2">
      <c r="A116" s="116" t="str">
        <f>IF(Stammdaten!A116="","",Stammdaten!A116)</f>
        <v/>
      </c>
      <c r="B116" s="116" t="str">
        <f>IF(A116="","",VLOOKUP(A116,Stammdaten!A116:H399,6,FALSE))</f>
        <v/>
      </c>
      <c r="C116" s="117" t="str">
        <f>IF(A116="","","Beladung aus dem Netz der "&amp;Stammdaten!$F$3)</f>
        <v/>
      </c>
      <c r="D116" s="117" t="str">
        <f t="shared" si="3"/>
        <v/>
      </c>
      <c r="E116" s="118" t="str">
        <f>IF(A116="","",SUMIFS('Ergebnis (detailliert)'!$H$17:$H$300,'Ergebnis (detailliert)'!$A$17:$A$300,'Ergebnis (aggregiert)'!$A116,'Ergebnis (detailliert)'!$B$17:$B$300,'Ergebnis (aggregiert)'!$C116))</f>
        <v/>
      </c>
      <c r="F116" s="119" t="str">
        <f>IF($A116="","",SUMIFS('Ergebnis (detailliert)'!$I$17:$I$300,'Ergebnis (detailliert)'!$A$17:$A$300,'Ergebnis (aggregiert)'!$A116,'Ergebnis (detailliert)'!$B$17:$B$300,'Ergebnis (aggregiert)'!$C116))</f>
        <v/>
      </c>
      <c r="G116" s="118" t="str">
        <f>IF($A116="","",SUMIFS('Ergebnis (detailliert)'!$M$17:$M$1001,'Ergebnis (detailliert)'!$A$17:$A$1001,'Ergebnis (aggregiert)'!$A116,'Ergebnis (detailliert)'!$B$17:$B$1001,'Ergebnis (aggregiert)'!$C116))</f>
        <v/>
      </c>
      <c r="H116" s="120" t="str">
        <f>IF($A116="","",SUMIFS('Ergebnis (detailliert)'!$P$17:$P$1001,'Ergebnis (detailliert)'!$A$17:$A$1001,'Ergebnis (aggregiert)'!$A116,'Ergebnis (detailliert)'!$B$17:$B$1001,'Ergebnis (aggregiert)'!$C116))</f>
        <v/>
      </c>
      <c r="I116" s="121" t="str">
        <f>IF($A116="","",SUMIFS('Ergebnis (detailliert)'!$S$17:$S$1001,'Ergebnis (detailliert)'!$A$17:$A$1001,'Ergebnis (aggregiert)'!$A116,'Ergebnis (detailliert)'!$B$17:$B$1001,'Ergebnis (aggregiert)'!$C116))</f>
        <v/>
      </c>
      <c r="J116" s="96" t="str">
        <f>IFERROR(IF(ISBLANK(A116),"",IF(COUNTIF('Beladung des Speichers'!$A$17:$A$300,'Ergebnis (aggregiert)'!A116)=0,"Fehler: Reiter 'Beladung des Speichers' wurde für diesen Speicher nicht ausgefüllt",IF(COUNTIF('Entladung des Speichers'!$A$17:$A$300,'Ergebnis (aggregiert)'!A116)=0,"Fehler: Reiter 'Entladung des Speichers' wurde für diesen Speicher nicht ausgefüllt",IF(COUNTIF(Füllstände!$A$17:$A$300,'Ergebnis (aggregiert)'!A116)=0,"Fehler: Reiter 'Füllstände' wurde für diesen Speicher nicht ausgefüllt","")))),"Fehler: nicht alle Datenblätter für diesen Speicher wurden vollständig befüllt")</f>
        <v/>
      </c>
    </row>
    <row r="117" spans="1:10" x14ac:dyDescent="0.2">
      <c r="A117" s="116" t="str">
        <f>IF(Stammdaten!A117="","",Stammdaten!A117)</f>
        <v/>
      </c>
      <c r="B117" s="116" t="str">
        <f>IF(A117="","",VLOOKUP(A117,Stammdaten!A117:H400,6,FALSE))</f>
        <v/>
      </c>
      <c r="C117" s="117" t="str">
        <f>IF(A117="","","Beladung aus dem Netz der "&amp;Stammdaten!$F$3)</f>
        <v/>
      </c>
      <c r="D117" s="117" t="str">
        <f t="shared" si="3"/>
        <v/>
      </c>
      <c r="E117" s="118" t="str">
        <f>IF(A117="","",SUMIFS('Ergebnis (detailliert)'!$H$17:$H$300,'Ergebnis (detailliert)'!$A$17:$A$300,'Ergebnis (aggregiert)'!$A117,'Ergebnis (detailliert)'!$B$17:$B$300,'Ergebnis (aggregiert)'!$C117))</f>
        <v/>
      </c>
      <c r="F117" s="119" t="str">
        <f>IF($A117="","",SUMIFS('Ergebnis (detailliert)'!$I$17:$I$300,'Ergebnis (detailliert)'!$A$17:$A$300,'Ergebnis (aggregiert)'!$A117,'Ergebnis (detailliert)'!$B$17:$B$300,'Ergebnis (aggregiert)'!$C117))</f>
        <v/>
      </c>
      <c r="G117" s="118" t="str">
        <f>IF($A117="","",SUMIFS('Ergebnis (detailliert)'!$M$17:$M$1001,'Ergebnis (detailliert)'!$A$17:$A$1001,'Ergebnis (aggregiert)'!$A117,'Ergebnis (detailliert)'!$B$17:$B$1001,'Ergebnis (aggregiert)'!$C117))</f>
        <v/>
      </c>
      <c r="H117" s="120" t="str">
        <f>IF($A117="","",SUMIFS('Ergebnis (detailliert)'!$P$17:$P$1001,'Ergebnis (detailliert)'!$A$17:$A$1001,'Ergebnis (aggregiert)'!$A117,'Ergebnis (detailliert)'!$B$17:$B$1001,'Ergebnis (aggregiert)'!$C117))</f>
        <v/>
      </c>
      <c r="I117" s="121" t="str">
        <f>IF($A117="","",SUMIFS('Ergebnis (detailliert)'!$S$17:$S$1001,'Ergebnis (detailliert)'!$A$17:$A$1001,'Ergebnis (aggregiert)'!$A117,'Ergebnis (detailliert)'!$B$17:$B$1001,'Ergebnis (aggregiert)'!$C117))</f>
        <v/>
      </c>
      <c r="J117" s="96" t="str">
        <f>IFERROR(IF(ISBLANK(A117),"",IF(COUNTIF('Beladung des Speichers'!$A$17:$A$300,'Ergebnis (aggregiert)'!A117)=0,"Fehler: Reiter 'Beladung des Speichers' wurde für diesen Speicher nicht ausgefüllt",IF(COUNTIF('Entladung des Speichers'!$A$17:$A$300,'Ergebnis (aggregiert)'!A117)=0,"Fehler: Reiter 'Entladung des Speichers' wurde für diesen Speicher nicht ausgefüllt",IF(COUNTIF(Füllstände!$A$17:$A$300,'Ergebnis (aggregiert)'!A117)=0,"Fehler: Reiter 'Füllstände' wurde für diesen Speicher nicht ausgefüllt","")))),"Fehler: nicht alle Datenblätter für diesen Speicher wurden vollständig befüllt")</f>
        <v/>
      </c>
    </row>
    <row r="118" spans="1:10" x14ac:dyDescent="0.2">
      <c r="A118" s="116" t="str">
        <f>IF(Stammdaten!A118="","",Stammdaten!A118)</f>
        <v/>
      </c>
      <c r="B118" s="116" t="str">
        <f>IF(A118="","",VLOOKUP(A118,Stammdaten!A118:H401,6,FALSE))</f>
        <v/>
      </c>
      <c r="C118" s="117" t="str">
        <f>IF(A118="","","Beladung aus dem Netz der "&amp;Stammdaten!$F$3)</f>
        <v/>
      </c>
      <c r="D118" s="117" t="str">
        <f t="shared" si="3"/>
        <v/>
      </c>
      <c r="E118" s="118" t="str">
        <f>IF(A118="","",SUMIFS('Ergebnis (detailliert)'!$H$17:$H$300,'Ergebnis (detailliert)'!$A$17:$A$300,'Ergebnis (aggregiert)'!$A118,'Ergebnis (detailliert)'!$B$17:$B$300,'Ergebnis (aggregiert)'!$C118))</f>
        <v/>
      </c>
      <c r="F118" s="119" t="str">
        <f>IF($A118="","",SUMIFS('Ergebnis (detailliert)'!$I$17:$I$300,'Ergebnis (detailliert)'!$A$17:$A$300,'Ergebnis (aggregiert)'!$A118,'Ergebnis (detailliert)'!$B$17:$B$300,'Ergebnis (aggregiert)'!$C118))</f>
        <v/>
      </c>
      <c r="G118" s="118" t="str">
        <f>IF($A118="","",SUMIFS('Ergebnis (detailliert)'!$M$17:$M$1001,'Ergebnis (detailliert)'!$A$17:$A$1001,'Ergebnis (aggregiert)'!$A118,'Ergebnis (detailliert)'!$B$17:$B$1001,'Ergebnis (aggregiert)'!$C118))</f>
        <v/>
      </c>
      <c r="H118" s="120" t="str">
        <f>IF($A118="","",SUMIFS('Ergebnis (detailliert)'!$P$17:$P$1001,'Ergebnis (detailliert)'!$A$17:$A$1001,'Ergebnis (aggregiert)'!$A118,'Ergebnis (detailliert)'!$B$17:$B$1001,'Ergebnis (aggregiert)'!$C118))</f>
        <v/>
      </c>
      <c r="I118" s="121" t="str">
        <f>IF($A118="","",SUMIFS('Ergebnis (detailliert)'!$S$17:$S$1001,'Ergebnis (detailliert)'!$A$17:$A$1001,'Ergebnis (aggregiert)'!$A118,'Ergebnis (detailliert)'!$B$17:$B$1001,'Ergebnis (aggregiert)'!$C118))</f>
        <v/>
      </c>
      <c r="J118" s="96" t="str">
        <f>IFERROR(IF(ISBLANK(A118),"",IF(COUNTIF('Beladung des Speichers'!$A$17:$A$300,'Ergebnis (aggregiert)'!A118)=0,"Fehler: Reiter 'Beladung des Speichers' wurde für diesen Speicher nicht ausgefüllt",IF(COUNTIF('Entladung des Speichers'!$A$17:$A$300,'Ergebnis (aggregiert)'!A118)=0,"Fehler: Reiter 'Entladung des Speichers' wurde für diesen Speicher nicht ausgefüllt",IF(COUNTIF(Füllstände!$A$17:$A$300,'Ergebnis (aggregiert)'!A118)=0,"Fehler: Reiter 'Füllstände' wurde für diesen Speicher nicht ausgefüllt","")))),"Fehler: nicht alle Datenblätter für diesen Speicher wurden vollständig befüllt")</f>
        <v/>
      </c>
    </row>
    <row r="119" spans="1:10" x14ac:dyDescent="0.2">
      <c r="A119" s="116" t="str">
        <f>IF(Stammdaten!A119="","",Stammdaten!A119)</f>
        <v/>
      </c>
      <c r="B119" s="116" t="str">
        <f>IF(A119="","",VLOOKUP(A119,Stammdaten!A119:H402,6,FALSE))</f>
        <v/>
      </c>
      <c r="C119" s="117" t="str">
        <f>IF(A119="","","Beladung aus dem Netz der "&amp;Stammdaten!$F$3)</f>
        <v/>
      </c>
      <c r="D119" s="117" t="str">
        <f t="shared" si="3"/>
        <v/>
      </c>
      <c r="E119" s="118" t="str">
        <f>IF(A119="","",SUMIFS('Ergebnis (detailliert)'!$H$17:$H$300,'Ergebnis (detailliert)'!$A$17:$A$300,'Ergebnis (aggregiert)'!$A119,'Ergebnis (detailliert)'!$B$17:$B$300,'Ergebnis (aggregiert)'!$C119))</f>
        <v/>
      </c>
      <c r="F119" s="119" t="str">
        <f>IF($A119="","",SUMIFS('Ergebnis (detailliert)'!$I$17:$I$300,'Ergebnis (detailliert)'!$A$17:$A$300,'Ergebnis (aggregiert)'!$A119,'Ergebnis (detailliert)'!$B$17:$B$300,'Ergebnis (aggregiert)'!$C119))</f>
        <v/>
      </c>
      <c r="G119" s="118" t="str">
        <f>IF($A119="","",SUMIFS('Ergebnis (detailliert)'!$M$17:$M$1001,'Ergebnis (detailliert)'!$A$17:$A$1001,'Ergebnis (aggregiert)'!$A119,'Ergebnis (detailliert)'!$B$17:$B$1001,'Ergebnis (aggregiert)'!$C119))</f>
        <v/>
      </c>
      <c r="H119" s="120" t="str">
        <f>IF($A119="","",SUMIFS('Ergebnis (detailliert)'!$P$17:$P$1001,'Ergebnis (detailliert)'!$A$17:$A$1001,'Ergebnis (aggregiert)'!$A119,'Ergebnis (detailliert)'!$B$17:$B$1001,'Ergebnis (aggregiert)'!$C119))</f>
        <v/>
      </c>
      <c r="I119" s="121" t="str">
        <f>IF($A119="","",SUMIFS('Ergebnis (detailliert)'!$S$17:$S$1001,'Ergebnis (detailliert)'!$A$17:$A$1001,'Ergebnis (aggregiert)'!$A119,'Ergebnis (detailliert)'!$B$17:$B$1001,'Ergebnis (aggregiert)'!$C119))</f>
        <v/>
      </c>
      <c r="J119" s="96" t="str">
        <f>IFERROR(IF(ISBLANK(A119),"",IF(COUNTIF('Beladung des Speichers'!$A$17:$A$300,'Ergebnis (aggregiert)'!A119)=0,"Fehler: Reiter 'Beladung des Speichers' wurde für diesen Speicher nicht ausgefüllt",IF(COUNTIF('Entladung des Speichers'!$A$17:$A$300,'Ergebnis (aggregiert)'!A119)=0,"Fehler: Reiter 'Entladung des Speichers' wurde für diesen Speicher nicht ausgefüllt",IF(COUNTIF(Füllstände!$A$17:$A$300,'Ergebnis (aggregiert)'!A119)=0,"Fehler: Reiter 'Füllstände' wurde für diesen Speicher nicht ausgefüllt","")))),"Fehler: nicht alle Datenblätter für diesen Speicher wurden vollständig befüllt")</f>
        <v/>
      </c>
    </row>
    <row r="120" spans="1:10" x14ac:dyDescent="0.2">
      <c r="A120" s="116" t="str">
        <f>IF(Stammdaten!A120="","",Stammdaten!A120)</f>
        <v/>
      </c>
      <c r="B120" s="116" t="str">
        <f>IF(A120="","",VLOOKUP(A120,Stammdaten!A120:H403,6,FALSE))</f>
        <v/>
      </c>
      <c r="C120" s="117" t="str">
        <f>IF(A120="","","Beladung aus dem Netz der "&amp;Stammdaten!$F$3)</f>
        <v/>
      </c>
      <c r="D120" s="117" t="str">
        <f t="shared" si="3"/>
        <v/>
      </c>
      <c r="E120" s="118" t="str">
        <f>IF(A120="","",SUMIFS('Ergebnis (detailliert)'!$H$17:$H$300,'Ergebnis (detailliert)'!$A$17:$A$300,'Ergebnis (aggregiert)'!$A120,'Ergebnis (detailliert)'!$B$17:$B$300,'Ergebnis (aggregiert)'!$C120))</f>
        <v/>
      </c>
      <c r="F120" s="119" t="str">
        <f>IF($A120="","",SUMIFS('Ergebnis (detailliert)'!$I$17:$I$300,'Ergebnis (detailliert)'!$A$17:$A$300,'Ergebnis (aggregiert)'!$A120,'Ergebnis (detailliert)'!$B$17:$B$300,'Ergebnis (aggregiert)'!$C120))</f>
        <v/>
      </c>
      <c r="G120" s="118" t="str">
        <f>IF($A120="","",SUMIFS('Ergebnis (detailliert)'!$M$17:$M$1001,'Ergebnis (detailliert)'!$A$17:$A$1001,'Ergebnis (aggregiert)'!$A120,'Ergebnis (detailliert)'!$B$17:$B$1001,'Ergebnis (aggregiert)'!$C120))</f>
        <v/>
      </c>
      <c r="H120" s="120" t="str">
        <f>IF($A120="","",SUMIFS('Ergebnis (detailliert)'!$P$17:$P$1001,'Ergebnis (detailliert)'!$A$17:$A$1001,'Ergebnis (aggregiert)'!$A120,'Ergebnis (detailliert)'!$B$17:$B$1001,'Ergebnis (aggregiert)'!$C120))</f>
        <v/>
      </c>
      <c r="I120" s="121" t="str">
        <f>IF($A120="","",SUMIFS('Ergebnis (detailliert)'!$S$17:$S$1001,'Ergebnis (detailliert)'!$A$17:$A$1001,'Ergebnis (aggregiert)'!$A120,'Ergebnis (detailliert)'!$B$17:$B$1001,'Ergebnis (aggregiert)'!$C120))</f>
        <v/>
      </c>
      <c r="J120" s="96" t="str">
        <f>IFERROR(IF(ISBLANK(A120),"",IF(COUNTIF('Beladung des Speichers'!$A$17:$A$300,'Ergebnis (aggregiert)'!A120)=0,"Fehler: Reiter 'Beladung des Speichers' wurde für diesen Speicher nicht ausgefüllt",IF(COUNTIF('Entladung des Speichers'!$A$17:$A$300,'Ergebnis (aggregiert)'!A120)=0,"Fehler: Reiter 'Entladung des Speichers' wurde für diesen Speicher nicht ausgefüllt",IF(COUNTIF(Füllstände!$A$17:$A$300,'Ergebnis (aggregiert)'!A120)=0,"Fehler: Reiter 'Füllstände' wurde für diesen Speicher nicht ausgefüllt","")))),"Fehler: nicht alle Datenblätter für diesen Speicher wurden vollständig befüllt")</f>
        <v/>
      </c>
    </row>
    <row r="121" spans="1:10" x14ac:dyDescent="0.2">
      <c r="A121" s="116" t="str">
        <f>IF(Stammdaten!A121="","",Stammdaten!A121)</f>
        <v/>
      </c>
      <c r="B121" s="116" t="str">
        <f>IF(A121="","",VLOOKUP(A121,Stammdaten!A121:H404,6,FALSE))</f>
        <v/>
      </c>
      <c r="C121" s="117" t="str">
        <f>IF(A121="","","Beladung aus dem Netz der "&amp;Stammdaten!$F$3)</f>
        <v/>
      </c>
      <c r="D121" s="117" t="str">
        <f t="shared" si="3"/>
        <v/>
      </c>
      <c r="E121" s="118" t="str">
        <f>IF(A121="","",SUMIFS('Ergebnis (detailliert)'!$H$17:$H$300,'Ergebnis (detailliert)'!$A$17:$A$300,'Ergebnis (aggregiert)'!$A121,'Ergebnis (detailliert)'!$B$17:$B$300,'Ergebnis (aggregiert)'!$C121))</f>
        <v/>
      </c>
      <c r="F121" s="119" t="str">
        <f>IF($A121="","",SUMIFS('Ergebnis (detailliert)'!$I$17:$I$300,'Ergebnis (detailliert)'!$A$17:$A$300,'Ergebnis (aggregiert)'!$A121,'Ergebnis (detailliert)'!$B$17:$B$300,'Ergebnis (aggregiert)'!$C121))</f>
        <v/>
      </c>
      <c r="G121" s="118" t="str">
        <f>IF($A121="","",SUMIFS('Ergebnis (detailliert)'!$M$17:$M$1001,'Ergebnis (detailliert)'!$A$17:$A$1001,'Ergebnis (aggregiert)'!$A121,'Ergebnis (detailliert)'!$B$17:$B$1001,'Ergebnis (aggregiert)'!$C121))</f>
        <v/>
      </c>
      <c r="H121" s="120" t="str">
        <f>IF($A121="","",SUMIFS('Ergebnis (detailliert)'!$P$17:$P$1001,'Ergebnis (detailliert)'!$A$17:$A$1001,'Ergebnis (aggregiert)'!$A121,'Ergebnis (detailliert)'!$B$17:$B$1001,'Ergebnis (aggregiert)'!$C121))</f>
        <v/>
      </c>
      <c r="I121" s="121" t="str">
        <f>IF($A121="","",SUMIFS('Ergebnis (detailliert)'!$S$17:$S$1001,'Ergebnis (detailliert)'!$A$17:$A$1001,'Ergebnis (aggregiert)'!$A121,'Ergebnis (detailliert)'!$B$17:$B$1001,'Ergebnis (aggregiert)'!$C121))</f>
        <v/>
      </c>
      <c r="J121" s="96" t="str">
        <f>IFERROR(IF(ISBLANK(A121),"",IF(COUNTIF('Beladung des Speichers'!$A$17:$A$300,'Ergebnis (aggregiert)'!A121)=0,"Fehler: Reiter 'Beladung des Speichers' wurde für diesen Speicher nicht ausgefüllt",IF(COUNTIF('Entladung des Speichers'!$A$17:$A$300,'Ergebnis (aggregiert)'!A121)=0,"Fehler: Reiter 'Entladung des Speichers' wurde für diesen Speicher nicht ausgefüllt",IF(COUNTIF(Füllstände!$A$17:$A$300,'Ergebnis (aggregiert)'!A121)=0,"Fehler: Reiter 'Füllstände' wurde für diesen Speicher nicht ausgefüllt","")))),"Fehler: nicht alle Datenblätter für diesen Speicher wurden vollständig befüllt")</f>
        <v/>
      </c>
    </row>
    <row r="122" spans="1:10" x14ac:dyDescent="0.2">
      <c r="A122" s="116" t="str">
        <f>IF(Stammdaten!A122="","",Stammdaten!A122)</f>
        <v/>
      </c>
      <c r="B122" s="116" t="str">
        <f>IF(A122="","",VLOOKUP(A122,Stammdaten!A122:H405,6,FALSE))</f>
        <v/>
      </c>
      <c r="C122" s="117" t="str">
        <f>IF(A122="","","Beladung aus dem Netz der "&amp;Stammdaten!$F$3)</f>
        <v/>
      </c>
      <c r="D122" s="117" t="str">
        <f t="shared" si="3"/>
        <v/>
      </c>
      <c r="E122" s="118" t="str">
        <f>IF(A122="","",SUMIFS('Ergebnis (detailliert)'!$H$17:$H$300,'Ergebnis (detailliert)'!$A$17:$A$300,'Ergebnis (aggregiert)'!$A122,'Ergebnis (detailliert)'!$B$17:$B$300,'Ergebnis (aggregiert)'!$C122))</f>
        <v/>
      </c>
      <c r="F122" s="119" t="str">
        <f>IF($A122="","",SUMIFS('Ergebnis (detailliert)'!$I$17:$I$300,'Ergebnis (detailliert)'!$A$17:$A$300,'Ergebnis (aggregiert)'!$A122,'Ergebnis (detailliert)'!$B$17:$B$300,'Ergebnis (aggregiert)'!$C122))</f>
        <v/>
      </c>
      <c r="G122" s="118" t="str">
        <f>IF($A122="","",SUMIFS('Ergebnis (detailliert)'!$M$17:$M$1001,'Ergebnis (detailliert)'!$A$17:$A$1001,'Ergebnis (aggregiert)'!$A122,'Ergebnis (detailliert)'!$B$17:$B$1001,'Ergebnis (aggregiert)'!$C122))</f>
        <v/>
      </c>
      <c r="H122" s="120" t="str">
        <f>IF($A122="","",SUMIFS('Ergebnis (detailliert)'!$P$17:$P$1001,'Ergebnis (detailliert)'!$A$17:$A$1001,'Ergebnis (aggregiert)'!$A122,'Ergebnis (detailliert)'!$B$17:$B$1001,'Ergebnis (aggregiert)'!$C122))</f>
        <v/>
      </c>
      <c r="I122" s="121" t="str">
        <f>IF($A122="","",SUMIFS('Ergebnis (detailliert)'!$S$17:$S$1001,'Ergebnis (detailliert)'!$A$17:$A$1001,'Ergebnis (aggregiert)'!$A122,'Ergebnis (detailliert)'!$B$17:$B$1001,'Ergebnis (aggregiert)'!$C122))</f>
        <v/>
      </c>
      <c r="J122" s="96" t="str">
        <f>IFERROR(IF(ISBLANK(A122),"",IF(COUNTIF('Beladung des Speichers'!$A$17:$A$300,'Ergebnis (aggregiert)'!A122)=0,"Fehler: Reiter 'Beladung des Speichers' wurde für diesen Speicher nicht ausgefüllt",IF(COUNTIF('Entladung des Speichers'!$A$17:$A$300,'Ergebnis (aggregiert)'!A122)=0,"Fehler: Reiter 'Entladung des Speichers' wurde für diesen Speicher nicht ausgefüllt",IF(COUNTIF(Füllstände!$A$17:$A$300,'Ergebnis (aggregiert)'!A122)=0,"Fehler: Reiter 'Füllstände' wurde für diesen Speicher nicht ausgefüllt","")))),"Fehler: nicht alle Datenblätter für diesen Speicher wurden vollständig befüllt")</f>
        <v/>
      </c>
    </row>
    <row r="123" spans="1:10" x14ac:dyDescent="0.2">
      <c r="A123" s="116" t="str">
        <f>IF(Stammdaten!A123="","",Stammdaten!A123)</f>
        <v/>
      </c>
      <c r="B123" s="116" t="str">
        <f>IF(A123="","",VLOOKUP(A123,Stammdaten!A123:H406,6,FALSE))</f>
        <v/>
      </c>
      <c r="C123" s="117" t="str">
        <f>IF(A123="","","Beladung aus dem Netz der "&amp;Stammdaten!$F$3)</f>
        <v/>
      </c>
      <c r="D123" s="117" t="str">
        <f t="shared" si="3"/>
        <v/>
      </c>
      <c r="E123" s="118" t="str">
        <f>IF(A123="","",SUMIFS('Ergebnis (detailliert)'!$H$17:$H$300,'Ergebnis (detailliert)'!$A$17:$A$300,'Ergebnis (aggregiert)'!$A123,'Ergebnis (detailliert)'!$B$17:$B$300,'Ergebnis (aggregiert)'!$C123))</f>
        <v/>
      </c>
      <c r="F123" s="119" t="str">
        <f>IF($A123="","",SUMIFS('Ergebnis (detailliert)'!$I$17:$I$300,'Ergebnis (detailliert)'!$A$17:$A$300,'Ergebnis (aggregiert)'!$A123,'Ergebnis (detailliert)'!$B$17:$B$300,'Ergebnis (aggregiert)'!$C123))</f>
        <v/>
      </c>
      <c r="G123" s="118" t="str">
        <f>IF($A123="","",SUMIFS('Ergebnis (detailliert)'!$M$17:$M$1001,'Ergebnis (detailliert)'!$A$17:$A$1001,'Ergebnis (aggregiert)'!$A123,'Ergebnis (detailliert)'!$B$17:$B$1001,'Ergebnis (aggregiert)'!$C123))</f>
        <v/>
      </c>
      <c r="H123" s="120" t="str">
        <f>IF($A123="","",SUMIFS('Ergebnis (detailliert)'!$P$17:$P$1001,'Ergebnis (detailliert)'!$A$17:$A$1001,'Ergebnis (aggregiert)'!$A123,'Ergebnis (detailliert)'!$B$17:$B$1001,'Ergebnis (aggregiert)'!$C123))</f>
        <v/>
      </c>
      <c r="I123" s="121" t="str">
        <f>IF($A123="","",SUMIFS('Ergebnis (detailliert)'!$S$17:$S$1001,'Ergebnis (detailliert)'!$A$17:$A$1001,'Ergebnis (aggregiert)'!$A123,'Ergebnis (detailliert)'!$B$17:$B$1001,'Ergebnis (aggregiert)'!$C123))</f>
        <v/>
      </c>
      <c r="J123" s="96" t="str">
        <f>IFERROR(IF(ISBLANK(A123),"",IF(COUNTIF('Beladung des Speichers'!$A$17:$A$300,'Ergebnis (aggregiert)'!A123)=0,"Fehler: Reiter 'Beladung des Speichers' wurde für diesen Speicher nicht ausgefüllt",IF(COUNTIF('Entladung des Speichers'!$A$17:$A$300,'Ergebnis (aggregiert)'!A123)=0,"Fehler: Reiter 'Entladung des Speichers' wurde für diesen Speicher nicht ausgefüllt",IF(COUNTIF(Füllstände!$A$17:$A$300,'Ergebnis (aggregiert)'!A123)=0,"Fehler: Reiter 'Füllstände' wurde für diesen Speicher nicht ausgefüllt","")))),"Fehler: nicht alle Datenblätter für diesen Speicher wurden vollständig befüllt")</f>
        <v/>
      </c>
    </row>
    <row r="124" spans="1:10" x14ac:dyDescent="0.2">
      <c r="A124" s="116" t="str">
        <f>IF(Stammdaten!A124="","",Stammdaten!A124)</f>
        <v/>
      </c>
      <c r="B124" s="116" t="str">
        <f>IF(A124="","",VLOOKUP(A124,Stammdaten!A124:H407,6,FALSE))</f>
        <v/>
      </c>
      <c r="C124" s="117" t="str">
        <f>IF(A124="","","Beladung aus dem Netz der "&amp;Stammdaten!$F$3)</f>
        <v/>
      </c>
      <c r="D124" s="117" t="str">
        <f t="shared" si="3"/>
        <v/>
      </c>
      <c r="E124" s="118" t="str">
        <f>IF(A124="","",SUMIFS('Ergebnis (detailliert)'!$H$17:$H$300,'Ergebnis (detailliert)'!$A$17:$A$300,'Ergebnis (aggregiert)'!$A124,'Ergebnis (detailliert)'!$B$17:$B$300,'Ergebnis (aggregiert)'!$C124))</f>
        <v/>
      </c>
      <c r="F124" s="119" t="str">
        <f>IF($A124="","",SUMIFS('Ergebnis (detailliert)'!$I$17:$I$300,'Ergebnis (detailliert)'!$A$17:$A$300,'Ergebnis (aggregiert)'!$A124,'Ergebnis (detailliert)'!$B$17:$B$300,'Ergebnis (aggregiert)'!$C124))</f>
        <v/>
      </c>
      <c r="G124" s="118" t="str">
        <f>IF($A124="","",SUMIFS('Ergebnis (detailliert)'!$M$17:$M$1001,'Ergebnis (detailliert)'!$A$17:$A$1001,'Ergebnis (aggregiert)'!$A124,'Ergebnis (detailliert)'!$B$17:$B$1001,'Ergebnis (aggregiert)'!$C124))</f>
        <v/>
      </c>
      <c r="H124" s="120" t="str">
        <f>IF($A124="","",SUMIFS('Ergebnis (detailliert)'!$P$17:$P$1001,'Ergebnis (detailliert)'!$A$17:$A$1001,'Ergebnis (aggregiert)'!$A124,'Ergebnis (detailliert)'!$B$17:$B$1001,'Ergebnis (aggregiert)'!$C124))</f>
        <v/>
      </c>
      <c r="I124" s="121" t="str">
        <f>IF($A124="","",SUMIFS('Ergebnis (detailliert)'!$S$17:$S$1001,'Ergebnis (detailliert)'!$A$17:$A$1001,'Ergebnis (aggregiert)'!$A124,'Ergebnis (detailliert)'!$B$17:$B$1001,'Ergebnis (aggregiert)'!$C124))</f>
        <v/>
      </c>
      <c r="J124" s="96" t="str">
        <f>IFERROR(IF(ISBLANK(A124),"",IF(COUNTIF('Beladung des Speichers'!$A$17:$A$300,'Ergebnis (aggregiert)'!A124)=0,"Fehler: Reiter 'Beladung des Speichers' wurde für diesen Speicher nicht ausgefüllt",IF(COUNTIF('Entladung des Speichers'!$A$17:$A$300,'Ergebnis (aggregiert)'!A124)=0,"Fehler: Reiter 'Entladung des Speichers' wurde für diesen Speicher nicht ausgefüllt",IF(COUNTIF(Füllstände!$A$17:$A$300,'Ergebnis (aggregiert)'!A124)=0,"Fehler: Reiter 'Füllstände' wurde für diesen Speicher nicht ausgefüllt","")))),"Fehler: nicht alle Datenblätter für diesen Speicher wurden vollständig befüllt")</f>
        <v/>
      </c>
    </row>
    <row r="125" spans="1:10" x14ac:dyDescent="0.2">
      <c r="A125" s="116" t="str">
        <f>IF(Stammdaten!A125="","",Stammdaten!A125)</f>
        <v/>
      </c>
      <c r="B125" s="116" t="str">
        <f>IF(A125="","",VLOOKUP(A125,Stammdaten!A125:H408,6,FALSE))</f>
        <v/>
      </c>
      <c r="C125" s="117" t="str">
        <f>IF(A125="","","Beladung aus dem Netz der "&amp;Stammdaten!$F$3)</f>
        <v/>
      </c>
      <c r="D125" s="117" t="str">
        <f t="shared" si="3"/>
        <v/>
      </c>
      <c r="E125" s="118" t="str">
        <f>IF(A125="","",SUMIFS('Ergebnis (detailliert)'!$H$17:$H$300,'Ergebnis (detailliert)'!$A$17:$A$300,'Ergebnis (aggregiert)'!$A125,'Ergebnis (detailliert)'!$B$17:$B$300,'Ergebnis (aggregiert)'!$C125))</f>
        <v/>
      </c>
      <c r="F125" s="119" t="str">
        <f>IF($A125="","",SUMIFS('Ergebnis (detailliert)'!$I$17:$I$300,'Ergebnis (detailliert)'!$A$17:$A$300,'Ergebnis (aggregiert)'!$A125,'Ergebnis (detailliert)'!$B$17:$B$300,'Ergebnis (aggregiert)'!$C125))</f>
        <v/>
      </c>
      <c r="G125" s="118" t="str">
        <f>IF($A125="","",SUMIFS('Ergebnis (detailliert)'!$M$17:$M$1001,'Ergebnis (detailliert)'!$A$17:$A$1001,'Ergebnis (aggregiert)'!$A125,'Ergebnis (detailliert)'!$B$17:$B$1001,'Ergebnis (aggregiert)'!$C125))</f>
        <v/>
      </c>
      <c r="H125" s="120" t="str">
        <f>IF($A125="","",SUMIFS('Ergebnis (detailliert)'!$P$17:$P$1001,'Ergebnis (detailliert)'!$A$17:$A$1001,'Ergebnis (aggregiert)'!$A125,'Ergebnis (detailliert)'!$B$17:$B$1001,'Ergebnis (aggregiert)'!$C125))</f>
        <v/>
      </c>
      <c r="I125" s="121" t="str">
        <f>IF($A125="","",SUMIFS('Ergebnis (detailliert)'!$S$17:$S$1001,'Ergebnis (detailliert)'!$A$17:$A$1001,'Ergebnis (aggregiert)'!$A125,'Ergebnis (detailliert)'!$B$17:$B$1001,'Ergebnis (aggregiert)'!$C125))</f>
        <v/>
      </c>
      <c r="J125" s="96" t="str">
        <f>IFERROR(IF(ISBLANK(A125),"",IF(COUNTIF('Beladung des Speichers'!$A$17:$A$300,'Ergebnis (aggregiert)'!A125)=0,"Fehler: Reiter 'Beladung des Speichers' wurde für diesen Speicher nicht ausgefüllt",IF(COUNTIF('Entladung des Speichers'!$A$17:$A$300,'Ergebnis (aggregiert)'!A125)=0,"Fehler: Reiter 'Entladung des Speichers' wurde für diesen Speicher nicht ausgefüllt",IF(COUNTIF(Füllstände!$A$17:$A$300,'Ergebnis (aggregiert)'!A125)=0,"Fehler: Reiter 'Füllstände' wurde für diesen Speicher nicht ausgefüllt","")))),"Fehler: nicht alle Datenblätter für diesen Speicher wurden vollständig befüllt")</f>
        <v/>
      </c>
    </row>
    <row r="126" spans="1:10" x14ac:dyDescent="0.2">
      <c r="A126" s="116" t="str">
        <f>IF(Stammdaten!A126="","",Stammdaten!A126)</f>
        <v/>
      </c>
      <c r="B126" s="116" t="str">
        <f>IF(A126="","",VLOOKUP(A126,Stammdaten!A126:H409,6,FALSE))</f>
        <v/>
      </c>
      <c r="C126" s="117" t="str">
        <f>IF(A126="","","Beladung aus dem Netz der "&amp;Stammdaten!$F$3)</f>
        <v/>
      </c>
      <c r="D126" s="117" t="str">
        <f t="shared" si="3"/>
        <v/>
      </c>
      <c r="E126" s="118" t="str">
        <f>IF(A126="","",SUMIFS('Ergebnis (detailliert)'!$H$17:$H$300,'Ergebnis (detailliert)'!$A$17:$A$300,'Ergebnis (aggregiert)'!$A126,'Ergebnis (detailliert)'!$B$17:$B$300,'Ergebnis (aggregiert)'!$C126))</f>
        <v/>
      </c>
      <c r="F126" s="119" t="str">
        <f>IF($A126="","",SUMIFS('Ergebnis (detailliert)'!$I$17:$I$300,'Ergebnis (detailliert)'!$A$17:$A$300,'Ergebnis (aggregiert)'!$A126,'Ergebnis (detailliert)'!$B$17:$B$300,'Ergebnis (aggregiert)'!$C126))</f>
        <v/>
      </c>
      <c r="G126" s="118" t="str">
        <f>IF($A126="","",SUMIFS('Ergebnis (detailliert)'!$M$17:$M$1001,'Ergebnis (detailliert)'!$A$17:$A$1001,'Ergebnis (aggregiert)'!$A126,'Ergebnis (detailliert)'!$B$17:$B$1001,'Ergebnis (aggregiert)'!$C126))</f>
        <v/>
      </c>
      <c r="H126" s="120" t="str">
        <f>IF($A126="","",SUMIFS('Ergebnis (detailliert)'!$P$17:$P$1001,'Ergebnis (detailliert)'!$A$17:$A$1001,'Ergebnis (aggregiert)'!$A126,'Ergebnis (detailliert)'!$B$17:$B$1001,'Ergebnis (aggregiert)'!$C126))</f>
        <v/>
      </c>
      <c r="I126" s="121" t="str">
        <f>IF($A126="","",SUMIFS('Ergebnis (detailliert)'!$S$17:$S$1001,'Ergebnis (detailliert)'!$A$17:$A$1001,'Ergebnis (aggregiert)'!$A126,'Ergebnis (detailliert)'!$B$17:$B$1001,'Ergebnis (aggregiert)'!$C126))</f>
        <v/>
      </c>
      <c r="J126" s="96" t="str">
        <f>IFERROR(IF(ISBLANK(A126),"",IF(COUNTIF('Beladung des Speichers'!$A$17:$A$300,'Ergebnis (aggregiert)'!A126)=0,"Fehler: Reiter 'Beladung des Speichers' wurde für diesen Speicher nicht ausgefüllt",IF(COUNTIF('Entladung des Speichers'!$A$17:$A$300,'Ergebnis (aggregiert)'!A126)=0,"Fehler: Reiter 'Entladung des Speichers' wurde für diesen Speicher nicht ausgefüllt",IF(COUNTIF(Füllstände!$A$17:$A$300,'Ergebnis (aggregiert)'!A126)=0,"Fehler: Reiter 'Füllstände' wurde für diesen Speicher nicht ausgefüllt","")))),"Fehler: nicht alle Datenblätter für diesen Speicher wurden vollständig befüllt")</f>
        <v/>
      </c>
    </row>
    <row r="127" spans="1:10" x14ac:dyDescent="0.2">
      <c r="A127" s="116" t="str">
        <f>IF(Stammdaten!A127="","",Stammdaten!A127)</f>
        <v/>
      </c>
      <c r="B127" s="116" t="str">
        <f>IF(A127="","",VLOOKUP(A127,Stammdaten!A127:H410,6,FALSE))</f>
        <v/>
      </c>
      <c r="C127" s="117" t="str">
        <f>IF(A127="","","Beladung aus dem Netz der "&amp;Stammdaten!$F$3)</f>
        <v/>
      </c>
      <c r="D127" s="117" t="str">
        <f t="shared" si="3"/>
        <v/>
      </c>
      <c r="E127" s="118" t="str">
        <f>IF(A127="","",SUMIFS('Ergebnis (detailliert)'!$H$17:$H$300,'Ergebnis (detailliert)'!$A$17:$A$300,'Ergebnis (aggregiert)'!$A127,'Ergebnis (detailliert)'!$B$17:$B$300,'Ergebnis (aggregiert)'!$C127))</f>
        <v/>
      </c>
      <c r="F127" s="119" t="str">
        <f>IF($A127="","",SUMIFS('Ergebnis (detailliert)'!$I$17:$I$300,'Ergebnis (detailliert)'!$A$17:$A$300,'Ergebnis (aggregiert)'!$A127,'Ergebnis (detailliert)'!$B$17:$B$300,'Ergebnis (aggregiert)'!$C127))</f>
        <v/>
      </c>
      <c r="G127" s="118" t="str">
        <f>IF($A127="","",SUMIFS('Ergebnis (detailliert)'!$M$17:$M$1001,'Ergebnis (detailliert)'!$A$17:$A$1001,'Ergebnis (aggregiert)'!$A127,'Ergebnis (detailliert)'!$B$17:$B$1001,'Ergebnis (aggregiert)'!$C127))</f>
        <v/>
      </c>
      <c r="H127" s="120" t="str">
        <f>IF($A127="","",SUMIFS('Ergebnis (detailliert)'!$P$17:$P$1001,'Ergebnis (detailliert)'!$A$17:$A$1001,'Ergebnis (aggregiert)'!$A127,'Ergebnis (detailliert)'!$B$17:$B$1001,'Ergebnis (aggregiert)'!$C127))</f>
        <v/>
      </c>
      <c r="I127" s="121" t="str">
        <f>IF($A127="","",SUMIFS('Ergebnis (detailliert)'!$S$17:$S$1001,'Ergebnis (detailliert)'!$A$17:$A$1001,'Ergebnis (aggregiert)'!$A127,'Ergebnis (detailliert)'!$B$17:$B$1001,'Ergebnis (aggregiert)'!$C127))</f>
        <v/>
      </c>
      <c r="J127" s="96" t="str">
        <f>IFERROR(IF(ISBLANK(A127),"",IF(COUNTIF('Beladung des Speichers'!$A$17:$A$300,'Ergebnis (aggregiert)'!A127)=0,"Fehler: Reiter 'Beladung des Speichers' wurde für diesen Speicher nicht ausgefüllt",IF(COUNTIF('Entladung des Speichers'!$A$17:$A$300,'Ergebnis (aggregiert)'!A127)=0,"Fehler: Reiter 'Entladung des Speichers' wurde für diesen Speicher nicht ausgefüllt",IF(COUNTIF(Füllstände!$A$17:$A$300,'Ergebnis (aggregiert)'!A127)=0,"Fehler: Reiter 'Füllstände' wurde für diesen Speicher nicht ausgefüllt","")))),"Fehler: nicht alle Datenblätter für diesen Speicher wurden vollständig befüllt")</f>
        <v/>
      </c>
    </row>
    <row r="128" spans="1:10" x14ac:dyDescent="0.2">
      <c r="A128" s="116" t="str">
        <f>IF(Stammdaten!A128="","",Stammdaten!A128)</f>
        <v/>
      </c>
      <c r="B128" s="116" t="str">
        <f>IF(A128="","",VLOOKUP(A128,Stammdaten!A128:H411,6,FALSE))</f>
        <v/>
      </c>
      <c r="C128" s="117" t="str">
        <f>IF(A128="","","Beladung aus dem Netz der "&amp;Stammdaten!$F$3)</f>
        <v/>
      </c>
      <c r="D128" s="117" t="str">
        <f t="shared" si="3"/>
        <v/>
      </c>
      <c r="E128" s="118" t="str">
        <f>IF(A128="","",SUMIFS('Ergebnis (detailliert)'!$H$17:$H$300,'Ergebnis (detailliert)'!$A$17:$A$300,'Ergebnis (aggregiert)'!$A128,'Ergebnis (detailliert)'!$B$17:$B$300,'Ergebnis (aggregiert)'!$C128))</f>
        <v/>
      </c>
      <c r="F128" s="119" t="str">
        <f>IF($A128="","",SUMIFS('Ergebnis (detailliert)'!$I$17:$I$300,'Ergebnis (detailliert)'!$A$17:$A$300,'Ergebnis (aggregiert)'!$A128,'Ergebnis (detailliert)'!$B$17:$B$300,'Ergebnis (aggregiert)'!$C128))</f>
        <v/>
      </c>
      <c r="G128" s="118" t="str">
        <f>IF($A128="","",SUMIFS('Ergebnis (detailliert)'!$M$17:$M$1001,'Ergebnis (detailliert)'!$A$17:$A$1001,'Ergebnis (aggregiert)'!$A128,'Ergebnis (detailliert)'!$B$17:$B$1001,'Ergebnis (aggregiert)'!$C128))</f>
        <v/>
      </c>
      <c r="H128" s="120" t="str">
        <f>IF($A128="","",SUMIFS('Ergebnis (detailliert)'!$P$17:$P$1001,'Ergebnis (detailliert)'!$A$17:$A$1001,'Ergebnis (aggregiert)'!$A128,'Ergebnis (detailliert)'!$B$17:$B$1001,'Ergebnis (aggregiert)'!$C128))</f>
        <v/>
      </c>
      <c r="I128" s="121" t="str">
        <f>IF($A128="","",SUMIFS('Ergebnis (detailliert)'!$S$17:$S$1001,'Ergebnis (detailliert)'!$A$17:$A$1001,'Ergebnis (aggregiert)'!$A128,'Ergebnis (detailliert)'!$B$17:$B$1001,'Ergebnis (aggregiert)'!$C128))</f>
        <v/>
      </c>
      <c r="J128" s="96" t="str">
        <f>IFERROR(IF(ISBLANK(A128),"",IF(COUNTIF('Beladung des Speichers'!$A$17:$A$300,'Ergebnis (aggregiert)'!A128)=0,"Fehler: Reiter 'Beladung des Speichers' wurde für diesen Speicher nicht ausgefüllt",IF(COUNTIF('Entladung des Speichers'!$A$17:$A$300,'Ergebnis (aggregiert)'!A128)=0,"Fehler: Reiter 'Entladung des Speichers' wurde für diesen Speicher nicht ausgefüllt",IF(COUNTIF(Füllstände!$A$17:$A$300,'Ergebnis (aggregiert)'!A128)=0,"Fehler: Reiter 'Füllstände' wurde für diesen Speicher nicht ausgefüllt","")))),"Fehler: nicht alle Datenblätter für diesen Speicher wurden vollständig befüllt")</f>
        <v/>
      </c>
    </row>
    <row r="129" spans="1:10" x14ac:dyDescent="0.2">
      <c r="A129" s="116" t="str">
        <f>IF(Stammdaten!A129="","",Stammdaten!A129)</f>
        <v/>
      </c>
      <c r="B129" s="116" t="str">
        <f>IF(A129="","",VLOOKUP(A129,Stammdaten!A129:H412,6,FALSE))</f>
        <v/>
      </c>
      <c r="C129" s="117" t="str">
        <f>IF(A129="","","Beladung aus dem Netz der "&amp;Stammdaten!$F$3)</f>
        <v/>
      </c>
      <c r="D129" s="117" t="str">
        <f t="shared" si="3"/>
        <v/>
      </c>
      <c r="E129" s="118" t="str">
        <f>IF(A129="","",SUMIFS('Ergebnis (detailliert)'!$H$17:$H$300,'Ergebnis (detailliert)'!$A$17:$A$300,'Ergebnis (aggregiert)'!$A129,'Ergebnis (detailliert)'!$B$17:$B$300,'Ergebnis (aggregiert)'!$C129))</f>
        <v/>
      </c>
      <c r="F129" s="119" t="str">
        <f>IF($A129="","",SUMIFS('Ergebnis (detailliert)'!$I$17:$I$300,'Ergebnis (detailliert)'!$A$17:$A$300,'Ergebnis (aggregiert)'!$A129,'Ergebnis (detailliert)'!$B$17:$B$300,'Ergebnis (aggregiert)'!$C129))</f>
        <v/>
      </c>
      <c r="G129" s="118" t="str">
        <f>IF($A129="","",SUMIFS('Ergebnis (detailliert)'!$M$17:$M$1001,'Ergebnis (detailliert)'!$A$17:$A$1001,'Ergebnis (aggregiert)'!$A129,'Ergebnis (detailliert)'!$B$17:$B$1001,'Ergebnis (aggregiert)'!$C129))</f>
        <v/>
      </c>
      <c r="H129" s="120" t="str">
        <f>IF($A129="","",SUMIFS('Ergebnis (detailliert)'!$P$17:$P$1001,'Ergebnis (detailliert)'!$A$17:$A$1001,'Ergebnis (aggregiert)'!$A129,'Ergebnis (detailliert)'!$B$17:$B$1001,'Ergebnis (aggregiert)'!$C129))</f>
        <v/>
      </c>
      <c r="I129" s="121" t="str">
        <f>IF($A129="","",SUMIFS('Ergebnis (detailliert)'!$S$17:$S$1001,'Ergebnis (detailliert)'!$A$17:$A$1001,'Ergebnis (aggregiert)'!$A129,'Ergebnis (detailliert)'!$B$17:$B$1001,'Ergebnis (aggregiert)'!$C129))</f>
        <v/>
      </c>
      <c r="J129" s="96" t="str">
        <f>IFERROR(IF(ISBLANK(A129),"",IF(COUNTIF('Beladung des Speichers'!$A$17:$A$300,'Ergebnis (aggregiert)'!A129)=0,"Fehler: Reiter 'Beladung des Speichers' wurde für diesen Speicher nicht ausgefüllt",IF(COUNTIF('Entladung des Speichers'!$A$17:$A$300,'Ergebnis (aggregiert)'!A129)=0,"Fehler: Reiter 'Entladung des Speichers' wurde für diesen Speicher nicht ausgefüllt",IF(COUNTIF(Füllstände!$A$17:$A$300,'Ergebnis (aggregiert)'!A129)=0,"Fehler: Reiter 'Füllstände' wurde für diesen Speicher nicht ausgefüllt","")))),"Fehler: nicht alle Datenblätter für diesen Speicher wurden vollständig befüllt")</f>
        <v/>
      </c>
    </row>
    <row r="130" spans="1:10" x14ac:dyDescent="0.2">
      <c r="A130" s="116" t="str">
        <f>IF(Stammdaten!A130="","",Stammdaten!A130)</f>
        <v/>
      </c>
      <c r="B130" s="116" t="str">
        <f>IF(A130="","",VLOOKUP(A130,Stammdaten!A130:H413,6,FALSE))</f>
        <v/>
      </c>
      <c r="C130" s="117" t="str">
        <f>IF(A130="","","Beladung aus dem Netz der "&amp;Stammdaten!$F$3)</f>
        <v/>
      </c>
      <c r="D130" s="117" t="str">
        <f t="shared" si="3"/>
        <v/>
      </c>
      <c r="E130" s="118" t="str">
        <f>IF(A130="","",SUMIFS('Ergebnis (detailliert)'!$H$17:$H$300,'Ergebnis (detailliert)'!$A$17:$A$300,'Ergebnis (aggregiert)'!$A130,'Ergebnis (detailliert)'!$B$17:$B$300,'Ergebnis (aggregiert)'!$C130))</f>
        <v/>
      </c>
      <c r="F130" s="119" t="str">
        <f>IF($A130="","",SUMIFS('Ergebnis (detailliert)'!$I$17:$I$300,'Ergebnis (detailliert)'!$A$17:$A$300,'Ergebnis (aggregiert)'!$A130,'Ergebnis (detailliert)'!$B$17:$B$300,'Ergebnis (aggregiert)'!$C130))</f>
        <v/>
      </c>
      <c r="G130" s="118" t="str">
        <f>IF($A130="","",SUMIFS('Ergebnis (detailliert)'!$M$17:$M$1001,'Ergebnis (detailliert)'!$A$17:$A$1001,'Ergebnis (aggregiert)'!$A130,'Ergebnis (detailliert)'!$B$17:$B$1001,'Ergebnis (aggregiert)'!$C130))</f>
        <v/>
      </c>
      <c r="H130" s="120" t="str">
        <f>IF($A130="","",SUMIFS('Ergebnis (detailliert)'!$P$17:$P$1001,'Ergebnis (detailliert)'!$A$17:$A$1001,'Ergebnis (aggregiert)'!$A130,'Ergebnis (detailliert)'!$B$17:$B$1001,'Ergebnis (aggregiert)'!$C130))</f>
        <v/>
      </c>
      <c r="I130" s="121" t="str">
        <f>IF($A130="","",SUMIFS('Ergebnis (detailliert)'!$S$17:$S$1001,'Ergebnis (detailliert)'!$A$17:$A$1001,'Ergebnis (aggregiert)'!$A130,'Ergebnis (detailliert)'!$B$17:$B$1001,'Ergebnis (aggregiert)'!$C130))</f>
        <v/>
      </c>
      <c r="J130" s="96" t="str">
        <f>IFERROR(IF(ISBLANK(A130),"",IF(COUNTIF('Beladung des Speichers'!$A$17:$A$300,'Ergebnis (aggregiert)'!A130)=0,"Fehler: Reiter 'Beladung des Speichers' wurde für diesen Speicher nicht ausgefüllt",IF(COUNTIF('Entladung des Speichers'!$A$17:$A$300,'Ergebnis (aggregiert)'!A130)=0,"Fehler: Reiter 'Entladung des Speichers' wurde für diesen Speicher nicht ausgefüllt",IF(COUNTIF(Füllstände!$A$17:$A$300,'Ergebnis (aggregiert)'!A130)=0,"Fehler: Reiter 'Füllstände' wurde für diesen Speicher nicht ausgefüllt","")))),"Fehler: nicht alle Datenblätter für diesen Speicher wurden vollständig befüllt")</f>
        <v/>
      </c>
    </row>
    <row r="131" spans="1:10" x14ac:dyDescent="0.2">
      <c r="A131" s="116" t="str">
        <f>IF(Stammdaten!A131="","",Stammdaten!A131)</f>
        <v/>
      </c>
      <c r="B131" s="116" t="str">
        <f>IF(A131="","",VLOOKUP(A131,Stammdaten!A131:H414,6,FALSE))</f>
        <v/>
      </c>
      <c r="C131" s="117" t="str">
        <f>IF(A131="","","Beladung aus dem Netz der "&amp;Stammdaten!$F$3)</f>
        <v/>
      </c>
      <c r="D131" s="117" t="str">
        <f t="shared" si="3"/>
        <v/>
      </c>
      <c r="E131" s="118" t="str">
        <f>IF(A131="","",SUMIFS('Ergebnis (detailliert)'!$H$17:$H$300,'Ergebnis (detailliert)'!$A$17:$A$300,'Ergebnis (aggregiert)'!$A131,'Ergebnis (detailliert)'!$B$17:$B$300,'Ergebnis (aggregiert)'!$C131))</f>
        <v/>
      </c>
      <c r="F131" s="119" t="str">
        <f>IF($A131="","",SUMIFS('Ergebnis (detailliert)'!$I$17:$I$300,'Ergebnis (detailliert)'!$A$17:$A$300,'Ergebnis (aggregiert)'!$A131,'Ergebnis (detailliert)'!$B$17:$B$300,'Ergebnis (aggregiert)'!$C131))</f>
        <v/>
      </c>
      <c r="G131" s="118" t="str">
        <f>IF($A131="","",SUMIFS('Ergebnis (detailliert)'!$M$17:$M$1001,'Ergebnis (detailliert)'!$A$17:$A$1001,'Ergebnis (aggregiert)'!$A131,'Ergebnis (detailliert)'!$B$17:$B$1001,'Ergebnis (aggregiert)'!$C131))</f>
        <v/>
      </c>
      <c r="H131" s="120" t="str">
        <f>IF($A131="","",SUMIFS('Ergebnis (detailliert)'!$P$17:$P$1001,'Ergebnis (detailliert)'!$A$17:$A$1001,'Ergebnis (aggregiert)'!$A131,'Ergebnis (detailliert)'!$B$17:$B$1001,'Ergebnis (aggregiert)'!$C131))</f>
        <v/>
      </c>
      <c r="I131" s="121" t="str">
        <f>IF($A131="","",SUMIFS('Ergebnis (detailliert)'!$S$17:$S$1001,'Ergebnis (detailliert)'!$A$17:$A$1001,'Ergebnis (aggregiert)'!$A131,'Ergebnis (detailliert)'!$B$17:$B$1001,'Ergebnis (aggregiert)'!$C131))</f>
        <v/>
      </c>
      <c r="J131" s="96" t="str">
        <f>IFERROR(IF(ISBLANK(A131),"",IF(COUNTIF('Beladung des Speichers'!$A$17:$A$300,'Ergebnis (aggregiert)'!A131)=0,"Fehler: Reiter 'Beladung des Speichers' wurde für diesen Speicher nicht ausgefüllt",IF(COUNTIF('Entladung des Speichers'!$A$17:$A$300,'Ergebnis (aggregiert)'!A131)=0,"Fehler: Reiter 'Entladung des Speichers' wurde für diesen Speicher nicht ausgefüllt",IF(COUNTIF(Füllstände!$A$17:$A$300,'Ergebnis (aggregiert)'!A131)=0,"Fehler: Reiter 'Füllstände' wurde für diesen Speicher nicht ausgefüllt","")))),"Fehler: nicht alle Datenblätter für diesen Speicher wurden vollständig befüllt")</f>
        <v/>
      </c>
    </row>
    <row r="132" spans="1:10" x14ac:dyDescent="0.2">
      <c r="A132" s="116" t="str">
        <f>IF(Stammdaten!A132="","",Stammdaten!A132)</f>
        <v/>
      </c>
      <c r="B132" s="116" t="str">
        <f>IF(A132="","",VLOOKUP(A132,Stammdaten!A132:H415,6,FALSE))</f>
        <v/>
      </c>
      <c r="C132" s="117" t="str">
        <f>IF(A132="","","Beladung aus dem Netz der "&amp;Stammdaten!$F$3)</f>
        <v/>
      </c>
      <c r="D132" s="117" t="str">
        <f t="shared" si="3"/>
        <v/>
      </c>
      <c r="E132" s="118" t="str">
        <f>IF(A132="","",SUMIFS('Ergebnis (detailliert)'!$H$17:$H$300,'Ergebnis (detailliert)'!$A$17:$A$300,'Ergebnis (aggregiert)'!$A132,'Ergebnis (detailliert)'!$B$17:$B$300,'Ergebnis (aggregiert)'!$C132))</f>
        <v/>
      </c>
      <c r="F132" s="119" t="str">
        <f>IF($A132="","",SUMIFS('Ergebnis (detailliert)'!$I$17:$I$300,'Ergebnis (detailliert)'!$A$17:$A$300,'Ergebnis (aggregiert)'!$A132,'Ergebnis (detailliert)'!$B$17:$B$300,'Ergebnis (aggregiert)'!$C132))</f>
        <v/>
      </c>
      <c r="G132" s="118" t="str">
        <f>IF($A132="","",SUMIFS('Ergebnis (detailliert)'!$M$17:$M$1001,'Ergebnis (detailliert)'!$A$17:$A$1001,'Ergebnis (aggregiert)'!$A132,'Ergebnis (detailliert)'!$B$17:$B$1001,'Ergebnis (aggregiert)'!$C132))</f>
        <v/>
      </c>
      <c r="H132" s="120" t="str">
        <f>IF($A132="","",SUMIFS('Ergebnis (detailliert)'!$P$17:$P$1001,'Ergebnis (detailliert)'!$A$17:$A$1001,'Ergebnis (aggregiert)'!$A132,'Ergebnis (detailliert)'!$B$17:$B$1001,'Ergebnis (aggregiert)'!$C132))</f>
        <v/>
      </c>
      <c r="I132" s="121" t="str">
        <f>IF($A132="","",SUMIFS('Ergebnis (detailliert)'!$S$17:$S$1001,'Ergebnis (detailliert)'!$A$17:$A$1001,'Ergebnis (aggregiert)'!$A132,'Ergebnis (detailliert)'!$B$17:$B$1001,'Ergebnis (aggregiert)'!$C132))</f>
        <v/>
      </c>
      <c r="J132" s="96" t="str">
        <f>IFERROR(IF(ISBLANK(A132),"",IF(COUNTIF('Beladung des Speichers'!$A$17:$A$300,'Ergebnis (aggregiert)'!A132)=0,"Fehler: Reiter 'Beladung des Speichers' wurde für diesen Speicher nicht ausgefüllt",IF(COUNTIF('Entladung des Speichers'!$A$17:$A$300,'Ergebnis (aggregiert)'!A132)=0,"Fehler: Reiter 'Entladung des Speichers' wurde für diesen Speicher nicht ausgefüllt",IF(COUNTIF(Füllstände!$A$17:$A$300,'Ergebnis (aggregiert)'!A132)=0,"Fehler: Reiter 'Füllstände' wurde für diesen Speicher nicht ausgefüllt","")))),"Fehler: nicht alle Datenblätter für diesen Speicher wurden vollständig befüllt")</f>
        <v/>
      </c>
    </row>
    <row r="133" spans="1:10" x14ac:dyDescent="0.2">
      <c r="A133" s="116" t="str">
        <f>IF(Stammdaten!A133="","",Stammdaten!A133)</f>
        <v/>
      </c>
      <c r="B133" s="116" t="str">
        <f>IF(A133="","",VLOOKUP(A133,Stammdaten!A133:H416,6,FALSE))</f>
        <v/>
      </c>
      <c r="C133" s="117" t="str">
        <f>IF(A133="","","Beladung aus dem Netz der "&amp;Stammdaten!$F$3)</f>
        <v/>
      </c>
      <c r="D133" s="117" t="str">
        <f t="shared" si="3"/>
        <v/>
      </c>
      <c r="E133" s="118" t="str">
        <f>IF(A133="","",SUMIFS('Ergebnis (detailliert)'!$H$17:$H$300,'Ergebnis (detailliert)'!$A$17:$A$300,'Ergebnis (aggregiert)'!$A133,'Ergebnis (detailliert)'!$B$17:$B$300,'Ergebnis (aggregiert)'!$C133))</f>
        <v/>
      </c>
      <c r="F133" s="119" t="str">
        <f>IF($A133="","",SUMIFS('Ergebnis (detailliert)'!$I$17:$I$300,'Ergebnis (detailliert)'!$A$17:$A$300,'Ergebnis (aggregiert)'!$A133,'Ergebnis (detailliert)'!$B$17:$B$300,'Ergebnis (aggregiert)'!$C133))</f>
        <v/>
      </c>
      <c r="G133" s="118" t="str">
        <f>IF($A133="","",SUMIFS('Ergebnis (detailliert)'!$M$17:$M$1001,'Ergebnis (detailliert)'!$A$17:$A$1001,'Ergebnis (aggregiert)'!$A133,'Ergebnis (detailliert)'!$B$17:$B$1001,'Ergebnis (aggregiert)'!$C133))</f>
        <v/>
      </c>
      <c r="H133" s="120" t="str">
        <f>IF($A133="","",SUMIFS('Ergebnis (detailliert)'!$P$17:$P$1001,'Ergebnis (detailliert)'!$A$17:$A$1001,'Ergebnis (aggregiert)'!$A133,'Ergebnis (detailliert)'!$B$17:$B$1001,'Ergebnis (aggregiert)'!$C133))</f>
        <v/>
      </c>
      <c r="I133" s="121" t="str">
        <f>IF($A133="","",SUMIFS('Ergebnis (detailliert)'!$S$17:$S$1001,'Ergebnis (detailliert)'!$A$17:$A$1001,'Ergebnis (aggregiert)'!$A133,'Ergebnis (detailliert)'!$B$17:$B$1001,'Ergebnis (aggregiert)'!$C133))</f>
        <v/>
      </c>
      <c r="J133" s="96" t="str">
        <f>IFERROR(IF(ISBLANK(A133),"",IF(COUNTIF('Beladung des Speichers'!$A$17:$A$300,'Ergebnis (aggregiert)'!A133)=0,"Fehler: Reiter 'Beladung des Speichers' wurde für diesen Speicher nicht ausgefüllt",IF(COUNTIF('Entladung des Speichers'!$A$17:$A$300,'Ergebnis (aggregiert)'!A133)=0,"Fehler: Reiter 'Entladung des Speichers' wurde für diesen Speicher nicht ausgefüllt",IF(COUNTIF(Füllstände!$A$17:$A$300,'Ergebnis (aggregiert)'!A133)=0,"Fehler: Reiter 'Füllstände' wurde für diesen Speicher nicht ausgefüllt","")))),"Fehler: nicht alle Datenblätter für diesen Speicher wurden vollständig befüllt")</f>
        <v/>
      </c>
    </row>
    <row r="134" spans="1:10" x14ac:dyDescent="0.2">
      <c r="A134" s="116" t="str">
        <f>IF(Stammdaten!A134="","",Stammdaten!A134)</f>
        <v/>
      </c>
      <c r="B134" s="116" t="str">
        <f>IF(A134="","",VLOOKUP(A134,Stammdaten!A134:H417,6,FALSE))</f>
        <v/>
      </c>
      <c r="C134" s="117" t="str">
        <f>IF(A134="","","Beladung aus dem Netz der "&amp;Stammdaten!$F$3)</f>
        <v/>
      </c>
      <c r="D134" s="117" t="str">
        <f t="shared" si="3"/>
        <v/>
      </c>
      <c r="E134" s="118" t="str">
        <f>IF(A134="","",SUMIFS('Ergebnis (detailliert)'!$H$17:$H$300,'Ergebnis (detailliert)'!$A$17:$A$300,'Ergebnis (aggregiert)'!$A134,'Ergebnis (detailliert)'!$B$17:$B$300,'Ergebnis (aggregiert)'!$C134))</f>
        <v/>
      </c>
      <c r="F134" s="119" t="str">
        <f>IF($A134="","",SUMIFS('Ergebnis (detailliert)'!$I$17:$I$300,'Ergebnis (detailliert)'!$A$17:$A$300,'Ergebnis (aggregiert)'!$A134,'Ergebnis (detailliert)'!$B$17:$B$300,'Ergebnis (aggregiert)'!$C134))</f>
        <v/>
      </c>
      <c r="G134" s="118" t="str">
        <f>IF($A134="","",SUMIFS('Ergebnis (detailliert)'!$M$17:$M$1001,'Ergebnis (detailliert)'!$A$17:$A$1001,'Ergebnis (aggregiert)'!$A134,'Ergebnis (detailliert)'!$B$17:$B$1001,'Ergebnis (aggregiert)'!$C134))</f>
        <v/>
      </c>
      <c r="H134" s="120" t="str">
        <f>IF($A134="","",SUMIFS('Ergebnis (detailliert)'!$P$17:$P$1001,'Ergebnis (detailliert)'!$A$17:$A$1001,'Ergebnis (aggregiert)'!$A134,'Ergebnis (detailliert)'!$B$17:$B$1001,'Ergebnis (aggregiert)'!$C134))</f>
        <v/>
      </c>
      <c r="I134" s="121" t="str">
        <f>IF($A134="","",SUMIFS('Ergebnis (detailliert)'!$S$17:$S$1001,'Ergebnis (detailliert)'!$A$17:$A$1001,'Ergebnis (aggregiert)'!$A134,'Ergebnis (detailliert)'!$B$17:$B$1001,'Ergebnis (aggregiert)'!$C134))</f>
        <v/>
      </c>
      <c r="J134" s="96" t="str">
        <f>IFERROR(IF(ISBLANK(A134),"",IF(COUNTIF('Beladung des Speichers'!$A$17:$A$300,'Ergebnis (aggregiert)'!A134)=0,"Fehler: Reiter 'Beladung des Speichers' wurde für diesen Speicher nicht ausgefüllt",IF(COUNTIF('Entladung des Speichers'!$A$17:$A$300,'Ergebnis (aggregiert)'!A134)=0,"Fehler: Reiter 'Entladung des Speichers' wurde für diesen Speicher nicht ausgefüllt",IF(COUNTIF(Füllstände!$A$17:$A$300,'Ergebnis (aggregiert)'!A134)=0,"Fehler: Reiter 'Füllstände' wurde für diesen Speicher nicht ausgefüllt","")))),"Fehler: nicht alle Datenblätter für diesen Speicher wurden vollständig befüllt")</f>
        <v/>
      </c>
    </row>
    <row r="135" spans="1:10" x14ac:dyDescent="0.2">
      <c r="A135" s="116" t="str">
        <f>IF(Stammdaten!A135="","",Stammdaten!A135)</f>
        <v/>
      </c>
      <c r="B135" s="116" t="str">
        <f>IF(A135="","",VLOOKUP(A135,Stammdaten!A135:H418,6,FALSE))</f>
        <v/>
      </c>
      <c r="C135" s="117" t="str">
        <f>IF(A135="","","Beladung aus dem Netz der "&amp;Stammdaten!$F$3)</f>
        <v/>
      </c>
      <c r="D135" s="117" t="str">
        <f t="shared" si="3"/>
        <v/>
      </c>
      <c r="E135" s="118" t="str">
        <f>IF(A135="","",SUMIFS('Ergebnis (detailliert)'!$H$17:$H$300,'Ergebnis (detailliert)'!$A$17:$A$300,'Ergebnis (aggregiert)'!$A135,'Ergebnis (detailliert)'!$B$17:$B$300,'Ergebnis (aggregiert)'!$C135))</f>
        <v/>
      </c>
      <c r="F135" s="119" t="str">
        <f>IF($A135="","",SUMIFS('Ergebnis (detailliert)'!$I$17:$I$300,'Ergebnis (detailliert)'!$A$17:$A$300,'Ergebnis (aggregiert)'!$A135,'Ergebnis (detailliert)'!$B$17:$B$300,'Ergebnis (aggregiert)'!$C135))</f>
        <v/>
      </c>
      <c r="G135" s="118" t="str">
        <f>IF($A135="","",SUMIFS('Ergebnis (detailliert)'!$M$17:$M$1001,'Ergebnis (detailliert)'!$A$17:$A$1001,'Ergebnis (aggregiert)'!$A135,'Ergebnis (detailliert)'!$B$17:$B$1001,'Ergebnis (aggregiert)'!$C135))</f>
        <v/>
      </c>
      <c r="H135" s="120" t="str">
        <f>IF($A135="","",SUMIFS('Ergebnis (detailliert)'!$P$17:$P$1001,'Ergebnis (detailliert)'!$A$17:$A$1001,'Ergebnis (aggregiert)'!$A135,'Ergebnis (detailliert)'!$B$17:$B$1001,'Ergebnis (aggregiert)'!$C135))</f>
        <v/>
      </c>
      <c r="I135" s="121" t="str">
        <f>IF($A135="","",SUMIFS('Ergebnis (detailliert)'!$S$17:$S$1001,'Ergebnis (detailliert)'!$A$17:$A$1001,'Ergebnis (aggregiert)'!$A135,'Ergebnis (detailliert)'!$B$17:$B$1001,'Ergebnis (aggregiert)'!$C135))</f>
        <v/>
      </c>
      <c r="J135" s="96" t="str">
        <f>IFERROR(IF(ISBLANK(A135),"",IF(COUNTIF('Beladung des Speichers'!$A$17:$A$300,'Ergebnis (aggregiert)'!A135)=0,"Fehler: Reiter 'Beladung des Speichers' wurde für diesen Speicher nicht ausgefüllt",IF(COUNTIF('Entladung des Speichers'!$A$17:$A$300,'Ergebnis (aggregiert)'!A135)=0,"Fehler: Reiter 'Entladung des Speichers' wurde für diesen Speicher nicht ausgefüllt",IF(COUNTIF(Füllstände!$A$17:$A$300,'Ergebnis (aggregiert)'!A135)=0,"Fehler: Reiter 'Füllstände' wurde für diesen Speicher nicht ausgefüllt","")))),"Fehler: nicht alle Datenblätter für diesen Speicher wurden vollständig befüllt")</f>
        <v/>
      </c>
    </row>
    <row r="136" spans="1:10" x14ac:dyDescent="0.2">
      <c r="A136" s="116" t="str">
        <f>IF(Stammdaten!A136="","",Stammdaten!A136)</f>
        <v/>
      </c>
      <c r="B136" s="116" t="str">
        <f>IF(A136="","",VLOOKUP(A136,Stammdaten!A136:H419,6,FALSE))</f>
        <v/>
      </c>
      <c r="C136" s="117" t="str">
        <f>IF(A136="","","Beladung aus dem Netz der "&amp;Stammdaten!$F$3)</f>
        <v/>
      </c>
      <c r="D136" s="117" t="str">
        <f t="shared" si="3"/>
        <v/>
      </c>
      <c r="E136" s="118" t="str">
        <f>IF(A136="","",SUMIFS('Ergebnis (detailliert)'!$H$17:$H$300,'Ergebnis (detailliert)'!$A$17:$A$300,'Ergebnis (aggregiert)'!$A136,'Ergebnis (detailliert)'!$B$17:$B$300,'Ergebnis (aggregiert)'!$C136))</f>
        <v/>
      </c>
      <c r="F136" s="119" t="str">
        <f>IF($A136="","",SUMIFS('Ergebnis (detailliert)'!$I$17:$I$300,'Ergebnis (detailliert)'!$A$17:$A$300,'Ergebnis (aggregiert)'!$A136,'Ergebnis (detailliert)'!$B$17:$B$300,'Ergebnis (aggregiert)'!$C136))</f>
        <v/>
      </c>
      <c r="G136" s="118" t="str">
        <f>IF($A136="","",SUMIFS('Ergebnis (detailliert)'!$M$17:$M$1001,'Ergebnis (detailliert)'!$A$17:$A$1001,'Ergebnis (aggregiert)'!$A136,'Ergebnis (detailliert)'!$B$17:$B$1001,'Ergebnis (aggregiert)'!$C136))</f>
        <v/>
      </c>
      <c r="H136" s="120" t="str">
        <f>IF($A136="","",SUMIFS('Ergebnis (detailliert)'!$P$17:$P$1001,'Ergebnis (detailliert)'!$A$17:$A$1001,'Ergebnis (aggregiert)'!$A136,'Ergebnis (detailliert)'!$B$17:$B$1001,'Ergebnis (aggregiert)'!$C136))</f>
        <v/>
      </c>
      <c r="I136" s="121" t="str">
        <f>IF($A136="","",SUMIFS('Ergebnis (detailliert)'!$S$17:$S$1001,'Ergebnis (detailliert)'!$A$17:$A$1001,'Ergebnis (aggregiert)'!$A136,'Ergebnis (detailliert)'!$B$17:$B$1001,'Ergebnis (aggregiert)'!$C136))</f>
        <v/>
      </c>
      <c r="J136" s="96" t="str">
        <f>IFERROR(IF(ISBLANK(A136),"",IF(COUNTIF('Beladung des Speichers'!$A$17:$A$300,'Ergebnis (aggregiert)'!A136)=0,"Fehler: Reiter 'Beladung des Speichers' wurde für diesen Speicher nicht ausgefüllt",IF(COUNTIF('Entladung des Speichers'!$A$17:$A$300,'Ergebnis (aggregiert)'!A136)=0,"Fehler: Reiter 'Entladung des Speichers' wurde für diesen Speicher nicht ausgefüllt",IF(COUNTIF(Füllstände!$A$17:$A$300,'Ergebnis (aggregiert)'!A136)=0,"Fehler: Reiter 'Füllstände' wurde für diesen Speicher nicht ausgefüllt","")))),"Fehler: nicht alle Datenblätter für diesen Speicher wurden vollständig befüllt")</f>
        <v/>
      </c>
    </row>
    <row r="137" spans="1:10" x14ac:dyDescent="0.2">
      <c r="A137" s="116" t="str">
        <f>IF(Stammdaten!A137="","",Stammdaten!A137)</f>
        <v/>
      </c>
      <c r="B137" s="116" t="str">
        <f>IF(A137="","",VLOOKUP(A137,Stammdaten!A137:H420,6,FALSE))</f>
        <v/>
      </c>
      <c r="C137" s="117" t="str">
        <f>IF(A137="","","Beladung aus dem Netz der "&amp;Stammdaten!$F$3)</f>
        <v/>
      </c>
      <c r="D137" s="117" t="str">
        <f t="shared" si="3"/>
        <v/>
      </c>
      <c r="E137" s="118" t="str">
        <f>IF(A137="","",SUMIFS('Ergebnis (detailliert)'!$H$17:$H$300,'Ergebnis (detailliert)'!$A$17:$A$300,'Ergebnis (aggregiert)'!$A137,'Ergebnis (detailliert)'!$B$17:$B$300,'Ergebnis (aggregiert)'!$C137))</f>
        <v/>
      </c>
      <c r="F137" s="119" t="str">
        <f>IF($A137="","",SUMIFS('Ergebnis (detailliert)'!$I$17:$I$300,'Ergebnis (detailliert)'!$A$17:$A$300,'Ergebnis (aggregiert)'!$A137,'Ergebnis (detailliert)'!$B$17:$B$300,'Ergebnis (aggregiert)'!$C137))</f>
        <v/>
      </c>
      <c r="G137" s="118" t="str">
        <f>IF($A137="","",SUMIFS('Ergebnis (detailliert)'!$M$17:$M$1001,'Ergebnis (detailliert)'!$A$17:$A$1001,'Ergebnis (aggregiert)'!$A137,'Ergebnis (detailliert)'!$B$17:$B$1001,'Ergebnis (aggregiert)'!$C137))</f>
        <v/>
      </c>
      <c r="H137" s="120" t="str">
        <f>IF($A137="","",SUMIFS('Ergebnis (detailliert)'!$P$17:$P$1001,'Ergebnis (detailliert)'!$A$17:$A$1001,'Ergebnis (aggregiert)'!$A137,'Ergebnis (detailliert)'!$B$17:$B$1001,'Ergebnis (aggregiert)'!$C137))</f>
        <v/>
      </c>
      <c r="I137" s="121" t="str">
        <f>IF($A137="","",SUMIFS('Ergebnis (detailliert)'!$S$17:$S$1001,'Ergebnis (detailliert)'!$A$17:$A$1001,'Ergebnis (aggregiert)'!$A137,'Ergebnis (detailliert)'!$B$17:$B$1001,'Ergebnis (aggregiert)'!$C137))</f>
        <v/>
      </c>
      <c r="J137" s="96" t="str">
        <f>IFERROR(IF(ISBLANK(A137),"",IF(COUNTIF('Beladung des Speichers'!$A$17:$A$300,'Ergebnis (aggregiert)'!A137)=0,"Fehler: Reiter 'Beladung des Speichers' wurde für diesen Speicher nicht ausgefüllt",IF(COUNTIF('Entladung des Speichers'!$A$17:$A$300,'Ergebnis (aggregiert)'!A137)=0,"Fehler: Reiter 'Entladung des Speichers' wurde für diesen Speicher nicht ausgefüllt",IF(COUNTIF(Füllstände!$A$17:$A$300,'Ergebnis (aggregiert)'!A137)=0,"Fehler: Reiter 'Füllstände' wurde für diesen Speicher nicht ausgefüllt","")))),"Fehler: nicht alle Datenblätter für diesen Speicher wurden vollständig befüllt")</f>
        <v/>
      </c>
    </row>
    <row r="138" spans="1:10" x14ac:dyDescent="0.2">
      <c r="A138" s="116" t="str">
        <f>IF(Stammdaten!A138="","",Stammdaten!A138)</f>
        <v/>
      </c>
      <c r="B138" s="116" t="str">
        <f>IF(A138="","",VLOOKUP(A138,Stammdaten!A138:H421,6,FALSE))</f>
        <v/>
      </c>
      <c r="C138" s="117" t="str">
        <f>IF(A138="","","Beladung aus dem Netz der "&amp;Stammdaten!$F$3)</f>
        <v/>
      </c>
      <c r="D138" s="117" t="str">
        <f t="shared" si="3"/>
        <v/>
      </c>
      <c r="E138" s="118" t="str">
        <f>IF(A138="","",SUMIFS('Ergebnis (detailliert)'!$H$17:$H$300,'Ergebnis (detailliert)'!$A$17:$A$300,'Ergebnis (aggregiert)'!$A138,'Ergebnis (detailliert)'!$B$17:$B$300,'Ergebnis (aggregiert)'!$C138))</f>
        <v/>
      </c>
      <c r="F138" s="119" t="str">
        <f>IF($A138="","",SUMIFS('Ergebnis (detailliert)'!$I$17:$I$300,'Ergebnis (detailliert)'!$A$17:$A$300,'Ergebnis (aggregiert)'!$A138,'Ergebnis (detailliert)'!$B$17:$B$300,'Ergebnis (aggregiert)'!$C138))</f>
        <v/>
      </c>
      <c r="G138" s="118" t="str">
        <f>IF($A138="","",SUMIFS('Ergebnis (detailliert)'!$M$17:$M$1001,'Ergebnis (detailliert)'!$A$17:$A$1001,'Ergebnis (aggregiert)'!$A138,'Ergebnis (detailliert)'!$B$17:$B$1001,'Ergebnis (aggregiert)'!$C138))</f>
        <v/>
      </c>
      <c r="H138" s="120" t="str">
        <f>IF($A138="","",SUMIFS('Ergebnis (detailliert)'!$P$17:$P$1001,'Ergebnis (detailliert)'!$A$17:$A$1001,'Ergebnis (aggregiert)'!$A138,'Ergebnis (detailliert)'!$B$17:$B$1001,'Ergebnis (aggregiert)'!$C138))</f>
        <v/>
      </c>
      <c r="I138" s="121" t="str">
        <f>IF($A138="","",SUMIFS('Ergebnis (detailliert)'!$S$17:$S$1001,'Ergebnis (detailliert)'!$A$17:$A$1001,'Ergebnis (aggregiert)'!$A138,'Ergebnis (detailliert)'!$B$17:$B$1001,'Ergebnis (aggregiert)'!$C138))</f>
        <v/>
      </c>
      <c r="J138" s="96" t="str">
        <f>IFERROR(IF(ISBLANK(A138),"",IF(COUNTIF('Beladung des Speichers'!$A$17:$A$300,'Ergebnis (aggregiert)'!A138)=0,"Fehler: Reiter 'Beladung des Speichers' wurde für diesen Speicher nicht ausgefüllt",IF(COUNTIF('Entladung des Speichers'!$A$17:$A$300,'Ergebnis (aggregiert)'!A138)=0,"Fehler: Reiter 'Entladung des Speichers' wurde für diesen Speicher nicht ausgefüllt",IF(COUNTIF(Füllstände!$A$17:$A$300,'Ergebnis (aggregiert)'!A138)=0,"Fehler: Reiter 'Füllstände' wurde für diesen Speicher nicht ausgefüllt","")))),"Fehler: nicht alle Datenblätter für diesen Speicher wurden vollständig befüllt")</f>
        <v/>
      </c>
    </row>
    <row r="139" spans="1:10" x14ac:dyDescent="0.2">
      <c r="A139" s="116" t="str">
        <f>IF(Stammdaten!A139="","",Stammdaten!A139)</f>
        <v/>
      </c>
      <c r="B139" s="116" t="str">
        <f>IF(A139="","",VLOOKUP(A139,Stammdaten!A139:H422,6,FALSE))</f>
        <v/>
      </c>
      <c r="C139" s="117" t="str">
        <f>IF(A139="","","Beladung aus dem Netz der "&amp;Stammdaten!$F$3)</f>
        <v/>
      </c>
      <c r="D139" s="117" t="str">
        <f t="shared" si="3"/>
        <v/>
      </c>
      <c r="E139" s="118" t="str">
        <f>IF(A139="","",SUMIFS('Ergebnis (detailliert)'!$H$17:$H$300,'Ergebnis (detailliert)'!$A$17:$A$300,'Ergebnis (aggregiert)'!$A139,'Ergebnis (detailliert)'!$B$17:$B$300,'Ergebnis (aggregiert)'!$C139))</f>
        <v/>
      </c>
      <c r="F139" s="119" t="str">
        <f>IF($A139="","",SUMIFS('Ergebnis (detailliert)'!$I$17:$I$300,'Ergebnis (detailliert)'!$A$17:$A$300,'Ergebnis (aggregiert)'!$A139,'Ergebnis (detailliert)'!$B$17:$B$300,'Ergebnis (aggregiert)'!$C139))</f>
        <v/>
      </c>
      <c r="G139" s="118" t="str">
        <f>IF($A139="","",SUMIFS('Ergebnis (detailliert)'!$M$17:$M$1001,'Ergebnis (detailliert)'!$A$17:$A$1001,'Ergebnis (aggregiert)'!$A139,'Ergebnis (detailliert)'!$B$17:$B$1001,'Ergebnis (aggregiert)'!$C139))</f>
        <v/>
      </c>
      <c r="H139" s="120" t="str">
        <f>IF($A139="","",SUMIFS('Ergebnis (detailliert)'!$P$17:$P$1001,'Ergebnis (detailliert)'!$A$17:$A$1001,'Ergebnis (aggregiert)'!$A139,'Ergebnis (detailliert)'!$B$17:$B$1001,'Ergebnis (aggregiert)'!$C139))</f>
        <v/>
      </c>
      <c r="I139" s="121" t="str">
        <f>IF($A139="","",SUMIFS('Ergebnis (detailliert)'!$S$17:$S$1001,'Ergebnis (detailliert)'!$A$17:$A$1001,'Ergebnis (aggregiert)'!$A139,'Ergebnis (detailliert)'!$B$17:$B$1001,'Ergebnis (aggregiert)'!$C139))</f>
        <v/>
      </c>
      <c r="J139" s="96" t="str">
        <f>IFERROR(IF(ISBLANK(A139),"",IF(COUNTIF('Beladung des Speichers'!$A$17:$A$300,'Ergebnis (aggregiert)'!A139)=0,"Fehler: Reiter 'Beladung des Speichers' wurde für diesen Speicher nicht ausgefüllt",IF(COUNTIF('Entladung des Speichers'!$A$17:$A$300,'Ergebnis (aggregiert)'!A139)=0,"Fehler: Reiter 'Entladung des Speichers' wurde für diesen Speicher nicht ausgefüllt",IF(COUNTIF(Füllstände!$A$17:$A$300,'Ergebnis (aggregiert)'!A139)=0,"Fehler: Reiter 'Füllstände' wurde für diesen Speicher nicht ausgefüllt","")))),"Fehler: nicht alle Datenblätter für diesen Speicher wurden vollständig befüllt")</f>
        <v/>
      </c>
    </row>
    <row r="140" spans="1:10" x14ac:dyDescent="0.2">
      <c r="A140" s="116" t="str">
        <f>IF(Stammdaten!A140="","",Stammdaten!A140)</f>
        <v/>
      </c>
      <c r="B140" s="116" t="str">
        <f>IF(A140="","",VLOOKUP(A140,Stammdaten!A140:H423,6,FALSE))</f>
        <v/>
      </c>
      <c r="C140" s="117" t="str">
        <f>IF(A140="","","Beladung aus dem Netz der "&amp;Stammdaten!$F$3)</f>
        <v/>
      </c>
      <c r="D140" s="117" t="str">
        <f t="shared" si="3"/>
        <v/>
      </c>
      <c r="E140" s="118" t="str">
        <f>IF(A140="","",SUMIFS('Ergebnis (detailliert)'!$H$17:$H$300,'Ergebnis (detailliert)'!$A$17:$A$300,'Ergebnis (aggregiert)'!$A140,'Ergebnis (detailliert)'!$B$17:$B$300,'Ergebnis (aggregiert)'!$C140))</f>
        <v/>
      </c>
      <c r="F140" s="119" t="str">
        <f>IF($A140="","",SUMIFS('Ergebnis (detailliert)'!$I$17:$I$300,'Ergebnis (detailliert)'!$A$17:$A$300,'Ergebnis (aggregiert)'!$A140,'Ergebnis (detailliert)'!$B$17:$B$300,'Ergebnis (aggregiert)'!$C140))</f>
        <v/>
      </c>
      <c r="G140" s="118" t="str">
        <f>IF($A140="","",SUMIFS('Ergebnis (detailliert)'!$M$17:$M$1001,'Ergebnis (detailliert)'!$A$17:$A$1001,'Ergebnis (aggregiert)'!$A140,'Ergebnis (detailliert)'!$B$17:$B$1001,'Ergebnis (aggregiert)'!$C140))</f>
        <v/>
      </c>
      <c r="H140" s="120" t="str">
        <f>IF($A140="","",SUMIFS('Ergebnis (detailliert)'!$P$17:$P$1001,'Ergebnis (detailliert)'!$A$17:$A$1001,'Ergebnis (aggregiert)'!$A140,'Ergebnis (detailliert)'!$B$17:$B$1001,'Ergebnis (aggregiert)'!$C140))</f>
        <v/>
      </c>
      <c r="I140" s="121" t="str">
        <f>IF($A140="","",SUMIFS('Ergebnis (detailliert)'!$S$17:$S$1001,'Ergebnis (detailliert)'!$A$17:$A$1001,'Ergebnis (aggregiert)'!$A140,'Ergebnis (detailliert)'!$B$17:$B$1001,'Ergebnis (aggregiert)'!$C140))</f>
        <v/>
      </c>
      <c r="J140" s="96" t="str">
        <f>IFERROR(IF(ISBLANK(A140),"",IF(COUNTIF('Beladung des Speichers'!$A$17:$A$300,'Ergebnis (aggregiert)'!A140)=0,"Fehler: Reiter 'Beladung des Speichers' wurde für diesen Speicher nicht ausgefüllt",IF(COUNTIF('Entladung des Speichers'!$A$17:$A$300,'Ergebnis (aggregiert)'!A140)=0,"Fehler: Reiter 'Entladung des Speichers' wurde für diesen Speicher nicht ausgefüllt",IF(COUNTIF(Füllstände!$A$17:$A$300,'Ergebnis (aggregiert)'!A140)=0,"Fehler: Reiter 'Füllstände' wurde für diesen Speicher nicht ausgefüllt","")))),"Fehler: nicht alle Datenblätter für diesen Speicher wurden vollständig befüllt")</f>
        <v/>
      </c>
    </row>
    <row r="141" spans="1:10" x14ac:dyDescent="0.2">
      <c r="A141" s="116" t="str">
        <f>IF(Stammdaten!A141="","",Stammdaten!A141)</f>
        <v/>
      </c>
      <c r="B141" s="116" t="str">
        <f>IF(A141="","",VLOOKUP(A141,Stammdaten!A141:H424,6,FALSE))</f>
        <v/>
      </c>
      <c r="C141" s="117" t="str">
        <f>IF(A141="","","Beladung aus dem Netz der "&amp;Stammdaten!$F$3)</f>
        <v/>
      </c>
      <c r="D141" s="117" t="str">
        <f t="shared" si="3"/>
        <v/>
      </c>
      <c r="E141" s="118" t="str">
        <f>IF(A141="","",SUMIFS('Ergebnis (detailliert)'!$H$17:$H$300,'Ergebnis (detailliert)'!$A$17:$A$300,'Ergebnis (aggregiert)'!$A141,'Ergebnis (detailliert)'!$B$17:$B$300,'Ergebnis (aggregiert)'!$C141))</f>
        <v/>
      </c>
      <c r="F141" s="119" t="str">
        <f>IF($A141="","",SUMIFS('Ergebnis (detailliert)'!$I$17:$I$300,'Ergebnis (detailliert)'!$A$17:$A$300,'Ergebnis (aggregiert)'!$A141,'Ergebnis (detailliert)'!$B$17:$B$300,'Ergebnis (aggregiert)'!$C141))</f>
        <v/>
      </c>
      <c r="G141" s="118" t="str">
        <f>IF($A141="","",SUMIFS('Ergebnis (detailliert)'!$M$17:$M$1001,'Ergebnis (detailliert)'!$A$17:$A$1001,'Ergebnis (aggregiert)'!$A141,'Ergebnis (detailliert)'!$B$17:$B$1001,'Ergebnis (aggregiert)'!$C141))</f>
        <v/>
      </c>
      <c r="H141" s="120" t="str">
        <f>IF($A141="","",SUMIFS('Ergebnis (detailliert)'!$P$17:$P$1001,'Ergebnis (detailliert)'!$A$17:$A$1001,'Ergebnis (aggregiert)'!$A141,'Ergebnis (detailliert)'!$B$17:$B$1001,'Ergebnis (aggregiert)'!$C141))</f>
        <v/>
      </c>
      <c r="I141" s="121" t="str">
        <f>IF($A141="","",SUMIFS('Ergebnis (detailliert)'!$S$17:$S$1001,'Ergebnis (detailliert)'!$A$17:$A$1001,'Ergebnis (aggregiert)'!$A141,'Ergebnis (detailliert)'!$B$17:$B$1001,'Ergebnis (aggregiert)'!$C141))</f>
        <v/>
      </c>
      <c r="J141" s="96" t="str">
        <f>IFERROR(IF(ISBLANK(A141),"",IF(COUNTIF('Beladung des Speichers'!$A$17:$A$300,'Ergebnis (aggregiert)'!A141)=0,"Fehler: Reiter 'Beladung des Speichers' wurde für diesen Speicher nicht ausgefüllt",IF(COUNTIF('Entladung des Speichers'!$A$17:$A$300,'Ergebnis (aggregiert)'!A141)=0,"Fehler: Reiter 'Entladung des Speichers' wurde für diesen Speicher nicht ausgefüllt",IF(COUNTIF(Füllstände!$A$17:$A$300,'Ergebnis (aggregiert)'!A141)=0,"Fehler: Reiter 'Füllstände' wurde für diesen Speicher nicht ausgefüllt","")))),"Fehler: nicht alle Datenblätter für diesen Speicher wurden vollständig befüllt")</f>
        <v/>
      </c>
    </row>
    <row r="142" spans="1:10" x14ac:dyDescent="0.2">
      <c r="A142" s="116" t="str">
        <f>IF(Stammdaten!A142="","",Stammdaten!A142)</f>
        <v/>
      </c>
      <c r="B142" s="116" t="str">
        <f>IF(A142="","",VLOOKUP(A142,Stammdaten!A142:H425,6,FALSE))</f>
        <v/>
      </c>
      <c r="C142" s="117" t="str">
        <f>IF(A142="","","Beladung aus dem Netz der "&amp;Stammdaten!$F$3)</f>
        <v/>
      </c>
      <c r="D142" s="117" t="str">
        <f t="shared" si="3"/>
        <v/>
      </c>
      <c r="E142" s="118" t="str">
        <f>IF(A142="","",SUMIFS('Ergebnis (detailliert)'!$H$17:$H$300,'Ergebnis (detailliert)'!$A$17:$A$300,'Ergebnis (aggregiert)'!$A142,'Ergebnis (detailliert)'!$B$17:$B$300,'Ergebnis (aggregiert)'!$C142))</f>
        <v/>
      </c>
      <c r="F142" s="119" t="str">
        <f>IF($A142="","",SUMIFS('Ergebnis (detailliert)'!$I$17:$I$300,'Ergebnis (detailliert)'!$A$17:$A$300,'Ergebnis (aggregiert)'!$A142,'Ergebnis (detailliert)'!$B$17:$B$300,'Ergebnis (aggregiert)'!$C142))</f>
        <v/>
      </c>
      <c r="G142" s="118" t="str">
        <f>IF($A142="","",SUMIFS('Ergebnis (detailliert)'!$M$17:$M$1001,'Ergebnis (detailliert)'!$A$17:$A$1001,'Ergebnis (aggregiert)'!$A142,'Ergebnis (detailliert)'!$B$17:$B$1001,'Ergebnis (aggregiert)'!$C142))</f>
        <v/>
      </c>
      <c r="H142" s="120" t="str">
        <f>IF($A142="","",SUMIFS('Ergebnis (detailliert)'!$P$17:$P$1001,'Ergebnis (detailliert)'!$A$17:$A$1001,'Ergebnis (aggregiert)'!$A142,'Ergebnis (detailliert)'!$B$17:$B$1001,'Ergebnis (aggregiert)'!$C142))</f>
        <v/>
      </c>
      <c r="I142" s="121" t="str">
        <f>IF($A142="","",SUMIFS('Ergebnis (detailliert)'!$S$17:$S$1001,'Ergebnis (detailliert)'!$A$17:$A$1001,'Ergebnis (aggregiert)'!$A142,'Ergebnis (detailliert)'!$B$17:$B$1001,'Ergebnis (aggregiert)'!$C142))</f>
        <v/>
      </c>
      <c r="J142" s="96" t="str">
        <f>IFERROR(IF(ISBLANK(A142),"",IF(COUNTIF('Beladung des Speichers'!$A$17:$A$300,'Ergebnis (aggregiert)'!A142)=0,"Fehler: Reiter 'Beladung des Speichers' wurde für diesen Speicher nicht ausgefüllt",IF(COUNTIF('Entladung des Speichers'!$A$17:$A$300,'Ergebnis (aggregiert)'!A142)=0,"Fehler: Reiter 'Entladung des Speichers' wurde für diesen Speicher nicht ausgefüllt",IF(COUNTIF(Füllstände!$A$17:$A$300,'Ergebnis (aggregiert)'!A142)=0,"Fehler: Reiter 'Füllstände' wurde für diesen Speicher nicht ausgefüllt","")))),"Fehler: nicht alle Datenblätter für diesen Speicher wurden vollständig befüllt")</f>
        <v/>
      </c>
    </row>
    <row r="143" spans="1:10" x14ac:dyDescent="0.2">
      <c r="A143" s="116" t="str">
        <f>IF(Stammdaten!A143="","",Stammdaten!A143)</f>
        <v/>
      </c>
      <c r="B143" s="116" t="str">
        <f>IF(A143="","",VLOOKUP(A143,Stammdaten!A143:H426,6,FALSE))</f>
        <v/>
      </c>
      <c r="C143" s="117" t="str">
        <f>IF(A143="","","Beladung aus dem Netz der "&amp;Stammdaten!$F$3)</f>
        <v/>
      </c>
      <c r="D143" s="117" t="str">
        <f t="shared" si="3"/>
        <v/>
      </c>
      <c r="E143" s="118" t="str">
        <f>IF(A143="","",SUMIFS('Ergebnis (detailliert)'!$H$17:$H$300,'Ergebnis (detailliert)'!$A$17:$A$300,'Ergebnis (aggregiert)'!$A143,'Ergebnis (detailliert)'!$B$17:$B$300,'Ergebnis (aggregiert)'!$C143))</f>
        <v/>
      </c>
      <c r="F143" s="119" t="str">
        <f>IF($A143="","",SUMIFS('Ergebnis (detailliert)'!$I$17:$I$300,'Ergebnis (detailliert)'!$A$17:$A$300,'Ergebnis (aggregiert)'!$A143,'Ergebnis (detailliert)'!$B$17:$B$300,'Ergebnis (aggregiert)'!$C143))</f>
        <v/>
      </c>
      <c r="G143" s="118" t="str">
        <f>IF($A143="","",SUMIFS('Ergebnis (detailliert)'!$M$17:$M$1001,'Ergebnis (detailliert)'!$A$17:$A$1001,'Ergebnis (aggregiert)'!$A143,'Ergebnis (detailliert)'!$B$17:$B$1001,'Ergebnis (aggregiert)'!$C143))</f>
        <v/>
      </c>
      <c r="H143" s="120" t="str">
        <f>IF($A143="","",SUMIFS('Ergebnis (detailliert)'!$P$17:$P$1001,'Ergebnis (detailliert)'!$A$17:$A$1001,'Ergebnis (aggregiert)'!$A143,'Ergebnis (detailliert)'!$B$17:$B$1001,'Ergebnis (aggregiert)'!$C143))</f>
        <v/>
      </c>
      <c r="I143" s="121" t="str">
        <f>IF($A143="","",SUMIFS('Ergebnis (detailliert)'!$S$17:$S$1001,'Ergebnis (detailliert)'!$A$17:$A$1001,'Ergebnis (aggregiert)'!$A143,'Ergebnis (detailliert)'!$B$17:$B$1001,'Ergebnis (aggregiert)'!$C143))</f>
        <v/>
      </c>
      <c r="J143" s="96" t="str">
        <f>IFERROR(IF(ISBLANK(A143),"",IF(COUNTIF('Beladung des Speichers'!$A$17:$A$300,'Ergebnis (aggregiert)'!A143)=0,"Fehler: Reiter 'Beladung des Speichers' wurde für diesen Speicher nicht ausgefüllt",IF(COUNTIF('Entladung des Speichers'!$A$17:$A$300,'Ergebnis (aggregiert)'!A143)=0,"Fehler: Reiter 'Entladung des Speichers' wurde für diesen Speicher nicht ausgefüllt",IF(COUNTIF(Füllstände!$A$17:$A$300,'Ergebnis (aggregiert)'!A143)=0,"Fehler: Reiter 'Füllstände' wurde für diesen Speicher nicht ausgefüllt","")))),"Fehler: nicht alle Datenblätter für diesen Speicher wurden vollständig befüllt")</f>
        <v/>
      </c>
    </row>
    <row r="144" spans="1:10" x14ac:dyDescent="0.2">
      <c r="A144" s="116" t="str">
        <f>IF(Stammdaten!A144="","",Stammdaten!A144)</f>
        <v/>
      </c>
      <c r="B144" s="116" t="str">
        <f>IF(A144="","",VLOOKUP(A144,Stammdaten!A144:H427,6,FALSE))</f>
        <v/>
      </c>
      <c r="C144" s="117" t="str">
        <f>IF(A144="","","Beladung aus dem Netz der "&amp;Stammdaten!$F$3)</f>
        <v/>
      </c>
      <c r="D144" s="117" t="str">
        <f t="shared" si="3"/>
        <v/>
      </c>
      <c r="E144" s="118" t="str">
        <f>IF(A144="","",SUMIFS('Ergebnis (detailliert)'!$H$17:$H$300,'Ergebnis (detailliert)'!$A$17:$A$300,'Ergebnis (aggregiert)'!$A144,'Ergebnis (detailliert)'!$B$17:$B$300,'Ergebnis (aggregiert)'!$C144))</f>
        <v/>
      </c>
      <c r="F144" s="119" t="str">
        <f>IF($A144="","",SUMIFS('Ergebnis (detailliert)'!$I$17:$I$300,'Ergebnis (detailliert)'!$A$17:$A$300,'Ergebnis (aggregiert)'!$A144,'Ergebnis (detailliert)'!$B$17:$B$300,'Ergebnis (aggregiert)'!$C144))</f>
        <v/>
      </c>
      <c r="G144" s="118" t="str">
        <f>IF($A144="","",SUMIFS('Ergebnis (detailliert)'!$M$17:$M$1001,'Ergebnis (detailliert)'!$A$17:$A$1001,'Ergebnis (aggregiert)'!$A144,'Ergebnis (detailliert)'!$B$17:$B$1001,'Ergebnis (aggregiert)'!$C144))</f>
        <v/>
      </c>
      <c r="H144" s="120" t="str">
        <f>IF($A144="","",SUMIFS('Ergebnis (detailliert)'!$P$17:$P$1001,'Ergebnis (detailliert)'!$A$17:$A$1001,'Ergebnis (aggregiert)'!$A144,'Ergebnis (detailliert)'!$B$17:$B$1001,'Ergebnis (aggregiert)'!$C144))</f>
        <v/>
      </c>
      <c r="I144" s="121" t="str">
        <f>IF($A144="","",SUMIFS('Ergebnis (detailliert)'!$S$17:$S$1001,'Ergebnis (detailliert)'!$A$17:$A$1001,'Ergebnis (aggregiert)'!$A144,'Ergebnis (detailliert)'!$B$17:$B$1001,'Ergebnis (aggregiert)'!$C144))</f>
        <v/>
      </c>
      <c r="J144" s="96" t="str">
        <f>IFERROR(IF(ISBLANK(A144),"",IF(COUNTIF('Beladung des Speichers'!$A$17:$A$300,'Ergebnis (aggregiert)'!A144)=0,"Fehler: Reiter 'Beladung des Speichers' wurde für diesen Speicher nicht ausgefüllt",IF(COUNTIF('Entladung des Speichers'!$A$17:$A$300,'Ergebnis (aggregiert)'!A144)=0,"Fehler: Reiter 'Entladung des Speichers' wurde für diesen Speicher nicht ausgefüllt",IF(COUNTIF(Füllstände!$A$17:$A$300,'Ergebnis (aggregiert)'!A144)=0,"Fehler: Reiter 'Füllstände' wurde für diesen Speicher nicht ausgefüllt","")))),"Fehler: nicht alle Datenblätter für diesen Speicher wurden vollständig befüllt")</f>
        <v/>
      </c>
    </row>
    <row r="145" spans="1:10" x14ac:dyDescent="0.2">
      <c r="A145" s="116" t="str">
        <f>IF(Stammdaten!A145="","",Stammdaten!A145)</f>
        <v/>
      </c>
      <c r="B145" s="116" t="str">
        <f>IF(A145="","",VLOOKUP(A145,Stammdaten!A145:H428,6,FALSE))</f>
        <v/>
      </c>
      <c r="C145" s="117" t="str">
        <f>IF(A145="","","Beladung aus dem Netz der "&amp;Stammdaten!$F$3)</f>
        <v/>
      </c>
      <c r="D145" s="117" t="str">
        <f t="shared" ref="D145:D208" si="4">IF(A145="","",$B$11)</f>
        <v/>
      </c>
      <c r="E145" s="118" t="str">
        <f>IF(A145="","",SUMIFS('Ergebnis (detailliert)'!$H$17:$H$300,'Ergebnis (detailliert)'!$A$17:$A$300,'Ergebnis (aggregiert)'!$A145,'Ergebnis (detailliert)'!$B$17:$B$300,'Ergebnis (aggregiert)'!$C145))</f>
        <v/>
      </c>
      <c r="F145" s="119" t="str">
        <f>IF($A145="","",SUMIFS('Ergebnis (detailliert)'!$I$17:$I$300,'Ergebnis (detailliert)'!$A$17:$A$300,'Ergebnis (aggregiert)'!$A145,'Ergebnis (detailliert)'!$B$17:$B$300,'Ergebnis (aggregiert)'!$C145))</f>
        <v/>
      </c>
      <c r="G145" s="118" t="str">
        <f>IF($A145="","",SUMIFS('Ergebnis (detailliert)'!$M$17:$M$1001,'Ergebnis (detailliert)'!$A$17:$A$1001,'Ergebnis (aggregiert)'!$A145,'Ergebnis (detailliert)'!$B$17:$B$1001,'Ergebnis (aggregiert)'!$C145))</f>
        <v/>
      </c>
      <c r="H145" s="120" t="str">
        <f>IF($A145="","",SUMIFS('Ergebnis (detailliert)'!$P$17:$P$1001,'Ergebnis (detailliert)'!$A$17:$A$1001,'Ergebnis (aggregiert)'!$A145,'Ergebnis (detailliert)'!$B$17:$B$1001,'Ergebnis (aggregiert)'!$C145))</f>
        <v/>
      </c>
      <c r="I145" s="121" t="str">
        <f>IF($A145="","",SUMIFS('Ergebnis (detailliert)'!$S$17:$S$1001,'Ergebnis (detailliert)'!$A$17:$A$1001,'Ergebnis (aggregiert)'!$A145,'Ergebnis (detailliert)'!$B$17:$B$1001,'Ergebnis (aggregiert)'!$C145))</f>
        <v/>
      </c>
      <c r="J145" s="96" t="str">
        <f>IFERROR(IF(ISBLANK(A145),"",IF(COUNTIF('Beladung des Speichers'!$A$17:$A$300,'Ergebnis (aggregiert)'!A145)=0,"Fehler: Reiter 'Beladung des Speichers' wurde für diesen Speicher nicht ausgefüllt",IF(COUNTIF('Entladung des Speichers'!$A$17:$A$300,'Ergebnis (aggregiert)'!A145)=0,"Fehler: Reiter 'Entladung des Speichers' wurde für diesen Speicher nicht ausgefüllt",IF(COUNTIF(Füllstände!$A$17:$A$300,'Ergebnis (aggregiert)'!A145)=0,"Fehler: Reiter 'Füllstände' wurde für diesen Speicher nicht ausgefüllt","")))),"Fehler: nicht alle Datenblätter für diesen Speicher wurden vollständig befüllt")</f>
        <v/>
      </c>
    </row>
    <row r="146" spans="1:10" x14ac:dyDescent="0.2">
      <c r="A146" s="116" t="str">
        <f>IF(Stammdaten!A146="","",Stammdaten!A146)</f>
        <v/>
      </c>
      <c r="B146" s="116" t="str">
        <f>IF(A146="","",VLOOKUP(A146,Stammdaten!A146:H429,6,FALSE))</f>
        <v/>
      </c>
      <c r="C146" s="117" t="str">
        <f>IF(A146="","","Beladung aus dem Netz der "&amp;Stammdaten!$F$3)</f>
        <v/>
      </c>
      <c r="D146" s="117" t="str">
        <f t="shared" si="4"/>
        <v/>
      </c>
      <c r="E146" s="118" t="str">
        <f>IF(A146="","",SUMIFS('Ergebnis (detailliert)'!$H$17:$H$300,'Ergebnis (detailliert)'!$A$17:$A$300,'Ergebnis (aggregiert)'!$A146,'Ergebnis (detailliert)'!$B$17:$B$300,'Ergebnis (aggregiert)'!$C146))</f>
        <v/>
      </c>
      <c r="F146" s="119" t="str">
        <f>IF($A146="","",SUMIFS('Ergebnis (detailliert)'!$I$17:$I$300,'Ergebnis (detailliert)'!$A$17:$A$300,'Ergebnis (aggregiert)'!$A146,'Ergebnis (detailliert)'!$B$17:$B$300,'Ergebnis (aggregiert)'!$C146))</f>
        <v/>
      </c>
      <c r="G146" s="118" t="str">
        <f>IF($A146="","",SUMIFS('Ergebnis (detailliert)'!$M$17:$M$1001,'Ergebnis (detailliert)'!$A$17:$A$1001,'Ergebnis (aggregiert)'!$A146,'Ergebnis (detailliert)'!$B$17:$B$1001,'Ergebnis (aggregiert)'!$C146))</f>
        <v/>
      </c>
      <c r="H146" s="120" t="str">
        <f>IF($A146="","",SUMIFS('Ergebnis (detailliert)'!$P$17:$P$1001,'Ergebnis (detailliert)'!$A$17:$A$1001,'Ergebnis (aggregiert)'!$A146,'Ergebnis (detailliert)'!$B$17:$B$1001,'Ergebnis (aggregiert)'!$C146))</f>
        <v/>
      </c>
      <c r="I146" s="121" t="str">
        <f>IF($A146="","",SUMIFS('Ergebnis (detailliert)'!$S$17:$S$1001,'Ergebnis (detailliert)'!$A$17:$A$1001,'Ergebnis (aggregiert)'!$A146,'Ergebnis (detailliert)'!$B$17:$B$1001,'Ergebnis (aggregiert)'!$C146))</f>
        <v/>
      </c>
      <c r="J146" s="96" t="str">
        <f>IFERROR(IF(ISBLANK(A146),"",IF(COUNTIF('Beladung des Speichers'!$A$17:$A$300,'Ergebnis (aggregiert)'!A146)=0,"Fehler: Reiter 'Beladung des Speichers' wurde für diesen Speicher nicht ausgefüllt",IF(COUNTIF('Entladung des Speichers'!$A$17:$A$300,'Ergebnis (aggregiert)'!A146)=0,"Fehler: Reiter 'Entladung des Speichers' wurde für diesen Speicher nicht ausgefüllt",IF(COUNTIF(Füllstände!$A$17:$A$300,'Ergebnis (aggregiert)'!A146)=0,"Fehler: Reiter 'Füllstände' wurde für diesen Speicher nicht ausgefüllt","")))),"Fehler: nicht alle Datenblätter für diesen Speicher wurden vollständig befüllt")</f>
        <v/>
      </c>
    </row>
    <row r="147" spans="1:10" x14ac:dyDescent="0.2">
      <c r="A147" s="116" t="str">
        <f>IF(Stammdaten!A147="","",Stammdaten!A147)</f>
        <v/>
      </c>
      <c r="B147" s="116" t="str">
        <f>IF(A147="","",VLOOKUP(A147,Stammdaten!A147:H430,6,FALSE))</f>
        <v/>
      </c>
      <c r="C147" s="117" t="str">
        <f>IF(A147="","","Beladung aus dem Netz der "&amp;Stammdaten!$F$3)</f>
        <v/>
      </c>
      <c r="D147" s="117" t="str">
        <f t="shared" si="4"/>
        <v/>
      </c>
      <c r="E147" s="118" t="str">
        <f>IF(A147="","",SUMIFS('Ergebnis (detailliert)'!$H$17:$H$300,'Ergebnis (detailliert)'!$A$17:$A$300,'Ergebnis (aggregiert)'!$A147,'Ergebnis (detailliert)'!$B$17:$B$300,'Ergebnis (aggregiert)'!$C147))</f>
        <v/>
      </c>
      <c r="F147" s="119" t="str">
        <f>IF($A147="","",SUMIFS('Ergebnis (detailliert)'!$I$17:$I$300,'Ergebnis (detailliert)'!$A$17:$A$300,'Ergebnis (aggregiert)'!$A147,'Ergebnis (detailliert)'!$B$17:$B$300,'Ergebnis (aggregiert)'!$C147))</f>
        <v/>
      </c>
      <c r="G147" s="118" t="str">
        <f>IF($A147="","",SUMIFS('Ergebnis (detailliert)'!$M$17:$M$1001,'Ergebnis (detailliert)'!$A$17:$A$1001,'Ergebnis (aggregiert)'!$A147,'Ergebnis (detailliert)'!$B$17:$B$1001,'Ergebnis (aggregiert)'!$C147))</f>
        <v/>
      </c>
      <c r="H147" s="120" t="str">
        <f>IF($A147="","",SUMIFS('Ergebnis (detailliert)'!$P$17:$P$1001,'Ergebnis (detailliert)'!$A$17:$A$1001,'Ergebnis (aggregiert)'!$A147,'Ergebnis (detailliert)'!$B$17:$B$1001,'Ergebnis (aggregiert)'!$C147))</f>
        <v/>
      </c>
      <c r="I147" s="121" t="str">
        <f>IF($A147="","",SUMIFS('Ergebnis (detailliert)'!$S$17:$S$1001,'Ergebnis (detailliert)'!$A$17:$A$1001,'Ergebnis (aggregiert)'!$A147,'Ergebnis (detailliert)'!$B$17:$B$1001,'Ergebnis (aggregiert)'!$C147))</f>
        <v/>
      </c>
      <c r="J147" s="96" t="str">
        <f>IFERROR(IF(ISBLANK(A147),"",IF(COUNTIF('Beladung des Speichers'!$A$17:$A$300,'Ergebnis (aggregiert)'!A147)=0,"Fehler: Reiter 'Beladung des Speichers' wurde für diesen Speicher nicht ausgefüllt",IF(COUNTIF('Entladung des Speichers'!$A$17:$A$300,'Ergebnis (aggregiert)'!A147)=0,"Fehler: Reiter 'Entladung des Speichers' wurde für diesen Speicher nicht ausgefüllt",IF(COUNTIF(Füllstände!$A$17:$A$300,'Ergebnis (aggregiert)'!A147)=0,"Fehler: Reiter 'Füllstände' wurde für diesen Speicher nicht ausgefüllt","")))),"Fehler: nicht alle Datenblätter für diesen Speicher wurden vollständig befüllt")</f>
        <v/>
      </c>
    </row>
    <row r="148" spans="1:10" x14ac:dyDescent="0.2">
      <c r="A148" s="116" t="str">
        <f>IF(Stammdaten!A148="","",Stammdaten!A148)</f>
        <v/>
      </c>
      <c r="B148" s="116" t="str">
        <f>IF(A148="","",VLOOKUP(A148,Stammdaten!A148:H431,6,FALSE))</f>
        <v/>
      </c>
      <c r="C148" s="117" t="str">
        <f>IF(A148="","","Beladung aus dem Netz der "&amp;Stammdaten!$F$3)</f>
        <v/>
      </c>
      <c r="D148" s="117" t="str">
        <f t="shared" si="4"/>
        <v/>
      </c>
      <c r="E148" s="118" t="str">
        <f>IF(A148="","",SUMIFS('Ergebnis (detailliert)'!$H$17:$H$300,'Ergebnis (detailliert)'!$A$17:$A$300,'Ergebnis (aggregiert)'!$A148,'Ergebnis (detailliert)'!$B$17:$B$300,'Ergebnis (aggregiert)'!$C148))</f>
        <v/>
      </c>
      <c r="F148" s="119" t="str">
        <f>IF($A148="","",SUMIFS('Ergebnis (detailliert)'!$I$17:$I$300,'Ergebnis (detailliert)'!$A$17:$A$300,'Ergebnis (aggregiert)'!$A148,'Ergebnis (detailliert)'!$B$17:$B$300,'Ergebnis (aggregiert)'!$C148))</f>
        <v/>
      </c>
      <c r="G148" s="118" t="str">
        <f>IF($A148="","",SUMIFS('Ergebnis (detailliert)'!$M$17:$M$1001,'Ergebnis (detailliert)'!$A$17:$A$1001,'Ergebnis (aggregiert)'!$A148,'Ergebnis (detailliert)'!$B$17:$B$1001,'Ergebnis (aggregiert)'!$C148))</f>
        <v/>
      </c>
      <c r="H148" s="120" t="str">
        <f>IF($A148="","",SUMIFS('Ergebnis (detailliert)'!$P$17:$P$1001,'Ergebnis (detailliert)'!$A$17:$A$1001,'Ergebnis (aggregiert)'!$A148,'Ergebnis (detailliert)'!$B$17:$B$1001,'Ergebnis (aggregiert)'!$C148))</f>
        <v/>
      </c>
      <c r="I148" s="121" t="str">
        <f>IF($A148="","",SUMIFS('Ergebnis (detailliert)'!$S$17:$S$1001,'Ergebnis (detailliert)'!$A$17:$A$1001,'Ergebnis (aggregiert)'!$A148,'Ergebnis (detailliert)'!$B$17:$B$1001,'Ergebnis (aggregiert)'!$C148))</f>
        <v/>
      </c>
      <c r="J148" s="96" t="str">
        <f>IFERROR(IF(ISBLANK(A148),"",IF(COUNTIF('Beladung des Speichers'!$A$17:$A$300,'Ergebnis (aggregiert)'!A148)=0,"Fehler: Reiter 'Beladung des Speichers' wurde für diesen Speicher nicht ausgefüllt",IF(COUNTIF('Entladung des Speichers'!$A$17:$A$300,'Ergebnis (aggregiert)'!A148)=0,"Fehler: Reiter 'Entladung des Speichers' wurde für diesen Speicher nicht ausgefüllt",IF(COUNTIF(Füllstände!$A$17:$A$300,'Ergebnis (aggregiert)'!A148)=0,"Fehler: Reiter 'Füllstände' wurde für diesen Speicher nicht ausgefüllt","")))),"Fehler: nicht alle Datenblätter für diesen Speicher wurden vollständig befüllt")</f>
        <v/>
      </c>
    </row>
    <row r="149" spans="1:10" x14ac:dyDescent="0.2">
      <c r="A149" s="116" t="str">
        <f>IF(Stammdaten!A149="","",Stammdaten!A149)</f>
        <v/>
      </c>
      <c r="B149" s="116" t="str">
        <f>IF(A149="","",VLOOKUP(A149,Stammdaten!A149:H432,6,FALSE))</f>
        <v/>
      </c>
      <c r="C149" s="117" t="str">
        <f>IF(A149="","","Beladung aus dem Netz der "&amp;Stammdaten!$F$3)</f>
        <v/>
      </c>
      <c r="D149" s="117" t="str">
        <f t="shared" si="4"/>
        <v/>
      </c>
      <c r="E149" s="118" t="str">
        <f>IF(A149="","",SUMIFS('Ergebnis (detailliert)'!$H$17:$H$300,'Ergebnis (detailliert)'!$A$17:$A$300,'Ergebnis (aggregiert)'!$A149,'Ergebnis (detailliert)'!$B$17:$B$300,'Ergebnis (aggregiert)'!$C149))</f>
        <v/>
      </c>
      <c r="F149" s="119" t="str">
        <f>IF($A149="","",SUMIFS('Ergebnis (detailliert)'!$I$17:$I$300,'Ergebnis (detailliert)'!$A$17:$A$300,'Ergebnis (aggregiert)'!$A149,'Ergebnis (detailliert)'!$B$17:$B$300,'Ergebnis (aggregiert)'!$C149))</f>
        <v/>
      </c>
      <c r="G149" s="118" t="str">
        <f>IF($A149="","",SUMIFS('Ergebnis (detailliert)'!$M$17:$M$1001,'Ergebnis (detailliert)'!$A$17:$A$1001,'Ergebnis (aggregiert)'!$A149,'Ergebnis (detailliert)'!$B$17:$B$1001,'Ergebnis (aggregiert)'!$C149))</f>
        <v/>
      </c>
      <c r="H149" s="120" t="str">
        <f>IF($A149="","",SUMIFS('Ergebnis (detailliert)'!$P$17:$P$1001,'Ergebnis (detailliert)'!$A$17:$A$1001,'Ergebnis (aggregiert)'!$A149,'Ergebnis (detailliert)'!$B$17:$B$1001,'Ergebnis (aggregiert)'!$C149))</f>
        <v/>
      </c>
      <c r="I149" s="121" t="str">
        <f>IF($A149="","",SUMIFS('Ergebnis (detailliert)'!$S$17:$S$1001,'Ergebnis (detailliert)'!$A$17:$A$1001,'Ergebnis (aggregiert)'!$A149,'Ergebnis (detailliert)'!$B$17:$B$1001,'Ergebnis (aggregiert)'!$C149))</f>
        <v/>
      </c>
      <c r="J149" s="96" t="str">
        <f>IFERROR(IF(ISBLANK(A149),"",IF(COUNTIF('Beladung des Speichers'!$A$17:$A$300,'Ergebnis (aggregiert)'!A149)=0,"Fehler: Reiter 'Beladung des Speichers' wurde für diesen Speicher nicht ausgefüllt",IF(COUNTIF('Entladung des Speichers'!$A$17:$A$300,'Ergebnis (aggregiert)'!A149)=0,"Fehler: Reiter 'Entladung des Speichers' wurde für diesen Speicher nicht ausgefüllt",IF(COUNTIF(Füllstände!$A$17:$A$300,'Ergebnis (aggregiert)'!A149)=0,"Fehler: Reiter 'Füllstände' wurde für diesen Speicher nicht ausgefüllt","")))),"Fehler: nicht alle Datenblätter für diesen Speicher wurden vollständig befüllt")</f>
        <v/>
      </c>
    </row>
    <row r="150" spans="1:10" x14ac:dyDescent="0.2">
      <c r="A150" s="116" t="str">
        <f>IF(Stammdaten!A150="","",Stammdaten!A150)</f>
        <v/>
      </c>
      <c r="B150" s="116" t="str">
        <f>IF(A150="","",VLOOKUP(A150,Stammdaten!A150:H433,6,FALSE))</f>
        <v/>
      </c>
      <c r="C150" s="117" t="str">
        <f>IF(A150="","","Beladung aus dem Netz der "&amp;Stammdaten!$F$3)</f>
        <v/>
      </c>
      <c r="D150" s="117" t="str">
        <f t="shared" si="4"/>
        <v/>
      </c>
      <c r="E150" s="118" t="str">
        <f>IF(A150="","",SUMIFS('Ergebnis (detailliert)'!$H$17:$H$300,'Ergebnis (detailliert)'!$A$17:$A$300,'Ergebnis (aggregiert)'!$A150,'Ergebnis (detailliert)'!$B$17:$B$300,'Ergebnis (aggregiert)'!$C150))</f>
        <v/>
      </c>
      <c r="F150" s="119" t="str">
        <f>IF($A150="","",SUMIFS('Ergebnis (detailliert)'!$I$17:$I$300,'Ergebnis (detailliert)'!$A$17:$A$300,'Ergebnis (aggregiert)'!$A150,'Ergebnis (detailliert)'!$B$17:$B$300,'Ergebnis (aggregiert)'!$C150))</f>
        <v/>
      </c>
      <c r="G150" s="118" t="str">
        <f>IF($A150="","",SUMIFS('Ergebnis (detailliert)'!$M$17:$M$1001,'Ergebnis (detailliert)'!$A$17:$A$1001,'Ergebnis (aggregiert)'!$A150,'Ergebnis (detailliert)'!$B$17:$B$1001,'Ergebnis (aggregiert)'!$C150))</f>
        <v/>
      </c>
      <c r="H150" s="120" t="str">
        <f>IF($A150="","",SUMIFS('Ergebnis (detailliert)'!$P$17:$P$1001,'Ergebnis (detailliert)'!$A$17:$A$1001,'Ergebnis (aggregiert)'!$A150,'Ergebnis (detailliert)'!$B$17:$B$1001,'Ergebnis (aggregiert)'!$C150))</f>
        <v/>
      </c>
      <c r="I150" s="121" t="str">
        <f>IF($A150="","",SUMIFS('Ergebnis (detailliert)'!$S$17:$S$1001,'Ergebnis (detailliert)'!$A$17:$A$1001,'Ergebnis (aggregiert)'!$A150,'Ergebnis (detailliert)'!$B$17:$B$1001,'Ergebnis (aggregiert)'!$C150))</f>
        <v/>
      </c>
      <c r="J150" s="96" t="str">
        <f>IFERROR(IF(ISBLANK(A150),"",IF(COUNTIF('Beladung des Speichers'!$A$17:$A$300,'Ergebnis (aggregiert)'!A150)=0,"Fehler: Reiter 'Beladung des Speichers' wurde für diesen Speicher nicht ausgefüllt",IF(COUNTIF('Entladung des Speichers'!$A$17:$A$300,'Ergebnis (aggregiert)'!A150)=0,"Fehler: Reiter 'Entladung des Speichers' wurde für diesen Speicher nicht ausgefüllt",IF(COUNTIF(Füllstände!$A$17:$A$300,'Ergebnis (aggregiert)'!A150)=0,"Fehler: Reiter 'Füllstände' wurde für diesen Speicher nicht ausgefüllt","")))),"Fehler: nicht alle Datenblätter für diesen Speicher wurden vollständig befüllt")</f>
        <v/>
      </c>
    </row>
    <row r="151" spans="1:10" x14ac:dyDescent="0.2">
      <c r="A151" s="116" t="str">
        <f>IF(Stammdaten!A151="","",Stammdaten!A151)</f>
        <v/>
      </c>
      <c r="B151" s="116" t="str">
        <f>IF(A151="","",VLOOKUP(A151,Stammdaten!A151:H434,6,FALSE))</f>
        <v/>
      </c>
      <c r="C151" s="117" t="str">
        <f>IF(A151="","","Beladung aus dem Netz der "&amp;Stammdaten!$F$3)</f>
        <v/>
      </c>
      <c r="D151" s="117" t="str">
        <f t="shared" si="4"/>
        <v/>
      </c>
      <c r="E151" s="118" t="str">
        <f>IF(A151="","",SUMIFS('Ergebnis (detailliert)'!$H$17:$H$300,'Ergebnis (detailliert)'!$A$17:$A$300,'Ergebnis (aggregiert)'!$A151,'Ergebnis (detailliert)'!$B$17:$B$300,'Ergebnis (aggregiert)'!$C151))</f>
        <v/>
      </c>
      <c r="F151" s="119" t="str">
        <f>IF($A151="","",SUMIFS('Ergebnis (detailliert)'!$I$17:$I$300,'Ergebnis (detailliert)'!$A$17:$A$300,'Ergebnis (aggregiert)'!$A151,'Ergebnis (detailliert)'!$B$17:$B$300,'Ergebnis (aggregiert)'!$C151))</f>
        <v/>
      </c>
      <c r="G151" s="118" t="str">
        <f>IF($A151="","",SUMIFS('Ergebnis (detailliert)'!$M$17:$M$1001,'Ergebnis (detailliert)'!$A$17:$A$1001,'Ergebnis (aggregiert)'!$A151,'Ergebnis (detailliert)'!$B$17:$B$1001,'Ergebnis (aggregiert)'!$C151))</f>
        <v/>
      </c>
      <c r="H151" s="120" t="str">
        <f>IF($A151="","",SUMIFS('Ergebnis (detailliert)'!$P$17:$P$1001,'Ergebnis (detailliert)'!$A$17:$A$1001,'Ergebnis (aggregiert)'!$A151,'Ergebnis (detailliert)'!$B$17:$B$1001,'Ergebnis (aggregiert)'!$C151))</f>
        <v/>
      </c>
      <c r="I151" s="121" t="str">
        <f>IF($A151="","",SUMIFS('Ergebnis (detailliert)'!$S$17:$S$1001,'Ergebnis (detailliert)'!$A$17:$A$1001,'Ergebnis (aggregiert)'!$A151,'Ergebnis (detailliert)'!$B$17:$B$1001,'Ergebnis (aggregiert)'!$C151))</f>
        <v/>
      </c>
      <c r="J151" s="96" t="str">
        <f>IFERROR(IF(ISBLANK(A151),"",IF(COUNTIF('Beladung des Speichers'!$A$17:$A$300,'Ergebnis (aggregiert)'!A151)=0,"Fehler: Reiter 'Beladung des Speichers' wurde für diesen Speicher nicht ausgefüllt",IF(COUNTIF('Entladung des Speichers'!$A$17:$A$300,'Ergebnis (aggregiert)'!A151)=0,"Fehler: Reiter 'Entladung des Speichers' wurde für diesen Speicher nicht ausgefüllt",IF(COUNTIF(Füllstände!$A$17:$A$300,'Ergebnis (aggregiert)'!A151)=0,"Fehler: Reiter 'Füllstände' wurde für diesen Speicher nicht ausgefüllt","")))),"Fehler: nicht alle Datenblätter für diesen Speicher wurden vollständig befüllt")</f>
        <v/>
      </c>
    </row>
    <row r="152" spans="1:10" x14ac:dyDescent="0.2">
      <c r="A152" s="116" t="str">
        <f>IF(Stammdaten!A152="","",Stammdaten!A152)</f>
        <v/>
      </c>
      <c r="B152" s="116" t="str">
        <f>IF(A152="","",VLOOKUP(A152,Stammdaten!A152:H435,6,FALSE))</f>
        <v/>
      </c>
      <c r="C152" s="117" t="str">
        <f>IF(A152="","","Beladung aus dem Netz der "&amp;Stammdaten!$F$3)</f>
        <v/>
      </c>
      <c r="D152" s="117" t="str">
        <f t="shared" si="4"/>
        <v/>
      </c>
      <c r="E152" s="118" t="str">
        <f>IF(A152="","",SUMIFS('Ergebnis (detailliert)'!$H$17:$H$300,'Ergebnis (detailliert)'!$A$17:$A$300,'Ergebnis (aggregiert)'!$A152,'Ergebnis (detailliert)'!$B$17:$B$300,'Ergebnis (aggregiert)'!$C152))</f>
        <v/>
      </c>
      <c r="F152" s="119" t="str">
        <f>IF($A152="","",SUMIFS('Ergebnis (detailliert)'!$I$17:$I$300,'Ergebnis (detailliert)'!$A$17:$A$300,'Ergebnis (aggregiert)'!$A152,'Ergebnis (detailliert)'!$B$17:$B$300,'Ergebnis (aggregiert)'!$C152))</f>
        <v/>
      </c>
      <c r="G152" s="118" t="str">
        <f>IF($A152="","",SUMIFS('Ergebnis (detailliert)'!$M$17:$M$1001,'Ergebnis (detailliert)'!$A$17:$A$1001,'Ergebnis (aggregiert)'!$A152,'Ergebnis (detailliert)'!$B$17:$B$1001,'Ergebnis (aggregiert)'!$C152))</f>
        <v/>
      </c>
      <c r="H152" s="120" t="str">
        <f>IF($A152="","",SUMIFS('Ergebnis (detailliert)'!$P$17:$P$1001,'Ergebnis (detailliert)'!$A$17:$A$1001,'Ergebnis (aggregiert)'!$A152,'Ergebnis (detailliert)'!$B$17:$B$1001,'Ergebnis (aggregiert)'!$C152))</f>
        <v/>
      </c>
      <c r="I152" s="121" t="str">
        <f>IF($A152="","",SUMIFS('Ergebnis (detailliert)'!$S$17:$S$1001,'Ergebnis (detailliert)'!$A$17:$A$1001,'Ergebnis (aggregiert)'!$A152,'Ergebnis (detailliert)'!$B$17:$B$1001,'Ergebnis (aggregiert)'!$C152))</f>
        <v/>
      </c>
      <c r="J152" s="96" t="str">
        <f>IFERROR(IF(ISBLANK(A152),"",IF(COUNTIF('Beladung des Speichers'!$A$17:$A$300,'Ergebnis (aggregiert)'!A152)=0,"Fehler: Reiter 'Beladung des Speichers' wurde für diesen Speicher nicht ausgefüllt",IF(COUNTIF('Entladung des Speichers'!$A$17:$A$300,'Ergebnis (aggregiert)'!A152)=0,"Fehler: Reiter 'Entladung des Speichers' wurde für diesen Speicher nicht ausgefüllt",IF(COUNTIF(Füllstände!$A$17:$A$300,'Ergebnis (aggregiert)'!A152)=0,"Fehler: Reiter 'Füllstände' wurde für diesen Speicher nicht ausgefüllt","")))),"Fehler: nicht alle Datenblätter für diesen Speicher wurden vollständig befüllt")</f>
        <v/>
      </c>
    </row>
    <row r="153" spans="1:10" x14ac:dyDescent="0.2">
      <c r="A153" s="116" t="str">
        <f>IF(Stammdaten!A153="","",Stammdaten!A153)</f>
        <v/>
      </c>
      <c r="B153" s="116" t="str">
        <f>IF(A153="","",VLOOKUP(A153,Stammdaten!A153:H436,6,FALSE))</f>
        <v/>
      </c>
      <c r="C153" s="117" t="str">
        <f>IF(A153="","","Beladung aus dem Netz der "&amp;Stammdaten!$F$3)</f>
        <v/>
      </c>
      <c r="D153" s="117" t="str">
        <f t="shared" si="4"/>
        <v/>
      </c>
      <c r="E153" s="118" t="str">
        <f>IF(A153="","",SUMIFS('Ergebnis (detailliert)'!$H$17:$H$300,'Ergebnis (detailliert)'!$A$17:$A$300,'Ergebnis (aggregiert)'!$A153,'Ergebnis (detailliert)'!$B$17:$B$300,'Ergebnis (aggregiert)'!$C153))</f>
        <v/>
      </c>
      <c r="F153" s="119" t="str">
        <f>IF($A153="","",SUMIFS('Ergebnis (detailliert)'!$I$17:$I$300,'Ergebnis (detailliert)'!$A$17:$A$300,'Ergebnis (aggregiert)'!$A153,'Ergebnis (detailliert)'!$B$17:$B$300,'Ergebnis (aggregiert)'!$C153))</f>
        <v/>
      </c>
      <c r="G153" s="118" t="str">
        <f>IF($A153="","",SUMIFS('Ergebnis (detailliert)'!$M$17:$M$1001,'Ergebnis (detailliert)'!$A$17:$A$1001,'Ergebnis (aggregiert)'!$A153,'Ergebnis (detailliert)'!$B$17:$B$1001,'Ergebnis (aggregiert)'!$C153))</f>
        <v/>
      </c>
      <c r="H153" s="120" t="str">
        <f>IF($A153="","",SUMIFS('Ergebnis (detailliert)'!$P$17:$P$1001,'Ergebnis (detailliert)'!$A$17:$A$1001,'Ergebnis (aggregiert)'!$A153,'Ergebnis (detailliert)'!$B$17:$B$1001,'Ergebnis (aggregiert)'!$C153))</f>
        <v/>
      </c>
      <c r="I153" s="121" t="str">
        <f>IF($A153="","",SUMIFS('Ergebnis (detailliert)'!$S$17:$S$1001,'Ergebnis (detailliert)'!$A$17:$A$1001,'Ergebnis (aggregiert)'!$A153,'Ergebnis (detailliert)'!$B$17:$B$1001,'Ergebnis (aggregiert)'!$C153))</f>
        <v/>
      </c>
      <c r="J153" s="96" t="str">
        <f>IFERROR(IF(ISBLANK(A153),"",IF(COUNTIF('Beladung des Speichers'!$A$17:$A$300,'Ergebnis (aggregiert)'!A153)=0,"Fehler: Reiter 'Beladung des Speichers' wurde für diesen Speicher nicht ausgefüllt",IF(COUNTIF('Entladung des Speichers'!$A$17:$A$300,'Ergebnis (aggregiert)'!A153)=0,"Fehler: Reiter 'Entladung des Speichers' wurde für diesen Speicher nicht ausgefüllt",IF(COUNTIF(Füllstände!$A$17:$A$300,'Ergebnis (aggregiert)'!A153)=0,"Fehler: Reiter 'Füllstände' wurde für diesen Speicher nicht ausgefüllt","")))),"Fehler: nicht alle Datenblätter für diesen Speicher wurden vollständig befüllt")</f>
        <v/>
      </c>
    </row>
    <row r="154" spans="1:10" x14ac:dyDescent="0.2">
      <c r="A154" s="116" t="str">
        <f>IF(Stammdaten!A154="","",Stammdaten!A154)</f>
        <v/>
      </c>
      <c r="B154" s="116" t="str">
        <f>IF(A154="","",VLOOKUP(A154,Stammdaten!A154:H437,6,FALSE))</f>
        <v/>
      </c>
      <c r="C154" s="117" t="str">
        <f>IF(A154="","","Beladung aus dem Netz der "&amp;Stammdaten!$F$3)</f>
        <v/>
      </c>
      <c r="D154" s="117" t="str">
        <f t="shared" si="4"/>
        <v/>
      </c>
      <c r="E154" s="118" t="str">
        <f>IF(A154="","",SUMIFS('Ergebnis (detailliert)'!$H$17:$H$300,'Ergebnis (detailliert)'!$A$17:$A$300,'Ergebnis (aggregiert)'!$A154,'Ergebnis (detailliert)'!$B$17:$B$300,'Ergebnis (aggregiert)'!$C154))</f>
        <v/>
      </c>
      <c r="F154" s="119" t="str">
        <f>IF($A154="","",SUMIFS('Ergebnis (detailliert)'!$I$17:$I$300,'Ergebnis (detailliert)'!$A$17:$A$300,'Ergebnis (aggregiert)'!$A154,'Ergebnis (detailliert)'!$B$17:$B$300,'Ergebnis (aggregiert)'!$C154))</f>
        <v/>
      </c>
      <c r="G154" s="118" t="str">
        <f>IF($A154="","",SUMIFS('Ergebnis (detailliert)'!$M$17:$M$1001,'Ergebnis (detailliert)'!$A$17:$A$1001,'Ergebnis (aggregiert)'!$A154,'Ergebnis (detailliert)'!$B$17:$B$1001,'Ergebnis (aggregiert)'!$C154))</f>
        <v/>
      </c>
      <c r="H154" s="120" t="str">
        <f>IF($A154="","",SUMIFS('Ergebnis (detailliert)'!$P$17:$P$1001,'Ergebnis (detailliert)'!$A$17:$A$1001,'Ergebnis (aggregiert)'!$A154,'Ergebnis (detailliert)'!$B$17:$B$1001,'Ergebnis (aggregiert)'!$C154))</f>
        <v/>
      </c>
      <c r="I154" s="121" t="str">
        <f>IF($A154="","",SUMIFS('Ergebnis (detailliert)'!$S$17:$S$1001,'Ergebnis (detailliert)'!$A$17:$A$1001,'Ergebnis (aggregiert)'!$A154,'Ergebnis (detailliert)'!$B$17:$B$1001,'Ergebnis (aggregiert)'!$C154))</f>
        <v/>
      </c>
      <c r="J154" s="96" t="str">
        <f>IFERROR(IF(ISBLANK(A154),"",IF(COUNTIF('Beladung des Speichers'!$A$17:$A$300,'Ergebnis (aggregiert)'!A154)=0,"Fehler: Reiter 'Beladung des Speichers' wurde für diesen Speicher nicht ausgefüllt",IF(COUNTIF('Entladung des Speichers'!$A$17:$A$300,'Ergebnis (aggregiert)'!A154)=0,"Fehler: Reiter 'Entladung des Speichers' wurde für diesen Speicher nicht ausgefüllt",IF(COUNTIF(Füllstände!$A$17:$A$300,'Ergebnis (aggregiert)'!A154)=0,"Fehler: Reiter 'Füllstände' wurde für diesen Speicher nicht ausgefüllt","")))),"Fehler: nicht alle Datenblätter für diesen Speicher wurden vollständig befüllt")</f>
        <v/>
      </c>
    </row>
    <row r="155" spans="1:10" x14ac:dyDescent="0.2">
      <c r="A155" s="116" t="str">
        <f>IF(Stammdaten!A155="","",Stammdaten!A155)</f>
        <v/>
      </c>
      <c r="B155" s="116" t="str">
        <f>IF(A155="","",VLOOKUP(A155,Stammdaten!A155:H438,6,FALSE))</f>
        <v/>
      </c>
      <c r="C155" s="117" t="str">
        <f>IF(A155="","","Beladung aus dem Netz der "&amp;Stammdaten!$F$3)</f>
        <v/>
      </c>
      <c r="D155" s="117" t="str">
        <f t="shared" si="4"/>
        <v/>
      </c>
      <c r="E155" s="118" t="str">
        <f>IF(A155="","",SUMIFS('Ergebnis (detailliert)'!$H$17:$H$300,'Ergebnis (detailliert)'!$A$17:$A$300,'Ergebnis (aggregiert)'!$A155,'Ergebnis (detailliert)'!$B$17:$B$300,'Ergebnis (aggregiert)'!$C155))</f>
        <v/>
      </c>
      <c r="F155" s="119" t="str">
        <f>IF($A155="","",SUMIFS('Ergebnis (detailliert)'!$I$17:$I$300,'Ergebnis (detailliert)'!$A$17:$A$300,'Ergebnis (aggregiert)'!$A155,'Ergebnis (detailliert)'!$B$17:$B$300,'Ergebnis (aggregiert)'!$C155))</f>
        <v/>
      </c>
      <c r="G155" s="118" t="str">
        <f>IF($A155="","",SUMIFS('Ergebnis (detailliert)'!$M$17:$M$1001,'Ergebnis (detailliert)'!$A$17:$A$1001,'Ergebnis (aggregiert)'!$A155,'Ergebnis (detailliert)'!$B$17:$B$1001,'Ergebnis (aggregiert)'!$C155))</f>
        <v/>
      </c>
      <c r="H155" s="120" t="str">
        <f>IF($A155="","",SUMIFS('Ergebnis (detailliert)'!$P$17:$P$1001,'Ergebnis (detailliert)'!$A$17:$A$1001,'Ergebnis (aggregiert)'!$A155,'Ergebnis (detailliert)'!$B$17:$B$1001,'Ergebnis (aggregiert)'!$C155))</f>
        <v/>
      </c>
      <c r="I155" s="121" t="str">
        <f>IF($A155="","",SUMIFS('Ergebnis (detailliert)'!$S$17:$S$1001,'Ergebnis (detailliert)'!$A$17:$A$1001,'Ergebnis (aggregiert)'!$A155,'Ergebnis (detailliert)'!$B$17:$B$1001,'Ergebnis (aggregiert)'!$C155))</f>
        <v/>
      </c>
      <c r="J155" s="96" t="str">
        <f>IFERROR(IF(ISBLANK(A155),"",IF(COUNTIF('Beladung des Speichers'!$A$17:$A$300,'Ergebnis (aggregiert)'!A155)=0,"Fehler: Reiter 'Beladung des Speichers' wurde für diesen Speicher nicht ausgefüllt",IF(COUNTIF('Entladung des Speichers'!$A$17:$A$300,'Ergebnis (aggregiert)'!A155)=0,"Fehler: Reiter 'Entladung des Speichers' wurde für diesen Speicher nicht ausgefüllt",IF(COUNTIF(Füllstände!$A$17:$A$300,'Ergebnis (aggregiert)'!A155)=0,"Fehler: Reiter 'Füllstände' wurde für diesen Speicher nicht ausgefüllt","")))),"Fehler: nicht alle Datenblätter für diesen Speicher wurden vollständig befüllt")</f>
        <v/>
      </c>
    </row>
    <row r="156" spans="1:10" x14ac:dyDescent="0.2">
      <c r="A156" s="116" t="str">
        <f>IF(Stammdaten!A156="","",Stammdaten!A156)</f>
        <v/>
      </c>
      <c r="B156" s="116" t="str">
        <f>IF(A156="","",VLOOKUP(A156,Stammdaten!A156:H439,6,FALSE))</f>
        <v/>
      </c>
      <c r="C156" s="117" t="str">
        <f>IF(A156="","","Beladung aus dem Netz der "&amp;Stammdaten!$F$3)</f>
        <v/>
      </c>
      <c r="D156" s="117" t="str">
        <f t="shared" si="4"/>
        <v/>
      </c>
      <c r="E156" s="118" t="str">
        <f>IF(A156="","",SUMIFS('Ergebnis (detailliert)'!$H$17:$H$300,'Ergebnis (detailliert)'!$A$17:$A$300,'Ergebnis (aggregiert)'!$A156,'Ergebnis (detailliert)'!$B$17:$B$300,'Ergebnis (aggregiert)'!$C156))</f>
        <v/>
      </c>
      <c r="F156" s="119" t="str">
        <f>IF($A156="","",SUMIFS('Ergebnis (detailliert)'!$I$17:$I$300,'Ergebnis (detailliert)'!$A$17:$A$300,'Ergebnis (aggregiert)'!$A156,'Ergebnis (detailliert)'!$B$17:$B$300,'Ergebnis (aggregiert)'!$C156))</f>
        <v/>
      </c>
      <c r="G156" s="118" t="str">
        <f>IF($A156="","",SUMIFS('Ergebnis (detailliert)'!$M$17:$M$1001,'Ergebnis (detailliert)'!$A$17:$A$1001,'Ergebnis (aggregiert)'!$A156,'Ergebnis (detailliert)'!$B$17:$B$1001,'Ergebnis (aggregiert)'!$C156))</f>
        <v/>
      </c>
      <c r="H156" s="120" t="str">
        <f>IF($A156="","",SUMIFS('Ergebnis (detailliert)'!$P$17:$P$1001,'Ergebnis (detailliert)'!$A$17:$A$1001,'Ergebnis (aggregiert)'!$A156,'Ergebnis (detailliert)'!$B$17:$B$1001,'Ergebnis (aggregiert)'!$C156))</f>
        <v/>
      </c>
      <c r="I156" s="121" t="str">
        <f>IF($A156="","",SUMIFS('Ergebnis (detailliert)'!$S$17:$S$1001,'Ergebnis (detailliert)'!$A$17:$A$1001,'Ergebnis (aggregiert)'!$A156,'Ergebnis (detailliert)'!$B$17:$B$1001,'Ergebnis (aggregiert)'!$C156))</f>
        <v/>
      </c>
      <c r="J156" s="96" t="str">
        <f>IFERROR(IF(ISBLANK(A156),"",IF(COUNTIF('Beladung des Speichers'!$A$17:$A$300,'Ergebnis (aggregiert)'!A156)=0,"Fehler: Reiter 'Beladung des Speichers' wurde für diesen Speicher nicht ausgefüllt",IF(COUNTIF('Entladung des Speichers'!$A$17:$A$300,'Ergebnis (aggregiert)'!A156)=0,"Fehler: Reiter 'Entladung des Speichers' wurde für diesen Speicher nicht ausgefüllt",IF(COUNTIF(Füllstände!$A$17:$A$300,'Ergebnis (aggregiert)'!A156)=0,"Fehler: Reiter 'Füllstände' wurde für diesen Speicher nicht ausgefüllt","")))),"Fehler: nicht alle Datenblätter für diesen Speicher wurden vollständig befüllt")</f>
        <v/>
      </c>
    </row>
    <row r="157" spans="1:10" x14ac:dyDescent="0.2">
      <c r="A157" s="116" t="str">
        <f>IF(Stammdaten!A157="","",Stammdaten!A157)</f>
        <v/>
      </c>
      <c r="B157" s="116" t="str">
        <f>IF(A157="","",VLOOKUP(A157,Stammdaten!A157:H440,6,FALSE))</f>
        <v/>
      </c>
      <c r="C157" s="117" t="str">
        <f>IF(A157="","","Beladung aus dem Netz der "&amp;Stammdaten!$F$3)</f>
        <v/>
      </c>
      <c r="D157" s="117" t="str">
        <f t="shared" si="4"/>
        <v/>
      </c>
      <c r="E157" s="118" t="str">
        <f>IF(A157="","",SUMIFS('Ergebnis (detailliert)'!$H$17:$H$300,'Ergebnis (detailliert)'!$A$17:$A$300,'Ergebnis (aggregiert)'!$A157,'Ergebnis (detailliert)'!$B$17:$B$300,'Ergebnis (aggregiert)'!$C157))</f>
        <v/>
      </c>
      <c r="F157" s="119" t="str">
        <f>IF($A157="","",SUMIFS('Ergebnis (detailliert)'!$I$17:$I$300,'Ergebnis (detailliert)'!$A$17:$A$300,'Ergebnis (aggregiert)'!$A157,'Ergebnis (detailliert)'!$B$17:$B$300,'Ergebnis (aggregiert)'!$C157))</f>
        <v/>
      </c>
      <c r="G157" s="118" t="str">
        <f>IF($A157="","",SUMIFS('Ergebnis (detailliert)'!$M$17:$M$1001,'Ergebnis (detailliert)'!$A$17:$A$1001,'Ergebnis (aggregiert)'!$A157,'Ergebnis (detailliert)'!$B$17:$B$1001,'Ergebnis (aggregiert)'!$C157))</f>
        <v/>
      </c>
      <c r="H157" s="120" t="str">
        <f>IF($A157="","",SUMIFS('Ergebnis (detailliert)'!$P$17:$P$1001,'Ergebnis (detailliert)'!$A$17:$A$1001,'Ergebnis (aggregiert)'!$A157,'Ergebnis (detailliert)'!$B$17:$B$1001,'Ergebnis (aggregiert)'!$C157))</f>
        <v/>
      </c>
      <c r="I157" s="121" t="str">
        <f>IF($A157="","",SUMIFS('Ergebnis (detailliert)'!$S$17:$S$1001,'Ergebnis (detailliert)'!$A$17:$A$1001,'Ergebnis (aggregiert)'!$A157,'Ergebnis (detailliert)'!$B$17:$B$1001,'Ergebnis (aggregiert)'!$C157))</f>
        <v/>
      </c>
      <c r="J157" s="96" t="str">
        <f>IFERROR(IF(ISBLANK(A157),"",IF(COUNTIF('Beladung des Speichers'!$A$17:$A$300,'Ergebnis (aggregiert)'!A157)=0,"Fehler: Reiter 'Beladung des Speichers' wurde für diesen Speicher nicht ausgefüllt",IF(COUNTIF('Entladung des Speichers'!$A$17:$A$300,'Ergebnis (aggregiert)'!A157)=0,"Fehler: Reiter 'Entladung des Speichers' wurde für diesen Speicher nicht ausgefüllt",IF(COUNTIF(Füllstände!$A$17:$A$300,'Ergebnis (aggregiert)'!A157)=0,"Fehler: Reiter 'Füllstände' wurde für diesen Speicher nicht ausgefüllt","")))),"Fehler: nicht alle Datenblätter für diesen Speicher wurden vollständig befüllt")</f>
        <v/>
      </c>
    </row>
    <row r="158" spans="1:10" x14ac:dyDescent="0.2">
      <c r="A158" s="116" t="str">
        <f>IF(Stammdaten!A158="","",Stammdaten!A158)</f>
        <v/>
      </c>
      <c r="B158" s="116" t="str">
        <f>IF(A158="","",VLOOKUP(A158,Stammdaten!A158:H441,6,FALSE))</f>
        <v/>
      </c>
      <c r="C158" s="117" t="str">
        <f>IF(A158="","","Beladung aus dem Netz der "&amp;Stammdaten!$F$3)</f>
        <v/>
      </c>
      <c r="D158" s="117" t="str">
        <f t="shared" si="4"/>
        <v/>
      </c>
      <c r="E158" s="118" t="str">
        <f>IF(A158="","",SUMIFS('Ergebnis (detailliert)'!$H$17:$H$300,'Ergebnis (detailliert)'!$A$17:$A$300,'Ergebnis (aggregiert)'!$A158,'Ergebnis (detailliert)'!$B$17:$B$300,'Ergebnis (aggregiert)'!$C158))</f>
        <v/>
      </c>
      <c r="F158" s="119" t="str">
        <f>IF($A158="","",SUMIFS('Ergebnis (detailliert)'!$I$17:$I$300,'Ergebnis (detailliert)'!$A$17:$A$300,'Ergebnis (aggregiert)'!$A158,'Ergebnis (detailliert)'!$B$17:$B$300,'Ergebnis (aggregiert)'!$C158))</f>
        <v/>
      </c>
      <c r="G158" s="118" t="str">
        <f>IF($A158="","",SUMIFS('Ergebnis (detailliert)'!$M$17:$M$1001,'Ergebnis (detailliert)'!$A$17:$A$1001,'Ergebnis (aggregiert)'!$A158,'Ergebnis (detailliert)'!$B$17:$B$1001,'Ergebnis (aggregiert)'!$C158))</f>
        <v/>
      </c>
      <c r="H158" s="120" t="str">
        <f>IF($A158="","",SUMIFS('Ergebnis (detailliert)'!$P$17:$P$1001,'Ergebnis (detailliert)'!$A$17:$A$1001,'Ergebnis (aggregiert)'!$A158,'Ergebnis (detailliert)'!$B$17:$B$1001,'Ergebnis (aggregiert)'!$C158))</f>
        <v/>
      </c>
      <c r="I158" s="121" t="str">
        <f>IF($A158="","",SUMIFS('Ergebnis (detailliert)'!$S$17:$S$1001,'Ergebnis (detailliert)'!$A$17:$A$1001,'Ergebnis (aggregiert)'!$A158,'Ergebnis (detailliert)'!$B$17:$B$1001,'Ergebnis (aggregiert)'!$C158))</f>
        <v/>
      </c>
      <c r="J158" s="96" t="str">
        <f>IFERROR(IF(ISBLANK(A158),"",IF(COUNTIF('Beladung des Speichers'!$A$17:$A$300,'Ergebnis (aggregiert)'!A158)=0,"Fehler: Reiter 'Beladung des Speichers' wurde für diesen Speicher nicht ausgefüllt",IF(COUNTIF('Entladung des Speichers'!$A$17:$A$300,'Ergebnis (aggregiert)'!A158)=0,"Fehler: Reiter 'Entladung des Speichers' wurde für diesen Speicher nicht ausgefüllt",IF(COUNTIF(Füllstände!$A$17:$A$300,'Ergebnis (aggregiert)'!A158)=0,"Fehler: Reiter 'Füllstände' wurde für diesen Speicher nicht ausgefüllt","")))),"Fehler: nicht alle Datenblätter für diesen Speicher wurden vollständig befüllt")</f>
        <v/>
      </c>
    </row>
    <row r="159" spans="1:10" x14ac:dyDescent="0.2">
      <c r="A159" s="116" t="str">
        <f>IF(Stammdaten!A159="","",Stammdaten!A159)</f>
        <v/>
      </c>
      <c r="B159" s="116" t="str">
        <f>IF(A159="","",VLOOKUP(A159,Stammdaten!A159:H442,6,FALSE))</f>
        <v/>
      </c>
      <c r="C159" s="117" t="str">
        <f>IF(A159="","","Beladung aus dem Netz der "&amp;Stammdaten!$F$3)</f>
        <v/>
      </c>
      <c r="D159" s="117" t="str">
        <f t="shared" si="4"/>
        <v/>
      </c>
      <c r="E159" s="118" t="str">
        <f>IF(A159="","",SUMIFS('Ergebnis (detailliert)'!$H$17:$H$300,'Ergebnis (detailliert)'!$A$17:$A$300,'Ergebnis (aggregiert)'!$A159,'Ergebnis (detailliert)'!$B$17:$B$300,'Ergebnis (aggregiert)'!$C159))</f>
        <v/>
      </c>
      <c r="F159" s="119" t="str">
        <f>IF($A159="","",SUMIFS('Ergebnis (detailliert)'!$I$17:$I$300,'Ergebnis (detailliert)'!$A$17:$A$300,'Ergebnis (aggregiert)'!$A159,'Ergebnis (detailliert)'!$B$17:$B$300,'Ergebnis (aggregiert)'!$C159))</f>
        <v/>
      </c>
      <c r="G159" s="118" t="str">
        <f>IF($A159="","",SUMIFS('Ergebnis (detailliert)'!$M$17:$M$1001,'Ergebnis (detailliert)'!$A$17:$A$1001,'Ergebnis (aggregiert)'!$A159,'Ergebnis (detailliert)'!$B$17:$B$1001,'Ergebnis (aggregiert)'!$C159))</f>
        <v/>
      </c>
      <c r="H159" s="120" t="str">
        <f>IF($A159="","",SUMIFS('Ergebnis (detailliert)'!$P$17:$P$1001,'Ergebnis (detailliert)'!$A$17:$A$1001,'Ergebnis (aggregiert)'!$A159,'Ergebnis (detailliert)'!$B$17:$B$1001,'Ergebnis (aggregiert)'!$C159))</f>
        <v/>
      </c>
      <c r="I159" s="121" t="str">
        <f>IF($A159="","",SUMIFS('Ergebnis (detailliert)'!$S$17:$S$1001,'Ergebnis (detailliert)'!$A$17:$A$1001,'Ergebnis (aggregiert)'!$A159,'Ergebnis (detailliert)'!$B$17:$B$1001,'Ergebnis (aggregiert)'!$C159))</f>
        <v/>
      </c>
      <c r="J159" s="96" t="str">
        <f>IFERROR(IF(ISBLANK(A159),"",IF(COUNTIF('Beladung des Speichers'!$A$17:$A$300,'Ergebnis (aggregiert)'!A159)=0,"Fehler: Reiter 'Beladung des Speichers' wurde für diesen Speicher nicht ausgefüllt",IF(COUNTIF('Entladung des Speichers'!$A$17:$A$300,'Ergebnis (aggregiert)'!A159)=0,"Fehler: Reiter 'Entladung des Speichers' wurde für diesen Speicher nicht ausgefüllt",IF(COUNTIF(Füllstände!$A$17:$A$300,'Ergebnis (aggregiert)'!A159)=0,"Fehler: Reiter 'Füllstände' wurde für diesen Speicher nicht ausgefüllt","")))),"Fehler: nicht alle Datenblätter für diesen Speicher wurden vollständig befüllt")</f>
        <v/>
      </c>
    </row>
    <row r="160" spans="1:10" x14ac:dyDescent="0.2">
      <c r="A160" s="116" t="str">
        <f>IF(Stammdaten!A160="","",Stammdaten!A160)</f>
        <v/>
      </c>
      <c r="B160" s="116" t="str">
        <f>IF(A160="","",VLOOKUP(A160,Stammdaten!A160:H443,6,FALSE))</f>
        <v/>
      </c>
      <c r="C160" s="117" t="str">
        <f>IF(A160="","","Beladung aus dem Netz der "&amp;Stammdaten!$F$3)</f>
        <v/>
      </c>
      <c r="D160" s="117" t="str">
        <f t="shared" si="4"/>
        <v/>
      </c>
      <c r="E160" s="118" t="str">
        <f>IF(A160="","",SUMIFS('Ergebnis (detailliert)'!$H$17:$H$300,'Ergebnis (detailliert)'!$A$17:$A$300,'Ergebnis (aggregiert)'!$A160,'Ergebnis (detailliert)'!$B$17:$B$300,'Ergebnis (aggregiert)'!$C160))</f>
        <v/>
      </c>
      <c r="F160" s="119" t="str">
        <f>IF($A160="","",SUMIFS('Ergebnis (detailliert)'!$I$17:$I$300,'Ergebnis (detailliert)'!$A$17:$A$300,'Ergebnis (aggregiert)'!$A160,'Ergebnis (detailliert)'!$B$17:$B$300,'Ergebnis (aggregiert)'!$C160))</f>
        <v/>
      </c>
      <c r="G160" s="118" t="str">
        <f>IF($A160="","",SUMIFS('Ergebnis (detailliert)'!$M$17:$M$1001,'Ergebnis (detailliert)'!$A$17:$A$1001,'Ergebnis (aggregiert)'!$A160,'Ergebnis (detailliert)'!$B$17:$B$1001,'Ergebnis (aggregiert)'!$C160))</f>
        <v/>
      </c>
      <c r="H160" s="120" t="str">
        <f>IF($A160="","",SUMIFS('Ergebnis (detailliert)'!$P$17:$P$1001,'Ergebnis (detailliert)'!$A$17:$A$1001,'Ergebnis (aggregiert)'!$A160,'Ergebnis (detailliert)'!$B$17:$B$1001,'Ergebnis (aggregiert)'!$C160))</f>
        <v/>
      </c>
      <c r="I160" s="121" t="str">
        <f>IF($A160="","",SUMIFS('Ergebnis (detailliert)'!$S$17:$S$1001,'Ergebnis (detailliert)'!$A$17:$A$1001,'Ergebnis (aggregiert)'!$A160,'Ergebnis (detailliert)'!$B$17:$B$1001,'Ergebnis (aggregiert)'!$C160))</f>
        <v/>
      </c>
      <c r="J160" s="96" t="str">
        <f>IFERROR(IF(ISBLANK(A160),"",IF(COUNTIF('Beladung des Speichers'!$A$17:$A$300,'Ergebnis (aggregiert)'!A160)=0,"Fehler: Reiter 'Beladung des Speichers' wurde für diesen Speicher nicht ausgefüllt",IF(COUNTIF('Entladung des Speichers'!$A$17:$A$300,'Ergebnis (aggregiert)'!A160)=0,"Fehler: Reiter 'Entladung des Speichers' wurde für diesen Speicher nicht ausgefüllt",IF(COUNTIF(Füllstände!$A$17:$A$300,'Ergebnis (aggregiert)'!A160)=0,"Fehler: Reiter 'Füllstände' wurde für diesen Speicher nicht ausgefüllt","")))),"Fehler: nicht alle Datenblätter für diesen Speicher wurden vollständig befüllt")</f>
        <v/>
      </c>
    </row>
    <row r="161" spans="1:10" x14ac:dyDescent="0.2">
      <c r="A161" s="116" t="str">
        <f>IF(Stammdaten!A161="","",Stammdaten!A161)</f>
        <v/>
      </c>
      <c r="B161" s="116" t="str">
        <f>IF(A161="","",VLOOKUP(A161,Stammdaten!A161:H444,6,FALSE))</f>
        <v/>
      </c>
      <c r="C161" s="117" t="str">
        <f>IF(A161="","","Beladung aus dem Netz der "&amp;Stammdaten!$F$3)</f>
        <v/>
      </c>
      <c r="D161" s="117" t="str">
        <f t="shared" si="4"/>
        <v/>
      </c>
      <c r="E161" s="118" t="str">
        <f>IF(A161="","",SUMIFS('Ergebnis (detailliert)'!$H$17:$H$300,'Ergebnis (detailliert)'!$A$17:$A$300,'Ergebnis (aggregiert)'!$A161,'Ergebnis (detailliert)'!$B$17:$B$300,'Ergebnis (aggregiert)'!$C161))</f>
        <v/>
      </c>
      <c r="F161" s="119" t="str">
        <f>IF($A161="","",SUMIFS('Ergebnis (detailliert)'!$I$17:$I$300,'Ergebnis (detailliert)'!$A$17:$A$300,'Ergebnis (aggregiert)'!$A161,'Ergebnis (detailliert)'!$B$17:$B$300,'Ergebnis (aggregiert)'!$C161))</f>
        <v/>
      </c>
      <c r="G161" s="118" t="str">
        <f>IF($A161="","",SUMIFS('Ergebnis (detailliert)'!$M$17:$M$1001,'Ergebnis (detailliert)'!$A$17:$A$1001,'Ergebnis (aggregiert)'!$A161,'Ergebnis (detailliert)'!$B$17:$B$1001,'Ergebnis (aggregiert)'!$C161))</f>
        <v/>
      </c>
      <c r="H161" s="120" t="str">
        <f>IF($A161="","",SUMIFS('Ergebnis (detailliert)'!$P$17:$P$1001,'Ergebnis (detailliert)'!$A$17:$A$1001,'Ergebnis (aggregiert)'!$A161,'Ergebnis (detailliert)'!$B$17:$B$1001,'Ergebnis (aggregiert)'!$C161))</f>
        <v/>
      </c>
      <c r="I161" s="121" t="str">
        <f>IF($A161="","",SUMIFS('Ergebnis (detailliert)'!$S$17:$S$1001,'Ergebnis (detailliert)'!$A$17:$A$1001,'Ergebnis (aggregiert)'!$A161,'Ergebnis (detailliert)'!$B$17:$B$1001,'Ergebnis (aggregiert)'!$C161))</f>
        <v/>
      </c>
      <c r="J161" s="96" t="str">
        <f>IFERROR(IF(ISBLANK(A161),"",IF(COUNTIF('Beladung des Speichers'!$A$17:$A$300,'Ergebnis (aggregiert)'!A161)=0,"Fehler: Reiter 'Beladung des Speichers' wurde für diesen Speicher nicht ausgefüllt",IF(COUNTIF('Entladung des Speichers'!$A$17:$A$300,'Ergebnis (aggregiert)'!A161)=0,"Fehler: Reiter 'Entladung des Speichers' wurde für diesen Speicher nicht ausgefüllt",IF(COUNTIF(Füllstände!$A$17:$A$300,'Ergebnis (aggregiert)'!A161)=0,"Fehler: Reiter 'Füllstände' wurde für diesen Speicher nicht ausgefüllt","")))),"Fehler: nicht alle Datenblätter für diesen Speicher wurden vollständig befüllt")</f>
        <v/>
      </c>
    </row>
    <row r="162" spans="1:10" x14ac:dyDescent="0.2">
      <c r="A162" s="116" t="str">
        <f>IF(Stammdaten!A162="","",Stammdaten!A162)</f>
        <v/>
      </c>
      <c r="B162" s="116" t="str">
        <f>IF(A162="","",VLOOKUP(A162,Stammdaten!A162:H445,6,FALSE))</f>
        <v/>
      </c>
      <c r="C162" s="117" t="str">
        <f>IF(A162="","","Beladung aus dem Netz der "&amp;Stammdaten!$F$3)</f>
        <v/>
      </c>
      <c r="D162" s="117" t="str">
        <f t="shared" si="4"/>
        <v/>
      </c>
      <c r="E162" s="118" t="str">
        <f>IF(A162="","",SUMIFS('Ergebnis (detailliert)'!$H$17:$H$300,'Ergebnis (detailliert)'!$A$17:$A$300,'Ergebnis (aggregiert)'!$A162,'Ergebnis (detailliert)'!$B$17:$B$300,'Ergebnis (aggregiert)'!$C162))</f>
        <v/>
      </c>
      <c r="F162" s="119" t="str">
        <f>IF($A162="","",SUMIFS('Ergebnis (detailliert)'!$I$17:$I$300,'Ergebnis (detailliert)'!$A$17:$A$300,'Ergebnis (aggregiert)'!$A162,'Ergebnis (detailliert)'!$B$17:$B$300,'Ergebnis (aggregiert)'!$C162))</f>
        <v/>
      </c>
      <c r="G162" s="118" t="str">
        <f>IF($A162="","",SUMIFS('Ergebnis (detailliert)'!$M$17:$M$1001,'Ergebnis (detailliert)'!$A$17:$A$1001,'Ergebnis (aggregiert)'!$A162,'Ergebnis (detailliert)'!$B$17:$B$1001,'Ergebnis (aggregiert)'!$C162))</f>
        <v/>
      </c>
      <c r="H162" s="120" t="str">
        <f>IF($A162="","",SUMIFS('Ergebnis (detailliert)'!$P$17:$P$1001,'Ergebnis (detailliert)'!$A$17:$A$1001,'Ergebnis (aggregiert)'!$A162,'Ergebnis (detailliert)'!$B$17:$B$1001,'Ergebnis (aggregiert)'!$C162))</f>
        <v/>
      </c>
      <c r="I162" s="121" t="str">
        <f>IF($A162="","",SUMIFS('Ergebnis (detailliert)'!$S$17:$S$1001,'Ergebnis (detailliert)'!$A$17:$A$1001,'Ergebnis (aggregiert)'!$A162,'Ergebnis (detailliert)'!$B$17:$B$1001,'Ergebnis (aggregiert)'!$C162))</f>
        <v/>
      </c>
      <c r="J162" s="96" t="str">
        <f>IFERROR(IF(ISBLANK(A162),"",IF(COUNTIF('Beladung des Speichers'!$A$17:$A$300,'Ergebnis (aggregiert)'!A162)=0,"Fehler: Reiter 'Beladung des Speichers' wurde für diesen Speicher nicht ausgefüllt",IF(COUNTIF('Entladung des Speichers'!$A$17:$A$300,'Ergebnis (aggregiert)'!A162)=0,"Fehler: Reiter 'Entladung des Speichers' wurde für diesen Speicher nicht ausgefüllt",IF(COUNTIF(Füllstände!$A$17:$A$300,'Ergebnis (aggregiert)'!A162)=0,"Fehler: Reiter 'Füllstände' wurde für diesen Speicher nicht ausgefüllt","")))),"Fehler: nicht alle Datenblätter für diesen Speicher wurden vollständig befüllt")</f>
        <v/>
      </c>
    </row>
    <row r="163" spans="1:10" x14ac:dyDescent="0.2">
      <c r="A163" s="116" t="str">
        <f>IF(Stammdaten!A163="","",Stammdaten!A163)</f>
        <v/>
      </c>
      <c r="B163" s="116" t="str">
        <f>IF(A163="","",VLOOKUP(A163,Stammdaten!A163:H446,6,FALSE))</f>
        <v/>
      </c>
      <c r="C163" s="117" t="str">
        <f>IF(A163="","","Beladung aus dem Netz der "&amp;Stammdaten!$F$3)</f>
        <v/>
      </c>
      <c r="D163" s="117" t="str">
        <f t="shared" si="4"/>
        <v/>
      </c>
      <c r="E163" s="118" t="str">
        <f>IF(A163="","",SUMIFS('Ergebnis (detailliert)'!$H$17:$H$300,'Ergebnis (detailliert)'!$A$17:$A$300,'Ergebnis (aggregiert)'!$A163,'Ergebnis (detailliert)'!$B$17:$B$300,'Ergebnis (aggregiert)'!$C163))</f>
        <v/>
      </c>
      <c r="F163" s="119" t="str">
        <f>IF($A163="","",SUMIFS('Ergebnis (detailliert)'!$I$17:$I$300,'Ergebnis (detailliert)'!$A$17:$A$300,'Ergebnis (aggregiert)'!$A163,'Ergebnis (detailliert)'!$B$17:$B$300,'Ergebnis (aggregiert)'!$C163))</f>
        <v/>
      </c>
      <c r="G163" s="118" t="str">
        <f>IF($A163="","",SUMIFS('Ergebnis (detailliert)'!$M$17:$M$1001,'Ergebnis (detailliert)'!$A$17:$A$1001,'Ergebnis (aggregiert)'!$A163,'Ergebnis (detailliert)'!$B$17:$B$1001,'Ergebnis (aggregiert)'!$C163))</f>
        <v/>
      </c>
      <c r="H163" s="120" t="str">
        <f>IF($A163="","",SUMIFS('Ergebnis (detailliert)'!$P$17:$P$1001,'Ergebnis (detailliert)'!$A$17:$A$1001,'Ergebnis (aggregiert)'!$A163,'Ergebnis (detailliert)'!$B$17:$B$1001,'Ergebnis (aggregiert)'!$C163))</f>
        <v/>
      </c>
      <c r="I163" s="121" t="str">
        <f>IF($A163="","",SUMIFS('Ergebnis (detailliert)'!$S$17:$S$1001,'Ergebnis (detailliert)'!$A$17:$A$1001,'Ergebnis (aggregiert)'!$A163,'Ergebnis (detailliert)'!$B$17:$B$1001,'Ergebnis (aggregiert)'!$C163))</f>
        <v/>
      </c>
      <c r="J163" s="96" t="str">
        <f>IFERROR(IF(ISBLANK(A163),"",IF(COUNTIF('Beladung des Speichers'!$A$17:$A$300,'Ergebnis (aggregiert)'!A163)=0,"Fehler: Reiter 'Beladung des Speichers' wurde für diesen Speicher nicht ausgefüllt",IF(COUNTIF('Entladung des Speichers'!$A$17:$A$300,'Ergebnis (aggregiert)'!A163)=0,"Fehler: Reiter 'Entladung des Speichers' wurde für diesen Speicher nicht ausgefüllt",IF(COUNTIF(Füllstände!$A$17:$A$300,'Ergebnis (aggregiert)'!A163)=0,"Fehler: Reiter 'Füllstände' wurde für diesen Speicher nicht ausgefüllt","")))),"Fehler: nicht alle Datenblätter für diesen Speicher wurden vollständig befüllt")</f>
        <v/>
      </c>
    </row>
    <row r="164" spans="1:10" x14ac:dyDescent="0.2">
      <c r="A164" s="116" t="str">
        <f>IF(Stammdaten!A164="","",Stammdaten!A164)</f>
        <v/>
      </c>
      <c r="B164" s="116" t="str">
        <f>IF(A164="","",VLOOKUP(A164,Stammdaten!A164:H447,6,FALSE))</f>
        <v/>
      </c>
      <c r="C164" s="117" t="str">
        <f>IF(A164="","","Beladung aus dem Netz der "&amp;Stammdaten!$F$3)</f>
        <v/>
      </c>
      <c r="D164" s="117" t="str">
        <f t="shared" si="4"/>
        <v/>
      </c>
      <c r="E164" s="118" t="str">
        <f>IF(A164="","",SUMIFS('Ergebnis (detailliert)'!$H$17:$H$300,'Ergebnis (detailliert)'!$A$17:$A$300,'Ergebnis (aggregiert)'!$A164,'Ergebnis (detailliert)'!$B$17:$B$300,'Ergebnis (aggregiert)'!$C164))</f>
        <v/>
      </c>
      <c r="F164" s="119" t="str">
        <f>IF($A164="","",SUMIFS('Ergebnis (detailliert)'!$I$17:$I$300,'Ergebnis (detailliert)'!$A$17:$A$300,'Ergebnis (aggregiert)'!$A164,'Ergebnis (detailliert)'!$B$17:$B$300,'Ergebnis (aggregiert)'!$C164))</f>
        <v/>
      </c>
      <c r="G164" s="118" t="str">
        <f>IF($A164="","",SUMIFS('Ergebnis (detailliert)'!$M$17:$M$1001,'Ergebnis (detailliert)'!$A$17:$A$1001,'Ergebnis (aggregiert)'!$A164,'Ergebnis (detailliert)'!$B$17:$B$1001,'Ergebnis (aggregiert)'!$C164))</f>
        <v/>
      </c>
      <c r="H164" s="120" t="str">
        <f>IF($A164="","",SUMIFS('Ergebnis (detailliert)'!$P$17:$P$1001,'Ergebnis (detailliert)'!$A$17:$A$1001,'Ergebnis (aggregiert)'!$A164,'Ergebnis (detailliert)'!$B$17:$B$1001,'Ergebnis (aggregiert)'!$C164))</f>
        <v/>
      </c>
      <c r="I164" s="121" t="str">
        <f>IF($A164="","",SUMIFS('Ergebnis (detailliert)'!$S$17:$S$1001,'Ergebnis (detailliert)'!$A$17:$A$1001,'Ergebnis (aggregiert)'!$A164,'Ergebnis (detailliert)'!$B$17:$B$1001,'Ergebnis (aggregiert)'!$C164))</f>
        <v/>
      </c>
      <c r="J164" s="96" t="str">
        <f>IFERROR(IF(ISBLANK(A164),"",IF(COUNTIF('Beladung des Speichers'!$A$17:$A$300,'Ergebnis (aggregiert)'!A164)=0,"Fehler: Reiter 'Beladung des Speichers' wurde für diesen Speicher nicht ausgefüllt",IF(COUNTIF('Entladung des Speichers'!$A$17:$A$300,'Ergebnis (aggregiert)'!A164)=0,"Fehler: Reiter 'Entladung des Speichers' wurde für diesen Speicher nicht ausgefüllt",IF(COUNTIF(Füllstände!$A$17:$A$300,'Ergebnis (aggregiert)'!A164)=0,"Fehler: Reiter 'Füllstände' wurde für diesen Speicher nicht ausgefüllt","")))),"Fehler: nicht alle Datenblätter für diesen Speicher wurden vollständig befüllt")</f>
        <v/>
      </c>
    </row>
    <row r="165" spans="1:10" x14ac:dyDescent="0.2">
      <c r="A165" s="116" t="str">
        <f>IF(Stammdaten!A165="","",Stammdaten!A165)</f>
        <v/>
      </c>
      <c r="B165" s="116" t="str">
        <f>IF(A165="","",VLOOKUP(A165,Stammdaten!A165:H448,6,FALSE))</f>
        <v/>
      </c>
      <c r="C165" s="117" t="str">
        <f>IF(A165="","","Beladung aus dem Netz der "&amp;Stammdaten!$F$3)</f>
        <v/>
      </c>
      <c r="D165" s="117" t="str">
        <f t="shared" si="4"/>
        <v/>
      </c>
      <c r="E165" s="118" t="str">
        <f>IF(A165="","",SUMIFS('Ergebnis (detailliert)'!$H$17:$H$300,'Ergebnis (detailliert)'!$A$17:$A$300,'Ergebnis (aggregiert)'!$A165,'Ergebnis (detailliert)'!$B$17:$B$300,'Ergebnis (aggregiert)'!$C165))</f>
        <v/>
      </c>
      <c r="F165" s="119" t="str">
        <f>IF($A165="","",SUMIFS('Ergebnis (detailliert)'!$I$17:$I$300,'Ergebnis (detailliert)'!$A$17:$A$300,'Ergebnis (aggregiert)'!$A165,'Ergebnis (detailliert)'!$B$17:$B$300,'Ergebnis (aggregiert)'!$C165))</f>
        <v/>
      </c>
      <c r="G165" s="118" t="str">
        <f>IF($A165="","",SUMIFS('Ergebnis (detailliert)'!$M$17:$M$1001,'Ergebnis (detailliert)'!$A$17:$A$1001,'Ergebnis (aggregiert)'!$A165,'Ergebnis (detailliert)'!$B$17:$B$1001,'Ergebnis (aggregiert)'!$C165))</f>
        <v/>
      </c>
      <c r="H165" s="120" t="str">
        <f>IF($A165="","",SUMIFS('Ergebnis (detailliert)'!$P$17:$P$1001,'Ergebnis (detailliert)'!$A$17:$A$1001,'Ergebnis (aggregiert)'!$A165,'Ergebnis (detailliert)'!$B$17:$B$1001,'Ergebnis (aggregiert)'!$C165))</f>
        <v/>
      </c>
      <c r="I165" s="121" t="str">
        <f>IF($A165="","",SUMIFS('Ergebnis (detailliert)'!$S$17:$S$1001,'Ergebnis (detailliert)'!$A$17:$A$1001,'Ergebnis (aggregiert)'!$A165,'Ergebnis (detailliert)'!$B$17:$B$1001,'Ergebnis (aggregiert)'!$C165))</f>
        <v/>
      </c>
      <c r="J165" s="96" t="str">
        <f>IFERROR(IF(ISBLANK(A165),"",IF(COUNTIF('Beladung des Speichers'!$A$17:$A$300,'Ergebnis (aggregiert)'!A165)=0,"Fehler: Reiter 'Beladung des Speichers' wurde für diesen Speicher nicht ausgefüllt",IF(COUNTIF('Entladung des Speichers'!$A$17:$A$300,'Ergebnis (aggregiert)'!A165)=0,"Fehler: Reiter 'Entladung des Speichers' wurde für diesen Speicher nicht ausgefüllt",IF(COUNTIF(Füllstände!$A$17:$A$300,'Ergebnis (aggregiert)'!A165)=0,"Fehler: Reiter 'Füllstände' wurde für diesen Speicher nicht ausgefüllt","")))),"Fehler: nicht alle Datenblätter für diesen Speicher wurden vollständig befüllt")</f>
        <v/>
      </c>
    </row>
    <row r="166" spans="1:10" x14ac:dyDescent="0.2">
      <c r="A166" s="116" t="str">
        <f>IF(Stammdaten!A166="","",Stammdaten!A166)</f>
        <v/>
      </c>
      <c r="B166" s="116" t="str">
        <f>IF(A166="","",VLOOKUP(A166,Stammdaten!A166:H449,6,FALSE))</f>
        <v/>
      </c>
      <c r="C166" s="117" t="str">
        <f>IF(A166="","","Beladung aus dem Netz der "&amp;Stammdaten!$F$3)</f>
        <v/>
      </c>
      <c r="D166" s="117" t="str">
        <f t="shared" si="4"/>
        <v/>
      </c>
      <c r="E166" s="118" t="str">
        <f>IF(A166="","",SUMIFS('Ergebnis (detailliert)'!$H$17:$H$300,'Ergebnis (detailliert)'!$A$17:$A$300,'Ergebnis (aggregiert)'!$A166,'Ergebnis (detailliert)'!$B$17:$B$300,'Ergebnis (aggregiert)'!$C166))</f>
        <v/>
      </c>
      <c r="F166" s="119" t="str">
        <f>IF($A166="","",SUMIFS('Ergebnis (detailliert)'!$I$17:$I$300,'Ergebnis (detailliert)'!$A$17:$A$300,'Ergebnis (aggregiert)'!$A166,'Ergebnis (detailliert)'!$B$17:$B$300,'Ergebnis (aggregiert)'!$C166))</f>
        <v/>
      </c>
      <c r="G166" s="118" t="str">
        <f>IF($A166="","",SUMIFS('Ergebnis (detailliert)'!$M$17:$M$1001,'Ergebnis (detailliert)'!$A$17:$A$1001,'Ergebnis (aggregiert)'!$A166,'Ergebnis (detailliert)'!$B$17:$B$1001,'Ergebnis (aggregiert)'!$C166))</f>
        <v/>
      </c>
      <c r="H166" s="120" t="str">
        <f>IF($A166="","",SUMIFS('Ergebnis (detailliert)'!$P$17:$P$1001,'Ergebnis (detailliert)'!$A$17:$A$1001,'Ergebnis (aggregiert)'!$A166,'Ergebnis (detailliert)'!$B$17:$B$1001,'Ergebnis (aggregiert)'!$C166))</f>
        <v/>
      </c>
      <c r="I166" s="121" t="str">
        <f>IF($A166="","",SUMIFS('Ergebnis (detailliert)'!$S$17:$S$1001,'Ergebnis (detailliert)'!$A$17:$A$1001,'Ergebnis (aggregiert)'!$A166,'Ergebnis (detailliert)'!$B$17:$B$1001,'Ergebnis (aggregiert)'!$C166))</f>
        <v/>
      </c>
      <c r="J166" s="96" t="str">
        <f>IFERROR(IF(ISBLANK(A166),"",IF(COUNTIF('Beladung des Speichers'!$A$17:$A$300,'Ergebnis (aggregiert)'!A166)=0,"Fehler: Reiter 'Beladung des Speichers' wurde für diesen Speicher nicht ausgefüllt",IF(COUNTIF('Entladung des Speichers'!$A$17:$A$300,'Ergebnis (aggregiert)'!A166)=0,"Fehler: Reiter 'Entladung des Speichers' wurde für diesen Speicher nicht ausgefüllt",IF(COUNTIF(Füllstände!$A$17:$A$300,'Ergebnis (aggregiert)'!A166)=0,"Fehler: Reiter 'Füllstände' wurde für diesen Speicher nicht ausgefüllt","")))),"Fehler: nicht alle Datenblätter für diesen Speicher wurden vollständig befüllt")</f>
        <v/>
      </c>
    </row>
    <row r="167" spans="1:10" x14ac:dyDescent="0.2">
      <c r="A167" s="116" t="str">
        <f>IF(Stammdaten!A167="","",Stammdaten!A167)</f>
        <v/>
      </c>
      <c r="B167" s="116" t="str">
        <f>IF(A167="","",VLOOKUP(A167,Stammdaten!A167:H450,6,FALSE))</f>
        <v/>
      </c>
      <c r="C167" s="117" t="str">
        <f>IF(A167="","","Beladung aus dem Netz der "&amp;Stammdaten!$F$3)</f>
        <v/>
      </c>
      <c r="D167" s="117" t="str">
        <f t="shared" si="4"/>
        <v/>
      </c>
      <c r="E167" s="118" t="str">
        <f>IF(A167="","",SUMIFS('Ergebnis (detailliert)'!$H$17:$H$300,'Ergebnis (detailliert)'!$A$17:$A$300,'Ergebnis (aggregiert)'!$A167,'Ergebnis (detailliert)'!$B$17:$B$300,'Ergebnis (aggregiert)'!$C167))</f>
        <v/>
      </c>
      <c r="F167" s="119" t="str">
        <f>IF($A167="","",SUMIFS('Ergebnis (detailliert)'!$I$17:$I$300,'Ergebnis (detailliert)'!$A$17:$A$300,'Ergebnis (aggregiert)'!$A167,'Ergebnis (detailliert)'!$B$17:$B$300,'Ergebnis (aggregiert)'!$C167))</f>
        <v/>
      </c>
      <c r="G167" s="118" t="str">
        <f>IF($A167="","",SUMIFS('Ergebnis (detailliert)'!$M$17:$M$1001,'Ergebnis (detailliert)'!$A$17:$A$1001,'Ergebnis (aggregiert)'!$A167,'Ergebnis (detailliert)'!$B$17:$B$1001,'Ergebnis (aggregiert)'!$C167))</f>
        <v/>
      </c>
      <c r="H167" s="120" t="str">
        <f>IF($A167="","",SUMIFS('Ergebnis (detailliert)'!$P$17:$P$1001,'Ergebnis (detailliert)'!$A$17:$A$1001,'Ergebnis (aggregiert)'!$A167,'Ergebnis (detailliert)'!$B$17:$B$1001,'Ergebnis (aggregiert)'!$C167))</f>
        <v/>
      </c>
      <c r="I167" s="121" t="str">
        <f>IF($A167="","",SUMIFS('Ergebnis (detailliert)'!$S$17:$S$1001,'Ergebnis (detailliert)'!$A$17:$A$1001,'Ergebnis (aggregiert)'!$A167,'Ergebnis (detailliert)'!$B$17:$B$1001,'Ergebnis (aggregiert)'!$C167))</f>
        <v/>
      </c>
      <c r="J167" s="96" t="str">
        <f>IFERROR(IF(ISBLANK(A167),"",IF(COUNTIF('Beladung des Speichers'!$A$17:$A$300,'Ergebnis (aggregiert)'!A167)=0,"Fehler: Reiter 'Beladung des Speichers' wurde für diesen Speicher nicht ausgefüllt",IF(COUNTIF('Entladung des Speichers'!$A$17:$A$300,'Ergebnis (aggregiert)'!A167)=0,"Fehler: Reiter 'Entladung des Speichers' wurde für diesen Speicher nicht ausgefüllt",IF(COUNTIF(Füllstände!$A$17:$A$300,'Ergebnis (aggregiert)'!A167)=0,"Fehler: Reiter 'Füllstände' wurde für diesen Speicher nicht ausgefüllt","")))),"Fehler: nicht alle Datenblätter für diesen Speicher wurden vollständig befüllt")</f>
        <v/>
      </c>
    </row>
    <row r="168" spans="1:10" x14ac:dyDescent="0.2">
      <c r="A168" s="116" t="str">
        <f>IF(Stammdaten!A168="","",Stammdaten!A168)</f>
        <v/>
      </c>
      <c r="B168" s="116" t="str">
        <f>IF(A168="","",VLOOKUP(A168,Stammdaten!A168:H451,6,FALSE))</f>
        <v/>
      </c>
      <c r="C168" s="117" t="str">
        <f>IF(A168="","","Beladung aus dem Netz der "&amp;Stammdaten!$F$3)</f>
        <v/>
      </c>
      <c r="D168" s="117" t="str">
        <f t="shared" si="4"/>
        <v/>
      </c>
      <c r="E168" s="118" t="str">
        <f>IF(A168="","",SUMIFS('Ergebnis (detailliert)'!$H$17:$H$300,'Ergebnis (detailliert)'!$A$17:$A$300,'Ergebnis (aggregiert)'!$A168,'Ergebnis (detailliert)'!$B$17:$B$300,'Ergebnis (aggregiert)'!$C168))</f>
        <v/>
      </c>
      <c r="F168" s="119" t="str">
        <f>IF($A168="","",SUMIFS('Ergebnis (detailliert)'!$I$17:$I$300,'Ergebnis (detailliert)'!$A$17:$A$300,'Ergebnis (aggregiert)'!$A168,'Ergebnis (detailliert)'!$B$17:$B$300,'Ergebnis (aggregiert)'!$C168))</f>
        <v/>
      </c>
      <c r="G168" s="118" t="str">
        <f>IF($A168="","",SUMIFS('Ergebnis (detailliert)'!$M$17:$M$1001,'Ergebnis (detailliert)'!$A$17:$A$1001,'Ergebnis (aggregiert)'!$A168,'Ergebnis (detailliert)'!$B$17:$B$1001,'Ergebnis (aggregiert)'!$C168))</f>
        <v/>
      </c>
      <c r="H168" s="120" t="str">
        <f>IF($A168="","",SUMIFS('Ergebnis (detailliert)'!$P$17:$P$1001,'Ergebnis (detailliert)'!$A$17:$A$1001,'Ergebnis (aggregiert)'!$A168,'Ergebnis (detailliert)'!$B$17:$B$1001,'Ergebnis (aggregiert)'!$C168))</f>
        <v/>
      </c>
      <c r="I168" s="121" t="str">
        <f>IF($A168="","",SUMIFS('Ergebnis (detailliert)'!$S$17:$S$1001,'Ergebnis (detailliert)'!$A$17:$A$1001,'Ergebnis (aggregiert)'!$A168,'Ergebnis (detailliert)'!$B$17:$B$1001,'Ergebnis (aggregiert)'!$C168))</f>
        <v/>
      </c>
      <c r="J168" s="96" t="str">
        <f>IFERROR(IF(ISBLANK(A168),"",IF(COUNTIF('Beladung des Speichers'!$A$17:$A$300,'Ergebnis (aggregiert)'!A168)=0,"Fehler: Reiter 'Beladung des Speichers' wurde für diesen Speicher nicht ausgefüllt",IF(COUNTIF('Entladung des Speichers'!$A$17:$A$300,'Ergebnis (aggregiert)'!A168)=0,"Fehler: Reiter 'Entladung des Speichers' wurde für diesen Speicher nicht ausgefüllt",IF(COUNTIF(Füllstände!$A$17:$A$300,'Ergebnis (aggregiert)'!A168)=0,"Fehler: Reiter 'Füllstände' wurde für diesen Speicher nicht ausgefüllt","")))),"Fehler: nicht alle Datenblätter für diesen Speicher wurden vollständig befüllt")</f>
        <v/>
      </c>
    </row>
    <row r="169" spans="1:10" x14ac:dyDescent="0.2">
      <c r="A169" s="116" t="str">
        <f>IF(Stammdaten!A169="","",Stammdaten!A169)</f>
        <v/>
      </c>
      <c r="B169" s="116" t="str">
        <f>IF(A169="","",VLOOKUP(A169,Stammdaten!A169:H452,6,FALSE))</f>
        <v/>
      </c>
      <c r="C169" s="117" t="str">
        <f>IF(A169="","","Beladung aus dem Netz der "&amp;Stammdaten!$F$3)</f>
        <v/>
      </c>
      <c r="D169" s="117" t="str">
        <f t="shared" si="4"/>
        <v/>
      </c>
      <c r="E169" s="118" t="str">
        <f>IF(A169="","",SUMIFS('Ergebnis (detailliert)'!$H$17:$H$300,'Ergebnis (detailliert)'!$A$17:$A$300,'Ergebnis (aggregiert)'!$A169,'Ergebnis (detailliert)'!$B$17:$B$300,'Ergebnis (aggregiert)'!$C169))</f>
        <v/>
      </c>
      <c r="F169" s="119" t="str">
        <f>IF($A169="","",SUMIFS('Ergebnis (detailliert)'!$I$17:$I$300,'Ergebnis (detailliert)'!$A$17:$A$300,'Ergebnis (aggregiert)'!$A169,'Ergebnis (detailliert)'!$B$17:$B$300,'Ergebnis (aggregiert)'!$C169))</f>
        <v/>
      </c>
      <c r="G169" s="118" t="str">
        <f>IF($A169="","",SUMIFS('Ergebnis (detailliert)'!$M$17:$M$1001,'Ergebnis (detailliert)'!$A$17:$A$1001,'Ergebnis (aggregiert)'!$A169,'Ergebnis (detailliert)'!$B$17:$B$1001,'Ergebnis (aggregiert)'!$C169))</f>
        <v/>
      </c>
      <c r="H169" s="120" t="str">
        <f>IF($A169="","",SUMIFS('Ergebnis (detailliert)'!$P$17:$P$1001,'Ergebnis (detailliert)'!$A$17:$A$1001,'Ergebnis (aggregiert)'!$A169,'Ergebnis (detailliert)'!$B$17:$B$1001,'Ergebnis (aggregiert)'!$C169))</f>
        <v/>
      </c>
      <c r="I169" s="121" t="str">
        <f>IF($A169="","",SUMIFS('Ergebnis (detailliert)'!$S$17:$S$1001,'Ergebnis (detailliert)'!$A$17:$A$1001,'Ergebnis (aggregiert)'!$A169,'Ergebnis (detailliert)'!$B$17:$B$1001,'Ergebnis (aggregiert)'!$C169))</f>
        <v/>
      </c>
      <c r="J169" s="96" t="str">
        <f>IFERROR(IF(ISBLANK(A169),"",IF(COUNTIF('Beladung des Speichers'!$A$17:$A$300,'Ergebnis (aggregiert)'!A169)=0,"Fehler: Reiter 'Beladung des Speichers' wurde für diesen Speicher nicht ausgefüllt",IF(COUNTIF('Entladung des Speichers'!$A$17:$A$300,'Ergebnis (aggregiert)'!A169)=0,"Fehler: Reiter 'Entladung des Speichers' wurde für diesen Speicher nicht ausgefüllt",IF(COUNTIF(Füllstände!$A$17:$A$300,'Ergebnis (aggregiert)'!A169)=0,"Fehler: Reiter 'Füllstände' wurde für diesen Speicher nicht ausgefüllt","")))),"Fehler: nicht alle Datenblätter für diesen Speicher wurden vollständig befüllt")</f>
        <v/>
      </c>
    </row>
    <row r="170" spans="1:10" x14ac:dyDescent="0.2">
      <c r="A170" s="116" t="str">
        <f>IF(Stammdaten!A170="","",Stammdaten!A170)</f>
        <v/>
      </c>
      <c r="B170" s="116" t="str">
        <f>IF(A170="","",VLOOKUP(A170,Stammdaten!A170:H453,6,FALSE))</f>
        <v/>
      </c>
      <c r="C170" s="117" t="str">
        <f>IF(A170="","","Beladung aus dem Netz der "&amp;Stammdaten!$F$3)</f>
        <v/>
      </c>
      <c r="D170" s="117" t="str">
        <f t="shared" si="4"/>
        <v/>
      </c>
      <c r="E170" s="118" t="str">
        <f>IF(A170="","",SUMIFS('Ergebnis (detailliert)'!$H$17:$H$300,'Ergebnis (detailliert)'!$A$17:$A$300,'Ergebnis (aggregiert)'!$A170,'Ergebnis (detailliert)'!$B$17:$B$300,'Ergebnis (aggregiert)'!$C170))</f>
        <v/>
      </c>
      <c r="F170" s="119" t="str">
        <f>IF($A170="","",SUMIFS('Ergebnis (detailliert)'!$I$17:$I$300,'Ergebnis (detailliert)'!$A$17:$A$300,'Ergebnis (aggregiert)'!$A170,'Ergebnis (detailliert)'!$B$17:$B$300,'Ergebnis (aggregiert)'!$C170))</f>
        <v/>
      </c>
      <c r="G170" s="118" t="str">
        <f>IF($A170="","",SUMIFS('Ergebnis (detailliert)'!$M$17:$M$1001,'Ergebnis (detailliert)'!$A$17:$A$1001,'Ergebnis (aggregiert)'!$A170,'Ergebnis (detailliert)'!$B$17:$B$1001,'Ergebnis (aggregiert)'!$C170))</f>
        <v/>
      </c>
      <c r="H170" s="120" t="str">
        <f>IF($A170="","",SUMIFS('Ergebnis (detailliert)'!$P$17:$P$1001,'Ergebnis (detailliert)'!$A$17:$A$1001,'Ergebnis (aggregiert)'!$A170,'Ergebnis (detailliert)'!$B$17:$B$1001,'Ergebnis (aggregiert)'!$C170))</f>
        <v/>
      </c>
      <c r="I170" s="121" t="str">
        <f>IF($A170="","",SUMIFS('Ergebnis (detailliert)'!$S$17:$S$1001,'Ergebnis (detailliert)'!$A$17:$A$1001,'Ergebnis (aggregiert)'!$A170,'Ergebnis (detailliert)'!$B$17:$B$1001,'Ergebnis (aggregiert)'!$C170))</f>
        <v/>
      </c>
      <c r="J170" s="96" t="str">
        <f>IFERROR(IF(ISBLANK(A170),"",IF(COUNTIF('Beladung des Speichers'!$A$17:$A$300,'Ergebnis (aggregiert)'!A170)=0,"Fehler: Reiter 'Beladung des Speichers' wurde für diesen Speicher nicht ausgefüllt",IF(COUNTIF('Entladung des Speichers'!$A$17:$A$300,'Ergebnis (aggregiert)'!A170)=0,"Fehler: Reiter 'Entladung des Speichers' wurde für diesen Speicher nicht ausgefüllt",IF(COUNTIF(Füllstände!$A$17:$A$300,'Ergebnis (aggregiert)'!A170)=0,"Fehler: Reiter 'Füllstände' wurde für diesen Speicher nicht ausgefüllt","")))),"Fehler: nicht alle Datenblätter für diesen Speicher wurden vollständig befüllt")</f>
        <v/>
      </c>
    </row>
    <row r="171" spans="1:10" x14ac:dyDescent="0.2">
      <c r="A171" s="116" t="str">
        <f>IF(Stammdaten!A171="","",Stammdaten!A171)</f>
        <v/>
      </c>
      <c r="B171" s="116" t="str">
        <f>IF(A171="","",VLOOKUP(A171,Stammdaten!A171:H454,6,FALSE))</f>
        <v/>
      </c>
      <c r="C171" s="117" t="str">
        <f>IF(A171="","","Beladung aus dem Netz der "&amp;Stammdaten!$F$3)</f>
        <v/>
      </c>
      <c r="D171" s="117" t="str">
        <f t="shared" si="4"/>
        <v/>
      </c>
      <c r="E171" s="118" t="str">
        <f>IF(A171="","",SUMIFS('Ergebnis (detailliert)'!$H$17:$H$300,'Ergebnis (detailliert)'!$A$17:$A$300,'Ergebnis (aggregiert)'!$A171,'Ergebnis (detailliert)'!$B$17:$B$300,'Ergebnis (aggregiert)'!$C171))</f>
        <v/>
      </c>
      <c r="F171" s="119" t="str">
        <f>IF($A171="","",SUMIFS('Ergebnis (detailliert)'!$I$17:$I$300,'Ergebnis (detailliert)'!$A$17:$A$300,'Ergebnis (aggregiert)'!$A171,'Ergebnis (detailliert)'!$B$17:$B$300,'Ergebnis (aggregiert)'!$C171))</f>
        <v/>
      </c>
      <c r="G171" s="118" t="str">
        <f>IF($A171="","",SUMIFS('Ergebnis (detailliert)'!$M$17:$M$1001,'Ergebnis (detailliert)'!$A$17:$A$1001,'Ergebnis (aggregiert)'!$A171,'Ergebnis (detailliert)'!$B$17:$B$1001,'Ergebnis (aggregiert)'!$C171))</f>
        <v/>
      </c>
      <c r="H171" s="120" t="str">
        <f>IF($A171="","",SUMIFS('Ergebnis (detailliert)'!$P$17:$P$1001,'Ergebnis (detailliert)'!$A$17:$A$1001,'Ergebnis (aggregiert)'!$A171,'Ergebnis (detailliert)'!$B$17:$B$1001,'Ergebnis (aggregiert)'!$C171))</f>
        <v/>
      </c>
      <c r="I171" s="121" t="str">
        <f>IF($A171="","",SUMIFS('Ergebnis (detailliert)'!$S$17:$S$1001,'Ergebnis (detailliert)'!$A$17:$A$1001,'Ergebnis (aggregiert)'!$A171,'Ergebnis (detailliert)'!$B$17:$B$1001,'Ergebnis (aggregiert)'!$C171))</f>
        <v/>
      </c>
      <c r="J171" s="96" t="str">
        <f>IFERROR(IF(ISBLANK(A171),"",IF(COUNTIF('Beladung des Speichers'!$A$17:$A$300,'Ergebnis (aggregiert)'!A171)=0,"Fehler: Reiter 'Beladung des Speichers' wurde für diesen Speicher nicht ausgefüllt",IF(COUNTIF('Entladung des Speichers'!$A$17:$A$300,'Ergebnis (aggregiert)'!A171)=0,"Fehler: Reiter 'Entladung des Speichers' wurde für diesen Speicher nicht ausgefüllt",IF(COUNTIF(Füllstände!$A$17:$A$300,'Ergebnis (aggregiert)'!A171)=0,"Fehler: Reiter 'Füllstände' wurde für diesen Speicher nicht ausgefüllt","")))),"Fehler: nicht alle Datenblätter für diesen Speicher wurden vollständig befüllt")</f>
        <v/>
      </c>
    </row>
    <row r="172" spans="1:10" x14ac:dyDescent="0.2">
      <c r="A172" s="116" t="str">
        <f>IF(Stammdaten!A172="","",Stammdaten!A172)</f>
        <v/>
      </c>
      <c r="B172" s="116" t="str">
        <f>IF(A172="","",VLOOKUP(A172,Stammdaten!A172:H455,6,FALSE))</f>
        <v/>
      </c>
      <c r="C172" s="117" t="str">
        <f>IF(A172="","","Beladung aus dem Netz der "&amp;Stammdaten!$F$3)</f>
        <v/>
      </c>
      <c r="D172" s="117" t="str">
        <f t="shared" si="4"/>
        <v/>
      </c>
      <c r="E172" s="118" t="str">
        <f>IF(A172="","",SUMIFS('Ergebnis (detailliert)'!$H$17:$H$300,'Ergebnis (detailliert)'!$A$17:$A$300,'Ergebnis (aggregiert)'!$A172,'Ergebnis (detailliert)'!$B$17:$B$300,'Ergebnis (aggregiert)'!$C172))</f>
        <v/>
      </c>
      <c r="F172" s="119" t="str">
        <f>IF($A172="","",SUMIFS('Ergebnis (detailliert)'!$I$17:$I$300,'Ergebnis (detailliert)'!$A$17:$A$300,'Ergebnis (aggregiert)'!$A172,'Ergebnis (detailliert)'!$B$17:$B$300,'Ergebnis (aggregiert)'!$C172))</f>
        <v/>
      </c>
      <c r="G172" s="118" t="str">
        <f>IF($A172="","",SUMIFS('Ergebnis (detailliert)'!$M$17:$M$1001,'Ergebnis (detailliert)'!$A$17:$A$1001,'Ergebnis (aggregiert)'!$A172,'Ergebnis (detailliert)'!$B$17:$B$1001,'Ergebnis (aggregiert)'!$C172))</f>
        <v/>
      </c>
      <c r="H172" s="120" t="str">
        <f>IF($A172="","",SUMIFS('Ergebnis (detailliert)'!$P$17:$P$1001,'Ergebnis (detailliert)'!$A$17:$A$1001,'Ergebnis (aggregiert)'!$A172,'Ergebnis (detailliert)'!$B$17:$B$1001,'Ergebnis (aggregiert)'!$C172))</f>
        <v/>
      </c>
      <c r="I172" s="121" t="str">
        <f>IF($A172="","",SUMIFS('Ergebnis (detailliert)'!$S$17:$S$1001,'Ergebnis (detailliert)'!$A$17:$A$1001,'Ergebnis (aggregiert)'!$A172,'Ergebnis (detailliert)'!$B$17:$B$1001,'Ergebnis (aggregiert)'!$C172))</f>
        <v/>
      </c>
      <c r="J172" s="96" t="str">
        <f>IFERROR(IF(ISBLANK(A172),"",IF(COUNTIF('Beladung des Speichers'!$A$17:$A$300,'Ergebnis (aggregiert)'!A172)=0,"Fehler: Reiter 'Beladung des Speichers' wurde für diesen Speicher nicht ausgefüllt",IF(COUNTIF('Entladung des Speichers'!$A$17:$A$300,'Ergebnis (aggregiert)'!A172)=0,"Fehler: Reiter 'Entladung des Speichers' wurde für diesen Speicher nicht ausgefüllt",IF(COUNTIF(Füllstände!$A$17:$A$300,'Ergebnis (aggregiert)'!A172)=0,"Fehler: Reiter 'Füllstände' wurde für diesen Speicher nicht ausgefüllt","")))),"Fehler: nicht alle Datenblätter für diesen Speicher wurden vollständig befüllt")</f>
        <v/>
      </c>
    </row>
    <row r="173" spans="1:10" x14ac:dyDescent="0.2">
      <c r="A173" s="116" t="str">
        <f>IF(Stammdaten!A173="","",Stammdaten!A173)</f>
        <v/>
      </c>
      <c r="B173" s="116" t="str">
        <f>IF(A173="","",VLOOKUP(A173,Stammdaten!A173:H456,6,FALSE))</f>
        <v/>
      </c>
      <c r="C173" s="117" t="str">
        <f>IF(A173="","","Beladung aus dem Netz der "&amp;Stammdaten!$F$3)</f>
        <v/>
      </c>
      <c r="D173" s="117" t="str">
        <f t="shared" si="4"/>
        <v/>
      </c>
      <c r="E173" s="118" t="str">
        <f>IF(A173="","",SUMIFS('Ergebnis (detailliert)'!$H$17:$H$300,'Ergebnis (detailliert)'!$A$17:$A$300,'Ergebnis (aggregiert)'!$A173,'Ergebnis (detailliert)'!$B$17:$B$300,'Ergebnis (aggregiert)'!$C173))</f>
        <v/>
      </c>
      <c r="F173" s="119" t="str">
        <f>IF($A173="","",SUMIFS('Ergebnis (detailliert)'!$I$17:$I$300,'Ergebnis (detailliert)'!$A$17:$A$300,'Ergebnis (aggregiert)'!$A173,'Ergebnis (detailliert)'!$B$17:$B$300,'Ergebnis (aggregiert)'!$C173))</f>
        <v/>
      </c>
      <c r="G173" s="118" t="str">
        <f>IF($A173="","",SUMIFS('Ergebnis (detailliert)'!$M$17:$M$1001,'Ergebnis (detailliert)'!$A$17:$A$1001,'Ergebnis (aggregiert)'!$A173,'Ergebnis (detailliert)'!$B$17:$B$1001,'Ergebnis (aggregiert)'!$C173))</f>
        <v/>
      </c>
      <c r="H173" s="120" t="str">
        <f>IF($A173="","",SUMIFS('Ergebnis (detailliert)'!$P$17:$P$1001,'Ergebnis (detailliert)'!$A$17:$A$1001,'Ergebnis (aggregiert)'!$A173,'Ergebnis (detailliert)'!$B$17:$B$1001,'Ergebnis (aggregiert)'!$C173))</f>
        <v/>
      </c>
      <c r="I173" s="121" t="str">
        <f>IF($A173="","",SUMIFS('Ergebnis (detailliert)'!$S$17:$S$1001,'Ergebnis (detailliert)'!$A$17:$A$1001,'Ergebnis (aggregiert)'!$A173,'Ergebnis (detailliert)'!$B$17:$B$1001,'Ergebnis (aggregiert)'!$C173))</f>
        <v/>
      </c>
      <c r="J173" s="96" t="str">
        <f>IFERROR(IF(ISBLANK(A173),"",IF(COUNTIF('Beladung des Speichers'!$A$17:$A$300,'Ergebnis (aggregiert)'!A173)=0,"Fehler: Reiter 'Beladung des Speichers' wurde für diesen Speicher nicht ausgefüllt",IF(COUNTIF('Entladung des Speichers'!$A$17:$A$300,'Ergebnis (aggregiert)'!A173)=0,"Fehler: Reiter 'Entladung des Speichers' wurde für diesen Speicher nicht ausgefüllt",IF(COUNTIF(Füllstände!$A$17:$A$300,'Ergebnis (aggregiert)'!A173)=0,"Fehler: Reiter 'Füllstände' wurde für diesen Speicher nicht ausgefüllt","")))),"Fehler: nicht alle Datenblätter für diesen Speicher wurden vollständig befüllt")</f>
        <v/>
      </c>
    </row>
    <row r="174" spans="1:10" x14ac:dyDescent="0.2">
      <c r="A174" s="116" t="str">
        <f>IF(Stammdaten!A174="","",Stammdaten!A174)</f>
        <v/>
      </c>
      <c r="B174" s="116" t="str">
        <f>IF(A174="","",VLOOKUP(A174,Stammdaten!A174:H457,6,FALSE))</f>
        <v/>
      </c>
      <c r="C174" s="117" t="str">
        <f>IF(A174="","","Beladung aus dem Netz der "&amp;Stammdaten!$F$3)</f>
        <v/>
      </c>
      <c r="D174" s="117" t="str">
        <f t="shared" si="4"/>
        <v/>
      </c>
      <c r="E174" s="118" t="str">
        <f>IF(A174="","",SUMIFS('Ergebnis (detailliert)'!$H$17:$H$300,'Ergebnis (detailliert)'!$A$17:$A$300,'Ergebnis (aggregiert)'!$A174,'Ergebnis (detailliert)'!$B$17:$B$300,'Ergebnis (aggregiert)'!$C174))</f>
        <v/>
      </c>
      <c r="F174" s="119" t="str">
        <f>IF($A174="","",SUMIFS('Ergebnis (detailliert)'!$I$17:$I$300,'Ergebnis (detailliert)'!$A$17:$A$300,'Ergebnis (aggregiert)'!$A174,'Ergebnis (detailliert)'!$B$17:$B$300,'Ergebnis (aggregiert)'!$C174))</f>
        <v/>
      </c>
      <c r="G174" s="118" t="str">
        <f>IF($A174="","",SUMIFS('Ergebnis (detailliert)'!$M$17:$M$1001,'Ergebnis (detailliert)'!$A$17:$A$1001,'Ergebnis (aggregiert)'!$A174,'Ergebnis (detailliert)'!$B$17:$B$1001,'Ergebnis (aggregiert)'!$C174))</f>
        <v/>
      </c>
      <c r="H174" s="120" t="str">
        <f>IF($A174="","",SUMIFS('Ergebnis (detailliert)'!$P$17:$P$1001,'Ergebnis (detailliert)'!$A$17:$A$1001,'Ergebnis (aggregiert)'!$A174,'Ergebnis (detailliert)'!$B$17:$B$1001,'Ergebnis (aggregiert)'!$C174))</f>
        <v/>
      </c>
      <c r="I174" s="121" t="str">
        <f>IF($A174="","",SUMIFS('Ergebnis (detailliert)'!$S$17:$S$1001,'Ergebnis (detailliert)'!$A$17:$A$1001,'Ergebnis (aggregiert)'!$A174,'Ergebnis (detailliert)'!$B$17:$B$1001,'Ergebnis (aggregiert)'!$C174))</f>
        <v/>
      </c>
      <c r="J174" s="96" t="str">
        <f>IFERROR(IF(ISBLANK(A174),"",IF(COUNTIF('Beladung des Speichers'!$A$17:$A$300,'Ergebnis (aggregiert)'!A174)=0,"Fehler: Reiter 'Beladung des Speichers' wurde für diesen Speicher nicht ausgefüllt",IF(COUNTIF('Entladung des Speichers'!$A$17:$A$300,'Ergebnis (aggregiert)'!A174)=0,"Fehler: Reiter 'Entladung des Speichers' wurde für diesen Speicher nicht ausgefüllt",IF(COUNTIF(Füllstände!$A$17:$A$300,'Ergebnis (aggregiert)'!A174)=0,"Fehler: Reiter 'Füllstände' wurde für diesen Speicher nicht ausgefüllt","")))),"Fehler: nicht alle Datenblätter für diesen Speicher wurden vollständig befüllt")</f>
        <v/>
      </c>
    </row>
    <row r="175" spans="1:10" x14ac:dyDescent="0.2">
      <c r="A175" s="116" t="str">
        <f>IF(Stammdaten!A175="","",Stammdaten!A175)</f>
        <v/>
      </c>
      <c r="B175" s="116" t="str">
        <f>IF(A175="","",VLOOKUP(A175,Stammdaten!A175:H458,6,FALSE))</f>
        <v/>
      </c>
      <c r="C175" s="117" t="str">
        <f>IF(A175="","","Beladung aus dem Netz der "&amp;Stammdaten!$F$3)</f>
        <v/>
      </c>
      <c r="D175" s="117" t="str">
        <f t="shared" si="4"/>
        <v/>
      </c>
      <c r="E175" s="118" t="str">
        <f>IF(A175="","",SUMIFS('Ergebnis (detailliert)'!$H$17:$H$300,'Ergebnis (detailliert)'!$A$17:$A$300,'Ergebnis (aggregiert)'!$A175,'Ergebnis (detailliert)'!$B$17:$B$300,'Ergebnis (aggregiert)'!$C175))</f>
        <v/>
      </c>
      <c r="F175" s="119" t="str">
        <f>IF($A175="","",SUMIFS('Ergebnis (detailliert)'!$I$17:$I$300,'Ergebnis (detailliert)'!$A$17:$A$300,'Ergebnis (aggregiert)'!$A175,'Ergebnis (detailliert)'!$B$17:$B$300,'Ergebnis (aggregiert)'!$C175))</f>
        <v/>
      </c>
      <c r="G175" s="118" t="str">
        <f>IF($A175="","",SUMIFS('Ergebnis (detailliert)'!$M$17:$M$1001,'Ergebnis (detailliert)'!$A$17:$A$1001,'Ergebnis (aggregiert)'!$A175,'Ergebnis (detailliert)'!$B$17:$B$1001,'Ergebnis (aggregiert)'!$C175))</f>
        <v/>
      </c>
      <c r="H175" s="120" t="str">
        <f>IF($A175="","",SUMIFS('Ergebnis (detailliert)'!$P$17:$P$1001,'Ergebnis (detailliert)'!$A$17:$A$1001,'Ergebnis (aggregiert)'!$A175,'Ergebnis (detailliert)'!$B$17:$B$1001,'Ergebnis (aggregiert)'!$C175))</f>
        <v/>
      </c>
      <c r="I175" s="121" t="str">
        <f>IF($A175="","",SUMIFS('Ergebnis (detailliert)'!$S$17:$S$1001,'Ergebnis (detailliert)'!$A$17:$A$1001,'Ergebnis (aggregiert)'!$A175,'Ergebnis (detailliert)'!$B$17:$B$1001,'Ergebnis (aggregiert)'!$C175))</f>
        <v/>
      </c>
      <c r="J175" s="96" t="str">
        <f>IFERROR(IF(ISBLANK(A175),"",IF(COUNTIF('Beladung des Speichers'!$A$17:$A$300,'Ergebnis (aggregiert)'!A175)=0,"Fehler: Reiter 'Beladung des Speichers' wurde für diesen Speicher nicht ausgefüllt",IF(COUNTIF('Entladung des Speichers'!$A$17:$A$300,'Ergebnis (aggregiert)'!A175)=0,"Fehler: Reiter 'Entladung des Speichers' wurde für diesen Speicher nicht ausgefüllt",IF(COUNTIF(Füllstände!$A$17:$A$300,'Ergebnis (aggregiert)'!A175)=0,"Fehler: Reiter 'Füllstände' wurde für diesen Speicher nicht ausgefüllt","")))),"Fehler: nicht alle Datenblätter für diesen Speicher wurden vollständig befüllt")</f>
        <v/>
      </c>
    </row>
    <row r="176" spans="1:10" x14ac:dyDescent="0.2">
      <c r="A176" s="116" t="str">
        <f>IF(Stammdaten!A176="","",Stammdaten!A176)</f>
        <v/>
      </c>
      <c r="B176" s="116" t="str">
        <f>IF(A176="","",VLOOKUP(A176,Stammdaten!A176:H459,6,FALSE))</f>
        <v/>
      </c>
      <c r="C176" s="117" t="str">
        <f>IF(A176="","","Beladung aus dem Netz der "&amp;Stammdaten!$F$3)</f>
        <v/>
      </c>
      <c r="D176" s="117" t="str">
        <f t="shared" si="4"/>
        <v/>
      </c>
      <c r="E176" s="118" t="str">
        <f>IF(A176="","",SUMIFS('Ergebnis (detailliert)'!$H$17:$H$300,'Ergebnis (detailliert)'!$A$17:$A$300,'Ergebnis (aggregiert)'!$A176,'Ergebnis (detailliert)'!$B$17:$B$300,'Ergebnis (aggregiert)'!$C176))</f>
        <v/>
      </c>
      <c r="F176" s="119" t="str">
        <f>IF($A176="","",SUMIFS('Ergebnis (detailliert)'!$I$17:$I$300,'Ergebnis (detailliert)'!$A$17:$A$300,'Ergebnis (aggregiert)'!$A176,'Ergebnis (detailliert)'!$B$17:$B$300,'Ergebnis (aggregiert)'!$C176))</f>
        <v/>
      </c>
      <c r="G176" s="118" t="str">
        <f>IF($A176="","",SUMIFS('Ergebnis (detailliert)'!$M$17:$M$1001,'Ergebnis (detailliert)'!$A$17:$A$1001,'Ergebnis (aggregiert)'!$A176,'Ergebnis (detailliert)'!$B$17:$B$1001,'Ergebnis (aggregiert)'!$C176))</f>
        <v/>
      </c>
      <c r="H176" s="120" t="str">
        <f>IF($A176="","",SUMIFS('Ergebnis (detailliert)'!$P$17:$P$1001,'Ergebnis (detailliert)'!$A$17:$A$1001,'Ergebnis (aggregiert)'!$A176,'Ergebnis (detailliert)'!$B$17:$B$1001,'Ergebnis (aggregiert)'!$C176))</f>
        <v/>
      </c>
      <c r="I176" s="121" t="str">
        <f>IF($A176="","",SUMIFS('Ergebnis (detailliert)'!$S$17:$S$1001,'Ergebnis (detailliert)'!$A$17:$A$1001,'Ergebnis (aggregiert)'!$A176,'Ergebnis (detailliert)'!$B$17:$B$1001,'Ergebnis (aggregiert)'!$C176))</f>
        <v/>
      </c>
      <c r="J176" s="96" t="str">
        <f>IFERROR(IF(ISBLANK(A176),"",IF(COUNTIF('Beladung des Speichers'!$A$17:$A$300,'Ergebnis (aggregiert)'!A176)=0,"Fehler: Reiter 'Beladung des Speichers' wurde für diesen Speicher nicht ausgefüllt",IF(COUNTIF('Entladung des Speichers'!$A$17:$A$300,'Ergebnis (aggregiert)'!A176)=0,"Fehler: Reiter 'Entladung des Speichers' wurde für diesen Speicher nicht ausgefüllt",IF(COUNTIF(Füllstände!$A$17:$A$300,'Ergebnis (aggregiert)'!A176)=0,"Fehler: Reiter 'Füllstände' wurde für diesen Speicher nicht ausgefüllt","")))),"Fehler: nicht alle Datenblätter für diesen Speicher wurden vollständig befüllt")</f>
        <v/>
      </c>
    </row>
    <row r="177" spans="1:10" x14ac:dyDescent="0.2">
      <c r="A177" s="116" t="str">
        <f>IF(Stammdaten!A177="","",Stammdaten!A177)</f>
        <v/>
      </c>
      <c r="B177" s="116" t="str">
        <f>IF(A177="","",VLOOKUP(A177,Stammdaten!A177:H460,6,FALSE))</f>
        <v/>
      </c>
      <c r="C177" s="117" t="str">
        <f>IF(A177="","","Beladung aus dem Netz der "&amp;Stammdaten!$F$3)</f>
        <v/>
      </c>
      <c r="D177" s="117" t="str">
        <f t="shared" si="4"/>
        <v/>
      </c>
      <c r="E177" s="118" t="str">
        <f>IF(A177="","",SUMIFS('Ergebnis (detailliert)'!$H$17:$H$300,'Ergebnis (detailliert)'!$A$17:$A$300,'Ergebnis (aggregiert)'!$A177,'Ergebnis (detailliert)'!$B$17:$B$300,'Ergebnis (aggregiert)'!$C177))</f>
        <v/>
      </c>
      <c r="F177" s="119" t="str">
        <f>IF($A177="","",SUMIFS('Ergebnis (detailliert)'!$I$17:$I$300,'Ergebnis (detailliert)'!$A$17:$A$300,'Ergebnis (aggregiert)'!$A177,'Ergebnis (detailliert)'!$B$17:$B$300,'Ergebnis (aggregiert)'!$C177))</f>
        <v/>
      </c>
      <c r="G177" s="118" t="str">
        <f>IF($A177="","",SUMIFS('Ergebnis (detailliert)'!$M$17:$M$1001,'Ergebnis (detailliert)'!$A$17:$A$1001,'Ergebnis (aggregiert)'!$A177,'Ergebnis (detailliert)'!$B$17:$B$1001,'Ergebnis (aggregiert)'!$C177))</f>
        <v/>
      </c>
      <c r="H177" s="120" t="str">
        <f>IF($A177="","",SUMIFS('Ergebnis (detailliert)'!$P$17:$P$1001,'Ergebnis (detailliert)'!$A$17:$A$1001,'Ergebnis (aggregiert)'!$A177,'Ergebnis (detailliert)'!$B$17:$B$1001,'Ergebnis (aggregiert)'!$C177))</f>
        <v/>
      </c>
      <c r="I177" s="121" t="str">
        <f>IF($A177="","",SUMIFS('Ergebnis (detailliert)'!$S$17:$S$1001,'Ergebnis (detailliert)'!$A$17:$A$1001,'Ergebnis (aggregiert)'!$A177,'Ergebnis (detailliert)'!$B$17:$B$1001,'Ergebnis (aggregiert)'!$C177))</f>
        <v/>
      </c>
      <c r="J177" s="96" t="str">
        <f>IFERROR(IF(ISBLANK(A177),"",IF(COUNTIF('Beladung des Speichers'!$A$17:$A$300,'Ergebnis (aggregiert)'!A177)=0,"Fehler: Reiter 'Beladung des Speichers' wurde für diesen Speicher nicht ausgefüllt",IF(COUNTIF('Entladung des Speichers'!$A$17:$A$300,'Ergebnis (aggregiert)'!A177)=0,"Fehler: Reiter 'Entladung des Speichers' wurde für diesen Speicher nicht ausgefüllt",IF(COUNTIF(Füllstände!$A$17:$A$300,'Ergebnis (aggregiert)'!A177)=0,"Fehler: Reiter 'Füllstände' wurde für diesen Speicher nicht ausgefüllt","")))),"Fehler: nicht alle Datenblätter für diesen Speicher wurden vollständig befüllt")</f>
        <v/>
      </c>
    </row>
    <row r="178" spans="1:10" x14ac:dyDescent="0.2">
      <c r="A178" s="116" t="str">
        <f>IF(Stammdaten!A178="","",Stammdaten!A178)</f>
        <v/>
      </c>
      <c r="B178" s="116" t="str">
        <f>IF(A178="","",VLOOKUP(A178,Stammdaten!A178:H461,6,FALSE))</f>
        <v/>
      </c>
      <c r="C178" s="117" t="str">
        <f>IF(A178="","","Beladung aus dem Netz der "&amp;Stammdaten!$F$3)</f>
        <v/>
      </c>
      <c r="D178" s="117" t="str">
        <f t="shared" si="4"/>
        <v/>
      </c>
      <c r="E178" s="118" t="str">
        <f>IF(A178="","",SUMIFS('Ergebnis (detailliert)'!$H$17:$H$300,'Ergebnis (detailliert)'!$A$17:$A$300,'Ergebnis (aggregiert)'!$A178,'Ergebnis (detailliert)'!$B$17:$B$300,'Ergebnis (aggregiert)'!$C178))</f>
        <v/>
      </c>
      <c r="F178" s="119" t="str">
        <f>IF($A178="","",SUMIFS('Ergebnis (detailliert)'!$I$17:$I$300,'Ergebnis (detailliert)'!$A$17:$A$300,'Ergebnis (aggregiert)'!$A178,'Ergebnis (detailliert)'!$B$17:$B$300,'Ergebnis (aggregiert)'!$C178))</f>
        <v/>
      </c>
      <c r="G178" s="118" t="str">
        <f>IF($A178="","",SUMIFS('Ergebnis (detailliert)'!$M$17:$M$1001,'Ergebnis (detailliert)'!$A$17:$A$1001,'Ergebnis (aggregiert)'!$A178,'Ergebnis (detailliert)'!$B$17:$B$1001,'Ergebnis (aggregiert)'!$C178))</f>
        <v/>
      </c>
      <c r="H178" s="120" t="str">
        <f>IF($A178="","",SUMIFS('Ergebnis (detailliert)'!$P$17:$P$1001,'Ergebnis (detailliert)'!$A$17:$A$1001,'Ergebnis (aggregiert)'!$A178,'Ergebnis (detailliert)'!$B$17:$B$1001,'Ergebnis (aggregiert)'!$C178))</f>
        <v/>
      </c>
      <c r="I178" s="121" t="str">
        <f>IF($A178="","",SUMIFS('Ergebnis (detailliert)'!$S$17:$S$1001,'Ergebnis (detailliert)'!$A$17:$A$1001,'Ergebnis (aggregiert)'!$A178,'Ergebnis (detailliert)'!$B$17:$B$1001,'Ergebnis (aggregiert)'!$C178))</f>
        <v/>
      </c>
      <c r="J178" s="96" t="str">
        <f>IFERROR(IF(ISBLANK(A178),"",IF(COUNTIF('Beladung des Speichers'!$A$17:$A$300,'Ergebnis (aggregiert)'!A178)=0,"Fehler: Reiter 'Beladung des Speichers' wurde für diesen Speicher nicht ausgefüllt",IF(COUNTIF('Entladung des Speichers'!$A$17:$A$300,'Ergebnis (aggregiert)'!A178)=0,"Fehler: Reiter 'Entladung des Speichers' wurde für diesen Speicher nicht ausgefüllt",IF(COUNTIF(Füllstände!$A$17:$A$300,'Ergebnis (aggregiert)'!A178)=0,"Fehler: Reiter 'Füllstände' wurde für diesen Speicher nicht ausgefüllt","")))),"Fehler: nicht alle Datenblätter für diesen Speicher wurden vollständig befüllt")</f>
        <v/>
      </c>
    </row>
    <row r="179" spans="1:10" x14ac:dyDescent="0.2">
      <c r="A179" s="116" t="str">
        <f>IF(Stammdaten!A179="","",Stammdaten!A179)</f>
        <v/>
      </c>
      <c r="B179" s="116" t="str">
        <f>IF(A179="","",VLOOKUP(A179,Stammdaten!A179:H462,6,FALSE))</f>
        <v/>
      </c>
      <c r="C179" s="117" t="str">
        <f>IF(A179="","","Beladung aus dem Netz der "&amp;Stammdaten!$F$3)</f>
        <v/>
      </c>
      <c r="D179" s="117" t="str">
        <f t="shared" si="4"/>
        <v/>
      </c>
      <c r="E179" s="118" t="str">
        <f>IF(A179="","",SUMIFS('Ergebnis (detailliert)'!$H$17:$H$300,'Ergebnis (detailliert)'!$A$17:$A$300,'Ergebnis (aggregiert)'!$A179,'Ergebnis (detailliert)'!$B$17:$B$300,'Ergebnis (aggregiert)'!$C179))</f>
        <v/>
      </c>
      <c r="F179" s="119" t="str">
        <f>IF($A179="","",SUMIFS('Ergebnis (detailliert)'!$I$17:$I$300,'Ergebnis (detailliert)'!$A$17:$A$300,'Ergebnis (aggregiert)'!$A179,'Ergebnis (detailliert)'!$B$17:$B$300,'Ergebnis (aggregiert)'!$C179))</f>
        <v/>
      </c>
      <c r="G179" s="118" t="str">
        <f>IF($A179="","",SUMIFS('Ergebnis (detailliert)'!$M$17:$M$1001,'Ergebnis (detailliert)'!$A$17:$A$1001,'Ergebnis (aggregiert)'!$A179,'Ergebnis (detailliert)'!$B$17:$B$1001,'Ergebnis (aggregiert)'!$C179))</f>
        <v/>
      </c>
      <c r="H179" s="120" t="str">
        <f>IF($A179="","",SUMIFS('Ergebnis (detailliert)'!$P$17:$P$1001,'Ergebnis (detailliert)'!$A$17:$A$1001,'Ergebnis (aggregiert)'!$A179,'Ergebnis (detailliert)'!$B$17:$B$1001,'Ergebnis (aggregiert)'!$C179))</f>
        <v/>
      </c>
      <c r="I179" s="121" t="str">
        <f>IF($A179="","",SUMIFS('Ergebnis (detailliert)'!$S$17:$S$1001,'Ergebnis (detailliert)'!$A$17:$A$1001,'Ergebnis (aggregiert)'!$A179,'Ergebnis (detailliert)'!$B$17:$B$1001,'Ergebnis (aggregiert)'!$C179))</f>
        <v/>
      </c>
      <c r="J179" s="96" t="str">
        <f>IFERROR(IF(ISBLANK(A179),"",IF(COUNTIF('Beladung des Speichers'!$A$17:$A$300,'Ergebnis (aggregiert)'!A179)=0,"Fehler: Reiter 'Beladung des Speichers' wurde für diesen Speicher nicht ausgefüllt",IF(COUNTIF('Entladung des Speichers'!$A$17:$A$300,'Ergebnis (aggregiert)'!A179)=0,"Fehler: Reiter 'Entladung des Speichers' wurde für diesen Speicher nicht ausgefüllt",IF(COUNTIF(Füllstände!$A$17:$A$300,'Ergebnis (aggregiert)'!A179)=0,"Fehler: Reiter 'Füllstände' wurde für diesen Speicher nicht ausgefüllt","")))),"Fehler: nicht alle Datenblätter für diesen Speicher wurden vollständig befüllt")</f>
        <v/>
      </c>
    </row>
    <row r="180" spans="1:10" x14ac:dyDescent="0.2">
      <c r="A180" s="116" t="str">
        <f>IF(Stammdaten!A180="","",Stammdaten!A180)</f>
        <v/>
      </c>
      <c r="B180" s="116" t="str">
        <f>IF(A180="","",VLOOKUP(A180,Stammdaten!A180:H463,6,FALSE))</f>
        <v/>
      </c>
      <c r="C180" s="117" t="str">
        <f>IF(A180="","","Beladung aus dem Netz der "&amp;Stammdaten!$F$3)</f>
        <v/>
      </c>
      <c r="D180" s="117" t="str">
        <f t="shared" si="4"/>
        <v/>
      </c>
      <c r="E180" s="118" t="str">
        <f>IF(A180="","",SUMIFS('Ergebnis (detailliert)'!$H$17:$H$300,'Ergebnis (detailliert)'!$A$17:$A$300,'Ergebnis (aggregiert)'!$A180,'Ergebnis (detailliert)'!$B$17:$B$300,'Ergebnis (aggregiert)'!$C180))</f>
        <v/>
      </c>
      <c r="F180" s="119" t="str">
        <f>IF($A180="","",SUMIFS('Ergebnis (detailliert)'!$I$17:$I$300,'Ergebnis (detailliert)'!$A$17:$A$300,'Ergebnis (aggregiert)'!$A180,'Ergebnis (detailliert)'!$B$17:$B$300,'Ergebnis (aggregiert)'!$C180))</f>
        <v/>
      </c>
      <c r="G180" s="118" t="str">
        <f>IF($A180="","",SUMIFS('Ergebnis (detailliert)'!$M$17:$M$1001,'Ergebnis (detailliert)'!$A$17:$A$1001,'Ergebnis (aggregiert)'!$A180,'Ergebnis (detailliert)'!$B$17:$B$1001,'Ergebnis (aggregiert)'!$C180))</f>
        <v/>
      </c>
      <c r="H180" s="120" t="str">
        <f>IF($A180="","",SUMIFS('Ergebnis (detailliert)'!$P$17:$P$1001,'Ergebnis (detailliert)'!$A$17:$A$1001,'Ergebnis (aggregiert)'!$A180,'Ergebnis (detailliert)'!$B$17:$B$1001,'Ergebnis (aggregiert)'!$C180))</f>
        <v/>
      </c>
      <c r="I180" s="121" t="str">
        <f>IF($A180="","",SUMIFS('Ergebnis (detailliert)'!$S$17:$S$1001,'Ergebnis (detailliert)'!$A$17:$A$1001,'Ergebnis (aggregiert)'!$A180,'Ergebnis (detailliert)'!$B$17:$B$1001,'Ergebnis (aggregiert)'!$C180))</f>
        <v/>
      </c>
      <c r="J180" s="96" t="str">
        <f>IFERROR(IF(ISBLANK(A180),"",IF(COUNTIF('Beladung des Speichers'!$A$17:$A$300,'Ergebnis (aggregiert)'!A180)=0,"Fehler: Reiter 'Beladung des Speichers' wurde für diesen Speicher nicht ausgefüllt",IF(COUNTIF('Entladung des Speichers'!$A$17:$A$300,'Ergebnis (aggregiert)'!A180)=0,"Fehler: Reiter 'Entladung des Speichers' wurde für diesen Speicher nicht ausgefüllt",IF(COUNTIF(Füllstände!$A$17:$A$300,'Ergebnis (aggregiert)'!A180)=0,"Fehler: Reiter 'Füllstände' wurde für diesen Speicher nicht ausgefüllt","")))),"Fehler: nicht alle Datenblätter für diesen Speicher wurden vollständig befüllt")</f>
        <v/>
      </c>
    </row>
    <row r="181" spans="1:10" x14ac:dyDescent="0.2">
      <c r="A181" s="116" t="str">
        <f>IF(Stammdaten!A181="","",Stammdaten!A181)</f>
        <v/>
      </c>
      <c r="B181" s="116" t="str">
        <f>IF(A181="","",VLOOKUP(A181,Stammdaten!A181:H464,6,FALSE))</f>
        <v/>
      </c>
      <c r="C181" s="117" t="str">
        <f>IF(A181="","","Beladung aus dem Netz der "&amp;Stammdaten!$F$3)</f>
        <v/>
      </c>
      <c r="D181" s="117" t="str">
        <f t="shared" si="4"/>
        <v/>
      </c>
      <c r="E181" s="118" t="str">
        <f>IF(A181="","",SUMIFS('Ergebnis (detailliert)'!$H$17:$H$300,'Ergebnis (detailliert)'!$A$17:$A$300,'Ergebnis (aggregiert)'!$A181,'Ergebnis (detailliert)'!$B$17:$B$300,'Ergebnis (aggregiert)'!$C181))</f>
        <v/>
      </c>
      <c r="F181" s="119" t="str">
        <f>IF($A181="","",SUMIFS('Ergebnis (detailliert)'!$I$17:$I$300,'Ergebnis (detailliert)'!$A$17:$A$300,'Ergebnis (aggregiert)'!$A181,'Ergebnis (detailliert)'!$B$17:$B$300,'Ergebnis (aggregiert)'!$C181))</f>
        <v/>
      </c>
      <c r="G181" s="118" t="str">
        <f>IF($A181="","",SUMIFS('Ergebnis (detailliert)'!$M$17:$M$1001,'Ergebnis (detailliert)'!$A$17:$A$1001,'Ergebnis (aggregiert)'!$A181,'Ergebnis (detailliert)'!$B$17:$B$1001,'Ergebnis (aggregiert)'!$C181))</f>
        <v/>
      </c>
      <c r="H181" s="120" t="str">
        <f>IF($A181="","",SUMIFS('Ergebnis (detailliert)'!$P$17:$P$1001,'Ergebnis (detailliert)'!$A$17:$A$1001,'Ergebnis (aggregiert)'!$A181,'Ergebnis (detailliert)'!$B$17:$B$1001,'Ergebnis (aggregiert)'!$C181))</f>
        <v/>
      </c>
      <c r="I181" s="121" t="str">
        <f>IF($A181="","",SUMIFS('Ergebnis (detailliert)'!$S$17:$S$1001,'Ergebnis (detailliert)'!$A$17:$A$1001,'Ergebnis (aggregiert)'!$A181,'Ergebnis (detailliert)'!$B$17:$B$1001,'Ergebnis (aggregiert)'!$C181))</f>
        <v/>
      </c>
      <c r="J181" s="96" t="str">
        <f>IFERROR(IF(ISBLANK(A181),"",IF(COUNTIF('Beladung des Speichers'!$A$17:$A$300,'Ergebnis (aggregiert)'!A181)=0,"Fehler: Reiter 'Beladung des Speichers' wurde für diesen Speicher nicht ausgefüllt",IF(COUNTIF('Entladung des Speichers'!$A$17:$A$300,'Ergebnis (aggregiert)'!A181)=0,"Fehler: Reiter 'Entladung des Speichers' wurde für diesen Speicher nicht ausgefüllt",IF(COUNTIF(Füllstände!$A$17:$A$300,'Ergebnis (aggregiert)'!A181)=0,"Fehler: Reiter 'Füllstände' wurde für diesen Speicher nicht ausgefüllt","")))),"Fehler: nicht alle Datenblätter für diesen Speicher wurden vollständig befüllt")</f>
        <v/>
      </c>
    </row>
    <row r="182" spans="1:10" x14ac:dyDescent="0.2">
      <c r="A182" s="116" t="str">
        <f>IF(Stammdaten!A182="","",Stammdaten!A182)</f>
        <v/>
      </c>
      <c r="B182" s="116" t="str">
        <f>IF(A182="","",VLOOKUP(A182,Stammdaten!A182:H465,6,FALSE))</f>
        <v/>
      </c>
      <c r="C182" s="117" t="str">
        <f>IF(A182="","","Beladung aus dem Netz der "&amp;Stammdaten!$F$3)</f>
        <v/>
      </c>
      <c r="D182" s="117" t="str">
        <f t="shared" si="4"/>
        <v/>
      </c>
      <c r="E182" s="118" t="str">
        <f>IF(A182="","",SUMIFS('Ergebnis (detailliert)'!$H$17:$H$300,'Ergebnis (detailliert)'!$A$17:$A$300,'Ergebnis (aggregiert)'!$A182,'Ergebnis (detailliert)'!$B$17:$B$300,'Ergebnis (aggregiert)'!$C182))</f>
        <v/>
      </c>
      <c r="F182" s="119" t="str">
        <f>IF($A182="","",SUMIFS('Ergebnis (detailliert)'!$I$17:$I$300,'Ergebnis (detailliert)'!$A$17:$A$300,'Ergebnis (aggregiert)'!$A182,'Ergebnis (detailliert)'!$B$17:$B$300,'Ergebnis (aggregiert)'!$C182))</f>
        <v/>
      </c>
      <c r="G182" s="118" t="str">
        <f>IF($A182="","",SUMIFS('Ergebnis (detailliert)'!$M$17:$M$1001,'Ergebnis (detailliert)'!$A$17:$A$1001,'Ergebnis (aggregiert)'!$A182,'Ergebnis (detailliert)'!$B$17:$B$1001,'Ergebnis (aggregiert)'!$C182))</f>
        <v/>
      </c>
      <c r="H182" s="120" t="str">
        <f>IF($A182="","",SUMIFS('Ergebnis (detailliert)'!$P$17:$P$1001,'Ergebnis (detailliert)'!$A$17:$A$1001,'Ergebnis (aggregiert)'!$A182,'Ergebnis (detailliert)'!$B$17:$B$1001,'Ergebnis (aggregiert)'!$C182))</f>
        <v/>
      </c>
      <c r="I182" s="121" t="str">
        <f>IF($A182="","",SUMIFS('Ergebnis (detailliert)'!$S$17:$S$1001,'Ergebnis (detailliert)'!$A$17:$A$1001,'Ergebnis (aggregiert)'!$A182,'Ergebnis (detailliert)'!$B$17:$B$1001,'Ergebnis (aggregiert)'!$C182))</f>
        <v/>
      </c>
      <c r="J182" s="96" t="str">
        <f>IFERROR(IF(ISBLANK(A182),"",IF(COUNTIF('Beladung des Speichers'!$A$17:$A$300,'Ergebnis (aggregiert)'!A182)=0,"Fehler: Reiter 'Beladung des Speichers' wurde für diesen Speicher nicht ausgefüllt",IF(COUNTIF('Entladung des Speichers'!$A$17:$A$300,'Ergebnis (aggregiert)'!A182)=0,"Fehler: Reiter 'Entladung des Speichers' wurde für diesen Speicher nicht ausgefüllt",IF(COUNTIF(Füllstände!$A$17:$A$300,'Ergebnis (aggregiert)'!A182)=0,"Fehler: Reiter 'Füllstände' wurde für diesen Speicher nicht ausgefüllt","")))),"Fehler: nicht alle Datenblätter für diesen Speicher wurden vollständig befüllt")</f>
        <v/>
      </c>
    </row>
    <row r="183" spans="1:10" x14ac:dyDescent="0.2">
      <c r="A183" s="116" t="str">
        <f>IF(Stammdaten!A183="","",Stammdaten!A183)</f>
        <v/>
      </c>
      <c r="B183" s="116" t="str">
        <f>IF(A183="","",VLOOKUP(A183,Stammdaten!A183:H466,6,FALSE))</f>
        <v/>
      </c>
      <c r="C183" s="117" t="str">
        <f>IF(A183="","","Beladung aus dem Netz der "&amp;Stammdaten!$F$3)</f>
        <v/>
      </c>
      <c r="D183" s="117" t="str">
        <f t="shared" si="4"/>
        <v/>
      </c>
      <c r="E183" s="118" t="str">
        <f>IF(A183="","",SUMIFS('Ergebnis (detailliert)'!$H$17:$H$300,'Ergebnis (detailliert)'!$A$17:$A$300,'Ergebnis (aggregiert)'!$A183,'Ergebnis (detailliert)'!$B$17:$B$300,'Ergebnis (aggregiert)'!$C183))</f>
        <v/>
      </c>
      <c r="F183" s="119" t="str">
        <f>IF($A183="","",SUMIFS('Ergebnis (detailliert)'!$I$17:$I$300,'Ergebnis (detailliert)'!$A$17:$A$300,'Ergebnis (aggregiert)'!$A183,'Ergebnis (detailliert)'!$B$17:$B$300,'Ergebnis (aggregiert)'!$C183))</f>
        <v/>
      </c>
      <c r="G183" s="118" t="str">
        <f>IF($A183="","",SUMIFS('Ergebnis (detailliert)'!$M$17:$M$1001,'Ergebnis (detailliert)'!$A$17:$A$1001,'Ergebnis (aggregiert)'!$A183,'Ergebnis (detailliert)'!$B$17:$B$1001,'Ergebnis (aggregiert)'!$C183))</f>
        <v/>
      </c>
      <c r="H183" s="120" t="str">
        <f>IF($A183="","",SUMIFS('Ergebnis (detailliert)'!$P$17:$P$1001,'Ergebnis (detailliert)'!$A$17:$A$1001,'Ergebnis (aggregiert)'!$A183,'Ergebnis (detailliert)'!$B$17:$B$1001,'Ergebnis (aggregiert)'!$C183))</f>
        <v/>
      </c>
      <c r="I183" s="121" t="str">
        <f>IF($A183="","",SUMIFS('Ergebnis (detailliert)'!$S$17:$S$1001,'Ergebnis (detailliert)'!$A$17:$A$1001,'Ergebnis (aggregiert)'!$A183,'Ergebnis (detailliert)'!$B$17:$B$1001,'Ergebnis (aggregiert)'!$C183))</f>
        <v/>
      </c>
      <c r="J183" s="96" t="str">
        <f>IFERROR(IF(ISBLANK(A183),"",IF(COUNTIF('Beladung des Speichers'!$A$17:$A$300,'Ergebnis (aggregiert)'!A183)=0,"Fehler: Reiter 'Beladung des Speichers' wurde für diesen Speicher nicht ausgefüllt",IF(COUNTIF('Entladung des Speichers'!$A$17:$A$300,'Ergebnis (aggregiert)'!A183)=0,"Fehler: Reiter 'Entladung des Speichers' wurde für diesen Speicher nicht ausgefüllt",IF(COUNTIF(Füllstände!$A$17:$A$300,'Ergebnis (aggregiert)'!A183)=0,"Fehler: Reiter 'Füllstände' wurde für diesen Speicher nicht ausgefüllt","")))),"Fehler: nicht alle Datenblätter für diesen Speicher wurden vollständig befüllt")</f>
        <v/>
      </c>
    </row>
    <row r="184" spans="1:10" x14ac:dyDescent="0.2">
      <c r="A184" s="116" t="str">
        <f>IF(Stammdaten!A184="","",Stammdaten!A184)</f>
        <v/>
      </c>
      <c r="B184" s="116" t="str">
        <f>IF(A184="","",VLOOKUP(A184,Stammdaten!A184:H467,6,FALSE))</f>
        <v/>
      </c>
      <c r="C184" s="117" t="str">
        <f>IF(A184="","","Beladung aus dem Netz der "&amp;Stammdaten!$F$3)</f>
        <v/>
      </c>
      <c r="D184" s="117" t="str">
        <f t="shared" si="4"/>
        <v/>
      </c>
      <c r="E184" s="118" t="str">
        <f>IF(A184="","",SUMIFS('Ergebnis (detailliert)'!$H$17:$H$300,'Ergebnis (detailliert)'!$A$17:$A$300,'Ergebnis (aggregiert)'!$A184,'Ergebnis (detailliert)'!$B$17:$B$300,'Ergebnis (aggregiert)'!$C184))</f>
        <v/>
      </c>
      <c r="F184" s="119" t="str">
        <f>IF($A184="","",SUMIFS('Ergebnis (detailliert)'!$I$17:$I$300,'Ergebnis (detailliert)'!$A$17:$A$300,'Ergebnis (aggregiert)'!$A184,'Ergebnis (detailliert)'!$B$17:$B$300,'Ergebnis (aggregiert)'!$C184))</f>
        <v/>
      </c>
      <c r="G184" s="118" t="str">
        <f>IF($A184="","",SUMIFS('Ergebnis (detailliert)'!$M$17:$M$1001,'Ergebnis (detailliert)'!$A$17:$A$1001,'Ergebnis (aggregiert)'!$A184,'Ergebnis (detailliert)'!$B$17:$B$1001,'Ergebnis (aggregiert)'!$C184))</f>
        <v/>
      </c>
      <c r="H184" s="120" t="str">
        <f>IF($A184="","",SUMIFS('Ergebnis (detailliert)'!$P$17:$P$1001,'Ergebnis (detailliert)'!$A$17:$A$1001,'Ergebnis (aggregiert)'!$A184,'Ergebnis (detailliert)'!$B$17:$B$1001,'Ergebnis (aggregiert)'!$C184))</f>
        <v/>
      </c>
      <c r="I184" s="121" t="str">
        <f>IF($A184="","",SUMIFS('Ergebnis (detailliert)'!$S$17:$S$1001,'Ergebnis (detailliert)'!$A$17:$A$1001,'Ergebnis (aggregiert)'!$A184,'Ergebnis (detailliert)'!$B$17:$B$1001,'Ergebnis (aggregiert)'!$C184))</f>
        <v/>
      </c>
      <c r="J184" s="96" t="str">
        <f>IFERROR(IF(ISBLANK(A184),"",IF(COUNTIF('Beladung des Speichers'!$A$17:$A$300,'Ergebnis (aggregiert)'!A184)=0,"Fehler: Reiter 'Beladung des Speichers' wurde für diesen Speicher nicht ausgefüllt",IF(COUNTIF('Entladung des Speichers'!$A$17:$A$300,'Ergebnis (aggregiert)'!A184)=0,"Fehler: Reiter 'Entladung des Speichers' wurde für diesen Speicher nicht ausgefüllt",IF(COUNTIF(Füllstände!$A$17:$A$300,'Ergebnis (aggregiert)'!A184)=0,"Fehler: Reiter 'Füllstände' wurde für diesen Speicher nicht ausgefüllt","")))),"Fehler: nicht alle Datenblätter für diesen Speicher wurden vollständig befüllt")</f>
        <v/>
      </c>
    </row>
    <row r="185" spans="1:10" x14ac:dyDescent="0.2">
      <c r="A185" s="116" t="str">
        <f>IF(Stammdaten!A185="","",Stammdaten!A185)</f>
        <v/>
      </c>
      <c r="B185" s="116" t="str">
        <f>IF(A185="","",VLOOKUP(A185,Stammdaten!A185:H468,6,FALSE))</f>
        <v/>
      </c>
      <c r="C185" s="117" t="str">
        <f>IF(A185="","","Beladung aus dem Netz der "&amp;Stammdaten!$F$3)</f>
        <v/>
      </c>
      <c r="D185" s="117" t="str">
        <f t="shared" si="4"/>
        <v/>
      </c>
      <c r="E185" s="118" t="str">
        <f>IF(A185="","",SUMIFS('Ergebnis (detailliert)'!$H$17:$H$300,'Ergebnis (detailliert)'!$A$17:$A$300,'Ergebnis (aggregiert)'!$A185,'Ergebnis (detailliert)'!$B$17:$B$300,'Ergebnis (aggregiert)'!$C185))</f>
        <v/>
      </c>
      <c r="F185" s="119" t="str">
        <f>IF($A185="","",SUMIFS('Ergebnis (detailliert)'!$I$17:$I$300,'Ergebnis (detailliert)'!$A$17:$A$300,'Ergebnis (aggregiert)'!$A185,'Ergebnis (detailliert)'!$B$17:$B$300,'Ergebnis (aggregiert)'!$C185))</f>
        <v/>
      </c>
      <c r="G185" s="118" t="str">
        <f>IF($A185="","",SUMIFS('Ergebnis (detailliert)'!$M$17:$M$1001,'Ergebnis (detailliert)'!$A$17:$A$1001,'Ergebnis (aggregiert)'!$A185,'Ergebnis (detailliert)'!$B$17:$B$1001,'Ergebnis (aggregiert)'!$C185))</f>
        <v/>
      </c>
      <c r="H185" s="120" t="str">
        <f>IF($A185="","",SUMIFS('Ergebnis (detailliert)'!$P$17:$P$1001,'Ergebnis (detailliert)'!$A$17:$A$1001,'Ergebnis (aggregiert)'!$A185,'Ergebnis (detailliert)'!$B$17:$B$1001,'Ergebnis (aggregiert)'!$C185))</f>
        <v/>
      </c>
      <c r="I185" s="121" t="str">
        <f>IF($A185="","",SUMIFS('Ergebnis (detailliert)'!$S$17:$S$1001,'Ergebnis (detailliert)'!$A$17:$A$1001,'Ergebnis (aggregiert)'!$A185,'Ergebnis (detailliert)'!$B$17:$B$1001,'Ergebnis (aggregiert)'!$C185))</f>
        <v/>
      </c>
      <c r="J185" s="96" t="str">
        <f>IFERROR(IF(ISBLANK(A185),"",IF(COUNTIF('Beladung des Speichers'!$A$17:$A$300,'Ergebnis (aggregiert)'!A185)=0,"Fehler: Reiter 'Beladung des Speichers' wurde für diesen Speicher nicht ausgefüllt",IF(COUNTIF('Entladung des Speichers'!$A$17:$A$300,'Ergebnis (aggregiert)'!A185)=0,"Fehler: Reiter 'Entladung des Speichers' wurde für diesen Speicher nicht ausgefüllt",IF(COUNTIF(Füllstände!$A$17:$A$300,'Ergebnis (aggregiert)'!A185)=0,"Fehler: Reiter 'Füllstände' wurde für diesen Speicher nicht ausgefüllt","")))),"Fehler: nicht alle Datenblätter für diesen Speicher wurden vollständig befüllt")</f>
        <v/>
      </c>
    </row>
    <row r="186" spans="1:10" x14ac:dyDescent="0.2">
      <c r="A186" s="116" t="str">
        <f>IF(Stammdaten!A186="","",Stammdaten!A186)</f>
        <v/>
      </c>
      <c r="B186" s="116" t="str">
        <f>IF(A186="","",VLOOKUP(A186,Stammdaten!A186:H469,6,FALSE))</f>
        <v/>
      </c>
      <c r="C186" s="117" t="str">
        <f>IF(A186="","","Beladung aus dem Netz der "&amp;Stammdaten!$F$3)</f>
        <v/>
      </c>
      <c r="D186" s="117" t="str">
        <f t="shared" si="4"/>
        <v/>
      </c>
      <c r="E186" s="118" t="str">
        <f>IF(A186="","",SUMIFS('Ergebnis (detailliert)'!$H$17:$H$300,'Ergebnis (detailliert)'!$A$17:$A$300,'Ergebnis (aggregiert)'!$A186,'Ergebnis (detailliert)'!$B$17:$B$300,'Ergebnis (aggregiert)'!$C186))</f>
        <v/>
      </c>
      <c r="F186" s="119" t="str">
        <f>IF($A186="","",SUMIFS('Ergebnis (detailliert)'!$I$17:$I$300,'Ergebnis (detailliert)'!$A$17:$A$300,'Ergebnis (aggregiert)'!$A186,'Ergebnis (detailliert)'!$B$17:$B$300,'Ergebnis (aggregiert)'!$C186))</f>
        <v/>
      </c>
      <c r="G186" s="118" t="str">
        <f>IF($A186="","",SUMIFS('Ergebnis (detailliert)'!$M$17:$M$1001,'Ergebnis (detailliert)'!$A$17:$A$1001,'Ergebnis (aggregiert)'!$A186,'Ergebnis (detailliert)'!$B$17:$B$1001,'Ergebnis (aggregiert)'!$C186))</f>
        <v/>
      </c>
      <c r="H186" s="120" t="str">
        <f>IF($A186="","",SUMIFS('Ergebnis (detailliert)'!$P$17:$P$1001,'Ergebnis (detailliert)'!$A$17:$A$1001,'Ergebnis (aggregiert)'!$A186,'Ergebnis (detailliert)'!$B$17:$B$1001,'Ergebnis (aggregiert)'!$C186))</f>
        <v/>
      </c>
      <c r="I186" s="121" t="str">
        <f>IF($A186="","",SUMIFS('Ergebnis (detailliert)'!$S$17:$S$1001,'Ergebnis (detailliert)'!$A$17:$A$1001,'Ergebnis (aggregiert)'!$A186,'Ergebnis (detailliert)'!$B$17:$B$1001,'Ergebnis (aggregiert)'!$C186))</f>
        <v/>
      </c>
      <c r="J186" s="96" t="str">
        <f>IFERROR(IF(ISBLANK(A186),"",IF(COUNTIF('Beladung des Speichers'!$A$17:$A$300,'Ergebnis (aggregiert)'!A186)=0,"Fehler: Reiter 'Beladung des Speichers' wurde für diesen Speicher nicht ausgefüllt",IF(COUNTIF('Entladung des Speichers'!$A$17:$A$300,'Ergebnis (aggregiert)'!A186)=0,"Fehler: Reiter 'Entladung des Speichers' wurde für diesen Speicher nicht ausgefüllt",IF(COUNTIF(Füllstände!$A$17:$A$300,'Ergebnis (aggregiert)'!A186)=0,"Fehler: Reiter 'Füllstände' wurde für diesen Speicher nicht ausgefüllt","")))),"Fehler: nicht alle Datenblätter für diesen Speicher wurden vollständig befüllt")</f>
        <v/>
      </c>
    </row>
    <row r="187" spans="1:10" x14ac:dyDescent="0.2">
      <c r="A187" s="116" t="str">
        <f>IF(Stammdaten!A187="","",Stammdaten!A187)</f>
        <v/>
      </c>
      <c r="B187" s="116" t="str">
        <f>IF(A187="","",VLOOKUP(A187,Stammdaten!A187:H470,6,FALSE))</f>
        <v/>
      </c>
      <c r="C187" s="117" t="str">
        <f>IF(A187="","","Beladung aus dem Netz der "&amp;Stammdaten!$F$3)</f>
        <v/>
      </c>
      <c r="D187" s="117" t="str">
        <f t="shared" si="4"/>
        <v/>
      </c>
      <c r="E187" s="118" t="str">
        <f>IF(A187="","",SUMIFS('Ergebnis (detailliert)'!$H$17:$H$300,'Ergebnis (detailliert)'!$A$17:$A$300,'Ergebnis (aggregiert)'!$A187,'Ergebnis (detailliert)'!$B$17:$B$300,'Ergebnis (aggregiert)'!$C187))</f>
        <v/>
      </c>
      <c r="F187" s="119" t="str">
        <f>IF($A187="","",SUMIFS('Ergebnis (detailliert)'!$I$17:$I$300,'Ergebnis (detailliert)'!$A$17:$A$300,'Ergebnis (aggregiert)'!$A187,'Ergebnis (detailliert)'!$B$17:$B$300,'Ergebnis (aggregiert)'!$C187))</f>
        <v/>
      </c>
      <c r="G187" s="118" t="str">
        <f>IF($A187="","",SUMIFS('Ergebnis (detailliert)'!$M$17:$M$1001,'Ergebnis (detailliert)'!$A$17:$A$1001,'Ergebnis (aggregiert)'!$A187,'Ergebnis (detailliert)'!$B$17:$B$1001,'Ergebnis (aggregiert)'!$C187))</f>
        <v/>
      </c>
      <c r="H187" s="120" t="str">
        <f>IF($A187="","",SUMIFS('Ergebnis (detailliert)'!$P$17:$P$1001,'Ergebnis (detailliert)'!$A$17:$A$1001,'Ergebnis (aggregiert)'!$A187,'Ergebnis (detailliert)'!$B$17:$B$1001,'Ergebnis (aggregiert)'!$C187))</f>
        <v/>
      </c>
      <c r="I187" s="121" t="str">
        <f>IF($A187="","",SUMIFS('Ergebnis (detailliert)'!$S$17:$S$1001,'Ergebnis (detailliert)'!$A$17:$A$1001,'Ergebnis (aggregiert)'!$A187,'Ergebnis (detailliert)'!$B$17:$B$1001,'Ergebnis (aggregiert)'!$C187))</f>
        <v/>
      </c>
      <c r="J187" s="96" t="str">
        <f>IFERROR(IF(ISBLANK(A187),"",IF(COUNTIF('Beladung des Speichers'!$A$17:$A$300,'Ergebnis (aggregiert)'!A187)=0,"Fehler: Reiter 'Beladung des Speichers' wurde für diesen Speicher nicht ausgefüllt",IF(COUNTIF('Entladung des Speichers'!$A$17:$A$300,'Ergebnis (aggregiert)'!A187)=0,"Fehler: Reiter 'Entladung des Speichers' wurde für diesen Speicher nicht ausgefüllt",IF(COUNTIF(Füllstände!$A$17:$A$300,'Ergebnis (aggregiert)'!A187)=0,"Fehler: Reiter 'Füllstände' wurde für diesen Speicher nicht ausgefüllt","")))),"Fehler: nicht alle Datenblätter für diesen Speicher wurden vollständig befüllt")</f>
        <v/>
      </c>
    </row>
    <row r="188" spans="1:10" x14ac:dyDescent="0.2">
      <c r="A188" s="116" t="str">
        <f>IF(Stammdaten!A188="","",Stammdaten!A188)</f>
        <v/>
      </c>
      <c r="B188" s="116" t="str">
        <f>IF(A188="","",VLOOKUP(A188,Stammdaten!A188:H471,6,FALSE))</f>
        <v/>
      </c>
      <c r="C188" s="117" t="str">
        <f>IF(A188="","","Beladung aus dem Netz der "&amp;Stammdaten!$F$3)</f>
        <v/>
      </c>
      <c r="D188" s="117" t="str">
        <f t="shared" si="4"/>
        <v/>
      </c>
      <c r="E188" s="118" t="str">
        <f>IF(A188="","",SUMIFS('Ergebnis (detailliert)'!$H$17:$H$300,'Ergebnis (detailliert)'!$A$17:$A$300,'Ergebnis (aggregiert)'!$A188,'Ergebnis (detailliert)'!$B$17:$B$300,'Ergebnis (aggregiert)'!$C188))</f>
        <v/>
      </c>
      <c r="F188" s="119" t="str">
        <f>IF($A188="","",SUMIFS('Ergebnis (detailliert)'!$I$17:$I$300,'Ergebnis (detailliert)'!$A$17:$A$300,'Ergebnis (aggregiert)'!$A188,'Ergebnis (detailliert)'!$B$17:$B$300,'Ergebnis (aggregiert)'!$C188))</f>
        <v/>
      </c>
      <c r="G188" s="118" t="str">
        <f>IF($A188="","",SUMIFS('Ergebnis (detailliert)'!$M$17:$M$1001,'Ergebnis (detailliert)'!$A$17:$A$1001,'Ergebnis (aggregiert)'!$A188,'Ergebnis (detailliert)'!$B$17:$B$1001,'Ergebnis (aggregiert)'!$C188))</f>
        <v/>
      </c>
      <c r="H188" s="120" t="str">
        <f>IF($A188="","",SUMIFS('Ergebnis (detailliert)'!$P$17:$P$1001,'Ergebnis (detailliert)'!$A$17:$A$1001,'Ergebnis (aggregiert)'!$A188,'Ergebnis (detailliert)'!$B$17:$B$1001,'Ergebnis (aggregiert)'!$C188))</f>
        <v/>
      </c>
      <c r="I188" s="121" t="str">
        <f>IF($A188="","",SUMIFS('Ergebnis (detailliert)'!$S$17:$S$1001,'Ergebnis (detailliert)'!$A$17:$A$1001,'Ergebnis (aggregiert)'!$A188,'Ergebnis (detailliert)'!$B$17:$B$1001,'Ergebnis (aggregiert)'!$C188))</f>
        <v/>
      </c>
      <c r="J188" s="96" t="str">
        <f>IFERROR(IF(ISBLANK(A188),"",IF(COUNTIF('Beladung des Speichers'!$A$17:$A$300,'Ergebnis (aggregiert)'!A188)=0,"Fehler: Reiter 'Beladung des Speichers' wurde für diesen Speicher nicht ausgefüllt",IF(COUNTIF('Entladung des Speichers'!$A$17:$A$300,'Ergebnis (aggregiert)'!A188)=0,"Fehler: Reiter 'Entladung des Speichers' wurde für diesen Speicher nicht ausgefüllt",IF(COUNTIF(Füllstände!$A$17:$A$300,'Ergebnis (aggregiert)'!A188)=0,"Fehler: Reiter 'Füllstände' wurde für diesen Speicher nicht ausgefüllt","")))),"Fehler: nicht alle Datenblätter für diesen Speicher wurden vollständig befüllt")</f>
        <v/>
      </c>
    </row>
    <row r="189" spans="1:10" x14ac:dyDescent="0.2">
      <c r="A189" s="116" t="str">
        <f>IF(Stammdaten!A189="","",Stammdaten!A189)</f>
        <v/>
      </c>
      <c r="B189" s="116" t="str">
        <f>IF(A189="","",VLOOKUP(A189,Stammdaten!A189:H472,6,FALSE))</f>
        <v/>
      </c>
      <c r="C189" s="117" t="str">
        <f>IF(A189="","","Beladung aus dem Netz der "&amp;Stammdaten!$F$3)</f>
        <v/>
      </c>
      <c r="D189" s="117" t="str">
        <f t="shared" si="4"/>
        <v/>
      </c>
      <c r="E189" s="118" t="str">
        <f>IF(A189="","",SUMIFS('Ergebnis (detailliert)'!$H$17:$H$300,'Ergebnis (detailliert)'!$A$17:$A$300,'Ergebnis (aggregiert)'!$A189,'Ergebnis (detailliert)'!$B$17:$B$300,'Ergebnis (aggregiert)'!$C189))</f>
        <v/>
      </c>
      <c r="F189" s="119" t="str">
        <f>IF($A189="","",SUMIFS('Ergebnis (detailliert)'!$I$17:$I$300,'Ergebnis (detailliert)'!$A$17:$A$300,'Ergebnis (aggregiert)'!$A189,'Ergebnis (detailliert)'!$B$17:$B$300,'Ergebnis (aggregiert)'!$C189))</f>
        <v/>
      </c>
      <c r="G189" s="118" t="str">
        <f>IF($A189="","",SUMIFS('Ergebnis (detailliert)'!$M$17:$M$1001,'Ergebnis (detailliert)'!$A$17:$A$1001,'Ergebnis (aggregiert)'!$A189,'Ergebnis (detailliert)'!$B$17:$B$1001,'Ergebnis (aggregiert)'!$C189))</f>
        <v/>
      </c>
      <c r="H189" s="120" t="str">
        <f>IF($A189="","",SUMIFS('Ergebnis (detailliert)'!$P$17:$P$1001,'Ergebnis (detailliert)'!$A$17:$A$1001,'Ergebnis (aggregiert)'!$A189,'Ergebnis (detailliert)'!$B$17:$B$1001,'Ergebnis (aggregiert)'!$C189))</f>
        <v/>
      </c>
      <c r="I189" s="121" t="str">
        <f>IF($A189="","",SUMIFS('Ergebnis (detailliert)'!$S$17:$S$1001,'Ergebnis (detailliert)'!$A$17:$A$1001,'Ergebnis (aggregiert)'!$A189,'Ergebnis (detailliert)'!$B$17:$B$1001,'Ergebnis (aggregiert)'!$C189))</f>
        <v/>
      </c>
      <c r="J189" s="96" t="str">
        <f>IFERROR(IF(ISBLANK(A189),"",IF(COUNTIF('Beladung des Speichers'!$A$17:$A$300,'Ergebnis (aggregiert)'!A189)=0,"Fehler: Reiter 'Beladung des Speichers' wurde für diesen Speicher nicht ausgefüllt",IF(COUNTIF('Entladung des Speichers'!$A$17:$A$300,'Ergebnis (aggregiert)'!A189)=0,"Fehler: Reiter 'Entladung des Speichers' wurde für diesen Speicher nicht ausgefüllt",IF(COUNTIF(Füllstände!$A$17:$A$300,'Ergebnis (aggregiert)'!A189)=0,"Fehler: Reiter 'Füllstände' wurde für diesen Speicher nicht ausgefüllt","")))),"Fehler: nicht alle Datenblätter für diesen Speicher wurden vollständig befüllt")</f>
        <v/>
      </c>
    </row>
    <row r="190" spans="1:10" x14ac:dyDescent="0.2">
      <c r="A190" s="116" t="str">
        <f>IF(Stammdaten!A190="","",Stammdaten!A190)</f>
        <v/>
      </c>
      <c r="B190" s="116" t="str">
        <f>IF(A190="","",VLOOKUP(A190,Stammdaten!A190:H473,6,FALSE))</f>
        <v/>
      </c>
      <c r="C190" s="117" t="str">
        <f>IF(A190="","","Beladung aus dem Netz der "&amp;Stammdaten!$F$3)</f>
        <v/>
      </c>
      <c r="D190" s="117" t="str">
        <f t="shared" si="4"/>
        <v/>
      </c>
      <c r="E190" s="118" t="str">
        <f>IF(A190="","",SUMIFS('Ergebnis (detailliert)'!$H$17:$H$300,'Ergebnis (detailliert)'!$A$17:$A$300,'Ergebnis (aggregiert)'!$A190,'Ergebnis (detailliert)'!$B$17:$B$300,'Ergebnis (aggregiert)'!$C190))</f>
        <v/>
      </c>
      <c r="F190" s="119" t="str">
        <f>IF($A190="","",SUMIFS('Ergebnis (detailliert)'!$I$17:$I$300,'Ergebnis (detailliert)'!$A$17:$A$300,'Ergebnis (aggregiert)'!$A190,'Ergebnis (detailliert)'!$B$17:$B$300,'Ergebnis (aggregiert)'!$C190))</f>
        <v/>
      </c>
      <c r="G190" s="118" t="str">
        <f>IF($A190="","",SUMIFS('Ergebnis (detailliert)'!$M$17:$M$1001,'Ergebnis (detailliert)'!$A$17:$A$1001,'Ergebnis (aggregiert)'!$A190,'Ergebnis (detailliert)'!$B$17:$B$1001,'Ergebnis (aggregiert)'!$C190))</f>
        <v/>
      </c>
      <c r="H190" s="120" t="str">
        <f>IF($A190="","",SUMIFS('Ergebnis (detailliert)'!$P$17:$P$1001,'Ergebnis (detailliert)'!$A$17:$A$1001,'Ergebnis (aggregiert)'!$A190,'Ergebnis (detailliert)'!$B$17:$B$1001,'Ergebnis (aggregiert)'!$C190))</f>
        <v/>
      </c>
      <c r="I190" s="121" t="str">
        <f>IF($A190="","",SUMIFS('Ergebnis (detailliert)'!$S$17:$S$1001,'Ergebnis (detailliert)'!$A$17:$A$1001,'Ergebnis (aggregiert)'!$A190,'Ergebnis (detailliert)'!$B$17:$B$1001,'Ergebnis (aggregiert)'!$C190))</f>
        <v/>
      </c>
      <c r="J190" s="96" t="str">
        <f>IFERROR(IF(ISBLANK(A190),"",IF(COUNTIF('Beladung des Speichers'!$A$17:$A$300,'Ergebnis (aggregiert)'!A190)=0,"Fehler: Reiter 'Beladung des Speichers' wurde für diesen Speicher nicht ausgefüllt",IF(COUNTIF('Entladung des Speichers'!$A$17:$A$300,'Ergebnis (aggregiert)'!A190)=0,"Fehler: Reiter 'Entladung des Speichers' wurde für diesen Speicher nicht ausgefüllt",IF(COUNTIF(Füllstände!$A$17:$A$300,'Ergebnis (aggregiert)'!A190)=0,"Fehler: Reiter 'Füllstände' wurde für diesen Speicher nicht ausgefüllt","")))),"Fehler: nicht alle Datenblätter für diesen Speicher wurden vollständig befüllt")</f>
        <v/>
      </c>
    </row>
    <row r="191" spans="1:10" x14ac:dyDescent="0.2">
      <c r="A191" s="116" t="str">
        <f>IF(Stammdaten!A191="","",Stammdaten!A191)</f>
        <v/>
      </c>
      <c r="B191" s="116" t="str">
        <f>IF(A191="","",VLOOKUP(A191,Stammdaten!A191:H474,6,FALSE))</f>
        <v/>
      </c>
      <c r="C191" s="117" t="str">
        <f>IF(A191="","","Beladung aus dem Netz der "&amp;Stammdaten!$F$3)</f>
        <v/>
      </c>
      <c r="D191" s="117" t="str">
        <f t="shared" si="4"/>
        <v/>
      </c>
      <c r="E191" s="118" t="str">
        <f>IF(A191="","",SUMIFS('Ergebnis (detailliert)'!$H$17:$H$300,'Ergebnis (detailliert)'!$A$17:$A$300,'Ergebnis (aggregiert)'!$A191,'Ergebnis (detailliert)'!$B$17:$B$300,'Ergebnis (aggregiert)'!$C191))</f>
        <v/>
      </c>
      <c r="F191" s="119" t="str">
        <f>IF($A191="","",SUMIFS('Ergebnis (detailliert)'!$I$17:$I$300,'Ergebnis (detailliert)'!$A$17:$A$300,'Ergebnis (aggregiert)'!$A191,'Ergebnis (detailliert)'!$B$17:$B$300,'Ergebnis (aggregiert)'!$C191))</f>
        <v/>
      </c>
      <c r="G191" s="118" t="str">
        <f>IF($A191="","",SUMIFS('Ergebnis (detailliert)'!$M$17:$M$1001,'Ergebnis (detailliert)'!$A$17:$A$1001,'Ergebnis (aggregiert)'!$A191,'Ergebnis (detailliert)'!$B$17:$B$1001,'Ergebnis (aggregiert)'!$C191))</f>
        <v/>
      </c>
      <c r="H191" s="120" t="str">
        <f>IF($A191="","",SUMIFS('Ergebnis (detailliert)'!$P$17:$P$1001,'Ergebnis (detailliert)'!$A$17:$A$1001,'Ergebnis (aggregiert)'!$A191,'Ergebnis (detailliert)'!$B$17:$B$1001,'Ergebnis (aggregiert)'!$C191))</f>
        <v/>
      </c>
      <c r="I191" s="121" t="str">
        <f>IF($A191="","",SUMIFS('Ergebnis (detailliert)'!$S$17:$S$1001,'Ergebnis (detailliert)'!$A$17:$A$1001,'Ergebnis (aggregiert)'!$A191,'Ergebnis (detailliert)'!$B$17:$B$1001,'Ergebnis (aggregiert)'!$C191))</f>
        <v/>
      </c>
      <c r="J191" s="96" t="str">
        <f>IFERROR(IF(ISBLANK(A191),"",IF(COUNTIF('Beladung des Speichers'!$A$17:$A$300,'Ergebnis (aggregiert)'!A191)=0,"Fehler: Reiter 'Beladung des Speichers' wurde für diesen Speicher nicht ausgefüllt",IF(COUNTIF('Entladung des Speichers'!$A$17:$A$300,'Ergebnis (aggregiert)'!A191)=0,"Fehler: Reiter 'Entladung des Speichers' wurde für diesen Speicher nicht ausgefüllt",IF(COUNTIF(Füllstände!$A$17:$A$300,'Ergebnis (aggregiert)'!A191)=0,"Fehler: Reiter 'Füllstände' wurde für diesen Speicher nicht ausgefüllt","")))),"Fehler: nicht alle Datenblätter für diesen Speicher wurden vollständig befüllt")</f>
        <v/>
      </c>
    </row>
    <row r="192" spans="1:10" x14ac:dyDescent="0.2">
      <c r="A192" s="116" t="str">
        <f>IF(Stammdaten!A192="","",Stammdaten!A192)</f>
        <v/>
      </c>
      <c r="B192" s="116" t="str">
        <f>IF(A192="","",VLOOKUP(A192,Stammdaten!A192:H475,6,FALSE))</f>
        <v/>
      </c>
      <c r="C192" s="117" t="str">
        <f>IF(A192="","","Beladung aus dem Netz der "&amp;Stammdaten!$F$3)</f>
        <v/>
      </c>
      <c r="D192" s="117" t="str">
        <f t="shared" si="4"/>
        <v/>
      </c>
      <c r="E192" s="118" t="str">
        <f>IF(A192="","",SUMIFS('Ergebnis (detailliert)'!$H$17:$H$300,'Ergebnis (detailliert)'!$A$17:$A$300,'Ergebnis (aggregiert)'!$A192,'Ergebnis (detailliert)'!$B$17:$B$300,'Ergebnis (aggregiert)'!$C192))</f>
        <v/>
      </c>
      <c r="F192" s="119" t="str">
        <f>IF($A192="","",SUMIFS('Ergebnis (detailliert)'!$I$17:$I$300,'Ergebnis (detailliert)'!$A$17:$A$300,'Ergebnis (aggregiert)'!$A192,'Ergebnis (detailliert)'!$B$17:$B$300,'Ergebnis (aggregiert)'!$C192))</f>
        <v/>
      </c>
      <c r="G192" s="118" t="str">
        <f>IF($A192="","",SUMIFS('Ergebnis (detailliert)'!$M$17:$M$1001,'Ergebnis (detailliert)'!$A$17:$A$1001,'Ergebnis (aggregiert)'!$A192,'Ergebnis (detailliert)'!$B$17:$B$1001,'Ergebnis (aggregiert)'!$C192))</f>
        <v/>
      </c>
      <c r="H192" s="120" t="str">
        <f>IF($A192="","",SUMIFS('Ergebnis (detailliert)'!$P$17:$P$1001,'Ergebnis (detailliert)'!$A$17:$A$1001,'Ergebnis (aggregiert)'!$A192,'Ergebnis (detailliert)'!$B$17:$B$1001,'Ergebnis (aggregiert)'!$C192))</f>
        <v/>
      </c>
      <c r="I192" s="121" t="str">
        <f>IF($A192="","",SUMIFS('Ergebnis (detailliert)'!$S$17:$S$1001,'Ergebnis (detailliert)'!$A$17:$A$1001,'Ergebnis (aggregiert)'!$A192,'Ergebnis (detailliert)'!$B$17:$B$1001,'Ergebnis (aggregiert)'!$C192))</f>
        <v/>
      </c>
      <c r="J192" s="96" t="str">
        <f>IFERROR(IF(ISBLANK(A192),"",IF(COUNTIF('Beladung des Speichers'!$A$17:$A$300,'Ergebnis (aggregiert)'!A192)=0,"Fehler: Reiter 'Beladung des Speichers' wurde für diesen Speicher nicht ausgefüllt",IF(COUNTIF('Entladung des Speichers'!$A$17:$A$300,'Ergebnis (aggregiert)'!A192)=0,"Fehler: Reiter 'Entladung des Speichers' wurde für diesen Speicher nicht ausgefüllt",IF(COUNTIF(Füllstände!$A$17:$A$300,'Ergebnis (aggregiert)'!A192)=0,"Fehler: Reiter 'Füllstände' wurde für diesen Speicher nicht ausgefüllt","")))),"Fehler: nicht alle Datenblätter für diesen Speicher wurden vollständig befüllt")</f>
        <v/>
      </c>
    </row>
    <row r="193" spans="1:10" x14ac:dyDescent="0.2">
      <c r="A193" s="116" t="str">
        <f>IF(Stammdaten!A193="","",Stammdaten!A193)</f>
        <v/>
      </c>
      <c r="B193" s="116" t="str">
        <f>IF(A193="","",VLOOKUP(A193,Stammdaten!A193:H476,6,FALSE))</f>
        <v/>
      </c>
      <c r="C193" s="117" t="str">
        <f>IF(A193="","","Beladung aus dem Netz der "&amp;Stammdaten!$F$3)</f>
        <v/>
      </c>
      <c r="D193" s="117" t="str">
        <f t="shared" si="4"/>
        <v/>
      </c>
      <c r="E193" s="118" t="str">
        <f>IF(A193="","",SUMIFS('Ergebnis (detailliert)'!$H$17:$H$300,'Ergebnis (detailliert)'!$A$17:$A$300,'Ergebnis (aggregiert)'!$A193,'Ergebnis (detailliert)'!$B$17:$B$300,'Ergebnis (aggregiert)'!$C193))</f>
        <v/>
      </c>
      <c r="F193" s="119" t="str">
        <f>IF($A193="","",SUMIFS('Ergebnis (detailliert)'!$I$17:$I$300,'Ergebnis (detailliert)'!$A$17:$A$300,'Ergebnis (aggregiert)'!$A193,'Ergebnis (detailliert)'!$B$17:$B$300,'Ergebnis (aggregiert)'!$C193))</f>
        <v/>
      </c>
      <c r="G193" s="118" t="str">
        <f>IF($A193="","",SUMIFS('Ergebnis (detailliert)'!$M$17:$M$1001,'Ergebnis (detailliert)'!$A$17:$A$1001,'Ergebnis (aggregiert)'!$A193,'Ergebnis (detailliert)'!$B$17:$B$1001,'Ergebnis (aggregiert)'!$C193))</f>
        <v/>
      </c>
      <c r="H193" s="120" t="str">
        <f>IF($A193="","",SUMIFS('Ergebnis (detailliert)'!$P$17:$P$1001,'Ergebnis (detailliert)'!$A$17:$A$1001,'Ergebnis (aggregiert)'!$A193,'Ergebnis (detailliert)'!$B$17:$B$1001,'Ergebnis (aggregiert)'!$C193))</f>
        <v/>
      </c>
      <c r="I193" s="121" t="str">
        <f>IF($A193="","",SUMIFS('Ergebnis (detailliert)'!$S$17:$S$1001,'Ergebnis (detailliert)'!$A$17:$A$1001,'Ergebnis (aggregiert)'!$A193,'Ergebnis (detailliert)'!$B$17:$B$1001,'Ergebnis (aggregiert)'!$C193))</f>
        <v/>
      </c>
      <c r="J193" s="96" t="str">
        <f>IFERROR(IF(ISBLANK(A193),"",IF(COUNTIF('Beladung des Speichers'!$A$17:$A$300,'Ergebnis (aggregiert)'!A193)=0,"Fehler: Reiter 'Beladung des Speichers' wurde für diesen Speicher nicht ausgefüllt",IF(COUNTIF('Entladung des Speichers'!$A$17:$A$300,'Ergebnis (aggregiert)'!A193)=0,"Fehler: Reiter 'Entladung des Speichers' wurde für diesen Speicher nicht ausgefüllt",IF(COUNTIF(Füllstände!$A$17:$A$300,'Ergebnis (aggregiert)'!A193)=0,"Fehler: Reiter 'Füllstände' wurde für diesen Speicher nicht ausgefüllt","")))),"Fehler: nicht alle Datenblätter für diesen Speicher wurden vollständig befüllt")</f>
        <v/>
      </c>
    </row>
    <row r="194" spans="1:10" x14ac:dyDescent="0.2">
      <c r="A194" s="116" t="str">
        <f>IF(Stammdaten!A194="","",Stammdaten!A194)</f>
        <v/>
      </c>
      <c r="B194" s="116" t="str">
        <f>IF(A194="","",VLOOKUP(A194,Stammdaten!A194:H477,6,FALSE))</f>
        <v/>
      </c>
      <c r="C194" s="117" t="str">
        <f>IF(A194="","","Beladung aus dem Netz der "&amp;Stammdaten!$F$3)</f>
        <v/>
      </c>
      <c r="D194" s="117" t="str">
        <f t="shared" si="4"/>
        <v/>
      </c>
      <c r="E194" s="118" t="str">
        <f>IF(A194="","",SUMIFS('Ergebnis (detailliert)'!$H$17:$H$300,'Ergebnis (detailliert)'!$A$17:$A$300,'Ergebnis (aggregiert)'!$A194,'Ergebnis (detailliert)'!$B$17:$B$300,'Ergebnis (aggregiert)'!$C194))</f>
        <v/>
      </c>
      <c r="F194" s="119" t="str">
        <f>IF($A194="","",SUMIFS('Ergebnis (detailliert)'!$I$17:$I$300,'Ergebnis (detailliert)'!$A$17:$A$300,'Ergebnis (aggregiert)'!$A194,'Ergebnis (detailliert)'!$B$17:$B$300,'Ergebnis (aggregiert)'!$C194))</f>
        <v/>
      </c>
      <c r="G194" s="118" t="str">
        <f>IF($A194="","",SUMIFS('Ergebnis (detailliert)'!$M$17:$M$1001,'Ergebnis (detailliert)'!$A$17:$A$1001,'Ergebnis (aggregiert)'!$A194,'Ergebnis (detailliert)'!$B$17:$B$1001,'Ergebnis (aggregiert)'!$C194))</f>
        <v/>
      </c>
      <c r="H194" s="120" t="str">
        <f>IF($A194="","",SUMIFS('Ergebnis (detailliert)'!$P$17:$P$1001,'Ergebnis (detailliert)'!$A$17:$A$1001,'Ergebnis (aggregiert)'!$A194,'Ergebnis (detailliert)'!$B$17:$B$1001,'Ergebnis (aggregiert)'!$C194))</f>
        <v/>
      </c>
      <c r="I194" s="121" t="str">
        <f>IF($A194="","",SUMIFS('Ergebnis (detailliert)'!$S$17:$S$1001,'Ergebnis (detailliert)'!$A$17:$A$1001,'Ergebnis (aggregiert)'!$A194,'Ergebnis (detailliert)'!$B$17:$B$1001,'Ergebnis (aggregiert)'!$C194))</f>
        <v/>
      </c>
      <c r="J194" s="96" t="str">
        <f>IFERROR(IF(ISBLANK(A194),"",IF(COUNTIF('Beladung des Speichers'!$A$17:$A$300,'Ergebnis (aggregiert)'!A194)=0,"Fehler: Reiter 'Beladung des Speichers' wurde für diesen Speicher nicht ausgefüllt",IF(COUNTIF('Entladung des Speichers'!$A$17:$A$300,'Ergebnis (aggregiert)'!A194)=0,"Fehler: Reiter 'Entladung des Speichers' wurde für diesen Speicher nicht ausgefüllt",IF(COUNTIF(Füllstände!$A$17:$A$300,'Ergebnis (aggregiert)'!A194)=0,"Fehler: Reiter 'Füllstände' wurde für diesen Speicher nicht ausgefüllt","")))),"Fehler: nicht alle Datenblätter für diesen Speicher wurden vollständig befüllt")</f>
        <v/>
      </c>
    </row>
    <row r="195" spans="1:10" x14ac:dyDescent="0.2">
      <c r="A195" s="116" t="str">
        <f>IF(Stammdaten!A195="","",Stammdaten!A195)</f>
        <v/>
      </c>
      <c r="B195" s="116" t="str">
        <f>IF(A195="","",VLOOKUP(A195,Stammdaten!A195:H478,6,FALSE))</f>
        <v/>
      </c>
      <c r="C195" s="117" t="str">
        <f>IF(A195="","","Beladung aus dem Netz der "&amp;Stammdaten!$F$3)</f>
        <v/>
      </c>
      <c r="D195" s="117" t="str">
        <f t="shared" si="4"/>
        <v/>
      </c>
      <c r="E195" s="118" t="str">
        <f>IF(A195="","",SUMIFS('Ergebnis (detailliert)'!$H$17:$H$300,'Ergebnis (detailliert)'!$A$17:$A$300,'Ergebnis (aggregiert)'!$A195,'Ergebnis (detailliert)'!$B$17:$B$300,'Ergebnis (aggregiert)'!$C195))</f>
        <v/>
      </c>
      <c r="F195" s="119" t="str">
        <f>IF($A195="","",SUMIFS('Ergebnis (detailliert)'!$I$17:$I$300,'Ergebnis (detailliert)'!$A$17:$A$300,'Ergebnis (aggregiert)'!$A195,'Ergebnis (detailliert)'!$B$17:$B$300,'Ergebnis (aggregiert)'!$C195))</f>
        <v/>
      </c>
      <c r="G195" s="118" t="str">
        <f>IF($A195="","",SUMIFS('Ergebnis (detailliert)'!$M$17:$M$1001,'Ergebnis (detailliert)'!$A$17:$A$1001,'Ergebnis (aggregiert)'!$A195,'Ergebnis (detailliert)'!$B$17:$B$1001,'Ergebnis (aggregiert)'!$C195))</f>
        <v/>
      </c>
      <c r="H195" s="120" t="str">
        <f>IF($A195="","",SUMIFS('Ergebnis (detailliert)'!$P$17:$P$1001,'Ergebnis (detailliert)'!$A$17:$A$1001,'Ergebnis (aggregiert)'!$A195,'Ergebnis (detailliert)'!$B$17:$B$1001,'Ergebnis (aggregiert)'!$C195))</f>
        <v/>
      </c>
      <c r="I195" s="121" t="str">
        <f>IF($A195="","",SUMIFS('Ergebnis (detailliert)'!$S$17:$S$1001,'Ergebnis (detailliert)'!$A$17:$A$1001,'Ergebnis (aggregiert)'!$A195,'Ergebnis (detailliert)'!$B$17:$B$1001,'Ergebnis (aggregiert)'!$C195))</f>
        <v/>
      </c>
      <c r="J195" s="96" t="str">
        <f>IFERROR(IF(ISBLANK(A195),"",IF(COUNTIF('Beladung des Speichers'!$A$17:$A$300,'Ergebnis (aggregiert)'!A195)=0,"Fehler: Reiter 'Beladung des Speichers' wurde für diesen Speicher nicht ausgefüllt",IF(COUNTIF('Entladung des Speichers'!$A$17:$A$300,'Ergebnis (aggregiert)'!A195)=0,"Fehler: Reiter 'Entladung des Speichers' wurde für diesen Speicher nicht ausgefüllt",IF(COUNTIF(Füllstände!$A$17:$A$300,'Ergebnis (aggregiert)'!A195)=0,"Fehler: Reiter 'Füllstände' wurde für diesen Speicher nicht ausgefüllt","")))),"Fehler: nicht alle Datenblätter für diesen Speicher wurden vollständig befüllt")</f>
        <v/>
      </c>
    </row>
    <row r="196" spans="1:10" x14ac:dyDescent="0.2">
      <c r="A196" s="116" t="str">
        <f>IF(Stammdaten!A196="","",Stammdaten!A196)</f>
        <v/>
      </c>
      <c r="B196" s="116" t="str">
        <f>IF(A196="","",VLOOKUP(A196,Stammdaten!A196:H479,6,FALSE))</f>
        <v/>
      </c>
      <c r="C196" s="117" t="str">
        <f>IF(A196="","","Beladung aus dem Netz der "&amp;Stammdaten!$F$3)</f>
        <v/>
      </c>
      <c r="D196" s="117" t="str">
        <f t="shared" si="4"/>
        <v/>
      </c>
      <c r="E196" s="118" t="str">
        <f>IF(A196="","",SUMIFS('Ergebnis (detailliert)'!$H$17:$H$300,'Ergebnis (detailliert)'!$A$17:$A$300,'Ergebnis (aggregiert)'!$A196,'Ergebnis (detailliert)'!$B$17:$B$300,'Ergebnis (aggregiert)'!$C196))</f>
        <v/>
      </c>
      <c r="F196" s="119" t="str">
        <f>IF($A196="","",SUMIFS('Ergebnis (detailliert)'!$I$17:$I$300,'Ergebnis (detailliert)'!$A$17:$A$300,'Ergebnis (aggregiert)'!$A196,'Ergebnis (detailliert)'!$B$17:$B$300,'Ergebnis (aggregiert)'!$C196))</f>
        <v/>
      </c>
      <c r="G196" s="118" t="str">
        <f>IF($A196="","",SUMIFS('Ergebnis (detailliert)'!$M$17:$M$1001,'Ergebnis (detailliert)'!$A$17:$A$1001,'Ergebnis (aggregiert)'!$A196,'Ergebnis (detailliert)'!$B$17:$B$1001,'Ergebnis (aggregiert)'!$C196))</f>
        <v/>
      </c>
      <c r="H196" s="120" t="str">
        <f>IF($A196="","",SUMIFS('Ergebnis (detailliert)'!$P$17:$P$1001,'Ergebnis (detailliert)'!$A$17:$A$1001,'Ergebnis (aggregiert)'!$A196,'Ergebnis (detailliert)'!$B$17:$B$1001,'Ergebnis (aggregiert)'!$C196))</f>
        <v/>
      </c>
      <c r="I196" s="121" t="str">
        <f>IF($A196="","",SUMIFS('Ergebnis (detailliert)'!$S$17:$S$1001,'Ergebnis (detailliert)'!$A$17:$A$1001,'Ergebnis (aggregiert)'!$A196,'Ergebnis (detailliert)'!$B$17:$B$1001,'Ergebnis (aggregiert)'!$C196))</f>
        <v/>
      </c>
      <c r="J196" s="96" t="str">
        <f>IFERROR(IF(ISBLANK(A196),"",IF(COUNTIF('Beladung des Speichers'!$A$17:$A$300,'Ergebnis (aggregiert)'!A196)=0,"Fehler: Reiter 'Beladung des Speichers' wurde für diesen Speicher nicht ausgefüllt",IF(COUNTIF('Entladung des Speichers'!$A$17:$A$300,'Ergebnis (aggregiert)'!A196)=0,"Fehler: Reiter 'Entladung des Speichers' wurde für diesen Speicher nicht ausgefüllt",IF(COUNTIF(Füllstände!$A$17:$A$300,'Ergebnis (aggregiert)'!A196)=0,"Fehler: Reiter 'Füllstände' wurde für diesen Speicher nicht ausgefüllt","")))),"Fehler: nicht alle Datenblätter für diesen Speicher wurden vollständig befüllt")</f>
        <v/>
      </c>
    </row>
    <row r="197" spans="1:10" x14ac:dyDescent="0.2">
      <c r="A197" s="116" t="str">
        <f>IF(Stammdaten!A197="","",Stammdaten!A197)</f>
        <v/>
      </c>
      <c r="B197" s="116" t="str">
        <f>IF(A197="","",VLOOKUP(A197,Stammdaten!A197:H480,6,FALSE))</f>
        <v/>
      </c>
      <c r="C197" s="117" t="str">
        <f>IF(A197="","","Beladung aus dem Netz der "&amp;Stammdaten!$F$3)</f>
        <v/>
      </c>
      <c r="D197" s="117" t="str">
        <f t="shared" si="4"/>
        <v/>
      </c>
      <c r="E197" s="118" t="str">
        <f>IF(A197="","",SUMIFS('Ergebnis (detailliert)'!$H$17:$H$300,'Ergebnis (detailliert)'!$A$17:$A$300,'Ergebnis (aggregiert)'!$A197,'Ergebnis (detailliert)'!$B$17:$B$300,'Ergebnis (aggregiert)'!$C197))</f>
        <v/>
      </c>
      <c r="F197" s="119" t="str">
        <f>IF($A197="","",SUMIFS('Ergebnis (detailliert)'!$I$17:$I$300,'Ergebnis (detailliert)'!$A$17:$A$300,'Ergebnis (aggregiert)'!$A197,'Ergebnis (detailliert)'!$B$17:$B$300,'Ergebnis (aggregiert)'!$C197))</f>
        <v/>
      </c>
      <c r="G197" s="118" t="str">
        <f>IF($A197="","",SUMIFS('Ergebnis (detailliert)'!$M$17:$M$1001,'Ergebnis (detailliert)'!$A$17:$A$1001,'Ergebnis (aggregiert)'!$A197,'Ergebnis (detailliert)'!$B$17:$B$1001,'Ergebnis (aggregiert)'!$C197))</f>
        <v/>
      </c>
      <c r="H197" s="120" t="str">
        <f>IF($A197="","",SUMIFS('Ergebnis (detailliert)'!$P$17:$P$1001,'Ergebnis (detailliert)'!$A$17:$A$1001,'Ergebnis (aggregiert)'!$A197,'Ergebnis (detailliert)'!$B$17:$B$1001,'Ergebnis (aggregiert)'!$C197))</f>
        <v/>
      </c>
      <c r="I197" s="121" t="str">
        <f>IF($A197="","",SUMIFS('Ergebnis (detailliert)'!$S$17:$S$1001,'Ergebnis (detailliert)'!$A$17:$A$1001,'Ergebnis (aggregiert)'!$A197,'Ergebnis (detailliert)'!$B$17:$B$1001,'Ergebnis (aggregiert)'!$C197))</f>
        <v/>
      </c>
      <c r="J197" s="96" t="str">
        <f>IFERROR(IF(ISBLANK(A197),"",IF(COUNTIF('Beladung des Speichers'!$A$17:$A$300,'Ergebnis (aggregiert)'!A197)=0,"Fehler: Reiter 'Beladung des Speichers' wurde für diesen Speicher nicht ausgefüllt",IF(COUNTIF('Entladung des Speichers'!$A$17:$A$300,'Ergebnis (aggregiert)'!A197)=0,"Fehler: Reiter 'Entladung des Speichers' wurde für diesen Speicher nicht ausgefüllt",IF(COUNTIF(Füllstände!$A$17:$A$300,'Ergebnis (aggregiert)'!A197)=0,"Fehler: Reiter 'Füllstände' wurde für diesen Speicher nicht ausgefüllt","")))),"Fehler: nicht alle Datenblätter für diesen Speicher wurden vollständig befüllt")</f>
        <v/>
      </c>
    </row>
    <row r="198" spans="1:10" x14ac:dyDescent="0.2">
      <c r="A198" s="116" t="str">
        <f>IF(Stammdaten!A198="","",Stammdaten!A198)</f>
        <v/>
      </c>
      <c r="B198" s="116" t="str">
        <f>IF(A198="","",VLOOKUP(A198,Stammdaten!A198:H481,6,FALSE))</f>
        <v/>
      </c>
      <c r="C198" s="117" t="str">
        <f>IF(A198="","","Beladung aus dem Netz der "&amp;Stammdaten!$F$3)</f>
        <v/>
      </c>
      <c r="D198" s="117" t="str">
        <f t="shared" si="4"/>
        <v/>
      </c>
      <c r="E198" s="118" t="str">
        <f>IF(A198="","",SUMIFS('Ergebnis (detailliert)'!$H$17:$H$300,'Ergebnis (detailliert)'!$A$17:$A$300,'Ergebnis (aggregiert)'!$A198,'Ergebnis (detailliert)'!$B$17:$B$300,'Ergebnis (aggregiert)'!$C198))</f>
        <v/>
      </c>
      <c r="F198" s="119" t="str">
        <f>IF($A198="","",SUMIFS('Ergebnis (detailliert)'!$I$17:$I$300,'Ergebnis (detailliert)'!$A$17:$A$300,'Ergebnis (aggregiert)'!$A198,'Ergebnis (detailliert)'!$B$17:$B$300,'Ergebnis (aggregiert)'!$C198))</f>
        <v/>
      </c>
      <c r="G198" s="118" t="str">
        <f>IF($A198="","",SUMIFS('Ergebnis (detailliert)'!$M$17:$M$1001,'Ergebnis (detailliert)'!$A$17:$A$1001,'Ergebnis (aggregiert)'!$A198,'Ergebnis (detailliert)'!$B$17:$B$1001,'Ergebnis (aggregiert)'!$C198))</f>
        <v/>
      </c>
      <c r="H198" s="120" t="str">
        <f>IF($A198="","",SUMIFS('Ergebnis (detailliert)'!$P$17:$P$1001,'Ergebnis (detailliert)'!$A$17:$A$1001,'Ergebnis (aggregiert)'!$A198,'Ergebnis (detailliert)'!$B$17:$B$1001,'Ergebnis (aggregiert)'!$C198))</f>
        <v/>
      </c>
      <c r="I198" s="121" t="str">
        <f>IF($A198="","",SUMIFS('Ergebnis (detailliert)'!$S$17:$S$1001,'Ergebnis (detailliert)'!$A$17:$A$1001,'Ergebnis (aggregiert)'!$A198,'Ergebnis (detailliert)'!$B$17:$B$1001,'Ergebnis (aggregiert)'!$C198))</f>
        <v/>
      </c>
      <c r="J198" s="96" t="str">
        <f>IFERROR(IF(ISBLANK(A198),"",IF(COUNTIF('Beladung des Speichers'!$A$17:$A$300,'Ergebnis (aggregiert)'!A198)=0,"Fehler: Reiter 'Beladung des Speichers' wurde für diesen Speicher nicht ausgefüllt",IF(COUNTIF('Entladung des Speichers'!$A$17:$A$300,'Ergebnis (aggregiert)'!A198)=0,"Fehler: Reiter 'Entladung des Speichers' wurde für diesen Speicher nicht ausgefüllt",IF(COUNTIF(Füllstände!$A$17:$A$300,'Ergebnis (aggregiert)'!A198)=0,"Fehler: Reiter 'Füllstände' wurde für diesen Speicher nicht ausgefüllt","")))),"Fehler: nicht alle Datenblätter für diesen Speicher wurden vollständig befüllt")</f>
        <v/>
      </c>
    </row>
    <row r="199" spans="1:10" x14ac:dyDescent="0.2">
      <c r="A199" s="116" t="str">
        <f>IF(Stammdaten!A199="","",Stammdaten!A199)</f>
        <v/>
      </c>
      <c r="B199" s="116" t="str">
        <f>IF(A199="","",VLOOKUP(A199,Stammdaten!A199:H482,6,FALSE))</f>
        <v/>
      </c>
      <c r="C199" s="117" t="str">
        <f>IF(A199="","","Beladung aus dem Netz der "&amp;Stammdaten!$F$3)</f>
        <v/>
      </c>
      <c r="D199" s="117" t="str">
        <f t="shared" si="4"/>
        <v/>
      </c>
      <c r="E199" s="118" t="str">
        <f>IF(A199="","",SUMIFS('Ergebnis (detailliert)'!$H$17:$H$300,'Ergebnis (detailliert)'!$A$17:$A$300,'Ergebnis (aggregiert)'!$A199,'Ergebnis (detailliert)'!$B$17:$B$300,'Ergebnis (aggregiert)'!$C199))</f>
        <v/>
      </c>
      <c r="F199" s="119" t="str">
        <f>IF($A199="","",SUMIFS('Ergebnis (detailliert)'!$I$17:$I$300,'Ergebnis (detailliert)'!$A$17:$A$300,'Ergebnis (aggregiert)'!$A199,'Ergebnis (detailliert)'!$B$17:$B$300,'Ergebnis (aggregiert)'!$C199))</f>
        <v/>
      </c>
      <c r="G199" s="118" t="str">
        <f>IF($A199="","",SUMIFS('Ergebnis (detailliert)'!$M$17:$M$1001,'Ergebnis (detailliert)'!$A$17:$A$1001,'Ergebnis (aggregiert)'!$A199,'Ergebnis (detailliert)'!$B$17:$B$1001,'Ergebnis (aggregiert)'!$C199))</f>
        <v/>
      </c>
      <c r="H199" s="120" t="str">
        <f>IF($A199="","",SUMIFS('Ergebnis (detailliert)'!$P$17:$P$1001,'Ergebnis (detailliert)'!$A$17:$A$1001,'Ergebnis (aggregiert)'!$A199,'Ergebnis (detailliert)'!$B$17:$B$1001,'Ergebnis (aggregiert)'!$C199))</f>
        <v/>
      </c>
      <c r="I199" s="121" t="str">
        <f>IF($A199="","",SUMIFS('Ergebnis (detailliert)'!$S$17:$S$1001,'Ergebnis (detailliert)'!$A$17:$A$1001,'Ergebnis (aggregiert)'!$A199,'Ergebnis (detailliert)'!$B$17:$B$1001,'Ergebnis (aggregiert)'!$C199))</f>
        <v/>
      </c>
      <c r="J199" s="96" t="str">
        <f>IFERROR(IF(ISBLANK(A199),"",IF(COUNTIF('Beladung des Speichers'!$A$17:$A$300,'Ergebnis (aggregiert)'!A199)=0,"Fehler: Reiter 'Beladung des Speichers' wurde für diesen Speicher nicht ausgefüllt",IF(COUNTIF('Entladung des Speichers'!$A$17:$A$300,'Ergebnis (aggregiert)'!A199)=0,"Fehler: Reiter 'Entladung des Speichers' wurde für diesen Speicher nicht ausgefüllt",IF(COUNTIF(Füllstände!$A$17:$A$300,'Ergebnis (aggregiert)'!A199)=0,"Fehler: Reiter 'Füllstände' wurde für diesen Speicher nicht ausgefüllt","")))),"Fehler: nicht alle Datenblätter für diesen Speicher wurden vollständig befüllt")</f>
        <v/>
      </c>
    </row>
    <row r="200" spans="1:10" x14ac:dyDescent="0.2">
      <c r="A200" s="116" t="str">
        <f>IF(Stammdaten!A200="","",Stammdaten!A200)</f>
        <v/>
      </c>
      <c r="B200" s="116" t="str">
        <f>IF(A200="","",VLOOKUP(A200,Stammdaten!A200:H483,6,FALSE))</f>
        <v/>
      </c>
      <c r="C200" s="117" t="str">
        <f>IF(A200="","","Beladung aus dem Netz der "&amp;Stammdaten!$F$3)</f>
        <v/>
      </c>
      <c r="D200" s="117" t="str">
        <f t="shared" si="4"/>
        <v/>
      </c>
      <c r="E200" s="118" t="str">
        <f>IF(A200="","",SUMIFS('Ergebnis (detailliert)'!$H$17:$H$300,'Ergebnis (detailliert)'!$A$17:$A$300,'Ergebnis (aggregiert)'!$A200,'Ergebnis (detailliert)'!$B$17:$B$300,'Ergebnis (aggregiert)'!$C200))</f>
        <v/>
      </c>
      <c r="F200" s="119" t="str">
        <f>IF($A200="","",SUMIFS('Ergebnis (detailliert)'!$I$17:$I$300,'Ergebnis (detailliert)'!$A$17:$A$300,'Ergebnis (aggregiert)'!$A200,'Ergebnis (detailliert)'!$B$17:$B$300,'Ergebnis (aggregiert)'!$C200))</f>
        <v/>
      </c>
      <c r="G200" s="118" t="str">
        <f>IF($A200="","",SUMIFS('Ergebnis (detailliert)'!$M$17:$M$1001,'Ergebnis (detailliert)'!$A$17:$A$1001,'Ergebnis (aggregiert)'!$A200,'Ergebnis (detailliert)'!$B$17:$B$1001,'Ergebnis (aggregiert)'!$C200))</f>
        <v/>
      </c>
      <c r="H200" s="120" t="str">
        <f>IF($A200="","",SUMIFS('Ergebnis (detailliert)'!$P$17:$P$1001,'Ergebnis (detailliert)'!$A$17:$A$1001,'Ergebnis (aggregiert)'!$A200,'Ergebnis (detailliert)'!$B$17:$B$1001,'Ergebnis (aggregiert)'!$C200))</f>
        <v/>
      </c>
      <c r="I200" s="121" t="str">
        <f>IF($A200="","",SUMIFS('Ergebnis (detailliert)'!$S$17:$S$1001,'Ergebnis (detailliert)'!$A$17:$A$1001,'Ergebnis (aggregiert)'!$A200,'Ergebnis (detailliert)'!$B$17:$B$1001,'Ergebnis (aggregiert)'!$C200))</f>
        <v/>
      </c>
      <c r="J200" s="96" t="str">
        <f>IFERROR(IF(ISBLANK(A200),"",IF(COUNTIF('Beladung des Speichers'!$A$17:$A$300,'Ergebnis (aggregiert)'!A200)=0,"Fehler: Reiter 'Beladung des Speichers' wurde für diesen Speicher nicht ausgefüllt",IF(COUNTIF('Entladung des Speichers'!$A$17:$A$300,'Ergebnis (aggregiert)'!A200)=0,"Fehler: Reiter 'Entladung des Speichers' wurde für diesen Speicher nicht ausgefüllt",IF(COUNTIF(Füllstände!$A$17:$A$300,'Ergebnis (aggregiert)'!A200)=0,"Fehler: Reiter 'Füllstände' wurde für diesen Speicher nicht ausgefüllt","")))),"Fehler: nicht alle Datenblätter für diesen Speicher wurden vollständig befüllt")</f>
        <v/>
      </c>
    </row>
    <row r="201" spans="1:10" x14ac:dyDescent="0.2">
      <c r="A201" s="116" t="str">
        <f>IF(Stammdaten!A201="","",Stammdaten!A201)</f>
        <v/>
      </c>
      <c r="B201" s="116" t="str">
        <f>IF(A201="","",VLOOKUP(A201,Stammdaten!A201:H484,6,FALSE))</f>
        <v/>
      </c>
      <c r="C201" s="117" t="str">
        <f>IF(A201="","","Beladung aus dem Netz der "&amp;Stammdaten!$F$3)</f>
        <v/>
      </c>
      <c r="D201" s="117" t="str">
        <f t="shared" si="4"/>
        <v/>
      </c>
      <c r="E201" s="118" t="str">
        <f>IF(A201="","",SUMIFS('Ergebnis (detailliert)'!$H$17:$H$300,'Ergebnis (detailliert)'!$A$17:$A$300,'Ergebnis (aggregiert)'!$A201,'Ergebnis (detailliert)'!$B$17:$B$300,'Ergebnis (aggregiert)'!$C201))</f>
        <v/>
      </c>
      <c r="F201" s="119" t="str">
        <f>IF($A201="","",SUMIFS('Ergebnis (detailliert)'!$I$17:$I$300,'Ergebnis (detailliert)'!$A$17:$A$300,'Ergebnis (aggregiert)'!$A201,'Ergebnis (detailliert)'!$B$17:$B$300,'Ergebnis (aggregiert)'!$C201))</f>
        <v/>
      </c>
      <c r="G201" s="118" t="str">
        <f>IF($A201="","",SUMIFS('Ergebnis (detailliert)'!$M$17:$M$1001,'Ergebnis (detailliert)'!$A$17:$A$1001,'Ergebnis (aggregiert)'!$A201,'Ergebnis (detailliert)'!$B$17:$B$1001,'Ergebnis (aggregiert)'!$C201))</f>
        <v/>
      </c>
      <c r="H201" s="120" t="str">
        <f>IF($A201="","",SUMIFS('Ergebnis (detailliert)'!$P$17:$P$1001,'Ergebnis (detailliert)'!$A$17:$A$1001,'Ergebnis (aggregiert)'!$A201,'Ergebnis (detailliert)'!$B$17:$B$1001,'Ergebnis (aggregiert)'!$C201))</f>
        <v/>
      </c>
      <c r="I201" s="121" t="str">
        <f>IF($A201="","",SUMIFS('Ergebnis (detailliert)'!$S$17:$S$1001,'Ergebnis (detailliert)'!$A$17:$A$1001,'Ergebnis (aggregiert)'!$A201,'Ergebnis (detailliert)'!$B$17:$B$1001,'Ergebnis (aggregiert)'!$C201))</f>
        <v/>
      </c>
      <c r="J201" s="96" t="str">
        <f>IFERROR(IF(ISBLANK(A201),"",IF(COUNTIF('Beladung des Speichers'!$A$17:$A$300,'Ergebnis (aggregiert)'!A201)=0,"Fehler: Reiter 'Beladung des Speichers' wurde für diesen Speicher nicht ausgefüllt",IF(COUNTIF('Entladung des Speichers'!$A$17:$A$300,'Ergebnis (aggregiert)'!A201)=0,"Fehler: Reiter 'Entladung des Speichers' wurde für diesen Speicher nicht ausgefüllt",IF(COUNTIF(Füllstände!$A$17:$A$300,'Ergebnis (aggregiert)'!A201)=0,"Fehler: Reiter 'Füllstände' wurde für diesen Speicher nicht ausgefüllt","")))),"Fehler: nicht alle Datenblätter für diesen Speicher wurden vollständig befüllt")</f>
        <v/>
      </c>
    </row>
    <row r="202" spans="1:10" x14ac:dyDescent="0.2">
      <c r="A202" s="116" t="str">
        <f>IF(Stammdaten!A202="","",Stammdaten!A202)</f>
        <v/>
      </c>
      <c r="B202" s="116" t="str">
        <f>IF(A202="","",VLOOKUP(A202,Stammdaten!A202:H485,6,FALSE))</f>
        <v/>
      </c>
      <c r="C202" s="117" t="str">
        <f>IF(A202="","","Beladung aus dem Netz der "&amp;Stammdaten!$F$3)</f>
        <v/>
      </c>
      <c r="D202" s="117" t="str">
        <f t="shared" si="4"/>
        <v/>
      </c>
      <c r="E202" s="118" t="str">
        <f>IF(A202="","",SUMIFS('Ergebnis (detailliert)'!$H$17:$H$300,'Ergebnis (detailliert)'!$A$17:$A$300,'Ergebnis (aggregiert)'!$A202,'Ergebnis (detailliert)'!$B$17:$B$300,'Ergebnis (aggregiert)'!$C202))</f>
        <v/>
      </c>
      <c r="F202" s="119" t="str">
        <f>IF($A202="","",SUMIFS('Ergebnis (detailliert)'!$I$17:$I$300,'Ergebnis (detailliert)'!$A$17:$A$300,'Ergebnis (aggregiert)'!$A202,'Ergebnis (detailliert)'!$B$17:$B$300,'Ergebnis (aggregiert)'!$C202))</f>
        <v/>
      </c>
      <c r="G202" s="118" t="str">
        <f>IF($A202="","",SUMIFS('Ergebnis (detailliert)'!$M$17:$M$1001,'Ergebnis (detailliert)'!$A$17:$A$1001,'Ergebnis (aggregiert)'!$A202,'Ergebnis (detailliert)'!$B$17:$B$1001,'Ergebnis (aggregiert)'!$C202))</f>
        <v/>
      </c>
      <c r="H202" s="120" t="str">
        <f>IF($A202="","",SUMIFS('Ergebnis (detailliert)'!$P$17:$P$1001,'Ergebnis (detailliert)'!$A$17:$A$1001,'Ergebnis (aggregiert)'!$A202,'Ergebnis (detailliert)'!$B$17:$B$1001,'Ergebnis (aggregiert)'!$C202))</f>
        <v/>
      </c>
      <c r="I202" s="121" t="str">
        <f>IF($A202="","",SUMIFS('Ergebnis (detailliert)'!$S$17:$S$1001,'Ergebnis (detailliert)'!$A$17:$A$1001,'Ergebnis (aggregiert)'!$A202,'Ergebnis (detailliert)'!$B$17:$B$1001,'Ergebnis (aggregiert)'!$C202))</f>
        <v/>
      </c>
      <c r="J202" s="96" t="str">
        <f>IFERROR(IF(ISBLANK(A202),"",IF(COUNTIF('Beladung des Speichers'!$A$17:$A$300,'Ergebnis (aggregiert)'!A202)=0,"Fehler: Reiter 'Beladung des Speichers' wurde für diesen Speicher nicht ausgefüllt",IF(COUNTIF('Entladung des Speichers'!$A$17:$A$300,'Ergebnis (aggregiert)'!A202)=0,"Fehler: Reiter 'Entladung des Speichers' wurde für diesen Speicher nicht ausgefüllt",IF(COUNTIF(Füllstände!$A$17:$A$300,'Ergebnis (aggregiert)'!A202)=0,"Fehler: Reiter 'Füllstände' wurde für diesen Speicher nicht ausgefüllt","")))),"Fehler: nicht alle Datenblätter für diesen Speicher wurden vollständig befüllt")</f>
        <v/>
      </c>
    </row>
    <row r="203" spans="1:10" x14ac:dyDescent="0.2">
      <c r="A203" s="116" t="str">
        <f>IF(Stammdaten!A203="","",Stammdaten!A203)</f>
        <v/>
      </c>
      <c r="B203" s="116" t="str">
        <f>IF(A203="","",VLOOKUP(A203,Stammdaten!A203:H486,6,FALSE))</f>
        <v/>
      </c>
      <c r="C203" s="117" t="str">
        <f>IF(A203="","","Beladung aus dem Netz der "&amp;Stammdaten!$F$3)</f>
        <v/>
      </c>
      <c r="D203" s="117" t="str">
        <f t="shared" si="4"/>
        <v/>
      </c>
      <c r="E203" s="118" t="str">
        <f>IF(A203="","",SUMIFS('Ergebnis (detailliert)'!$H$17:$H$300,'Ergebnis (detailliert)'!$A$17:$A$300,'Ergebnis (aggregiert)'!$A203,'Ergebnis (detailliert)'!$B$17:$B$300,'Ergebnis (aggregiert)'!$C203))</f>
        <v/>
      </c>
      <c r="F203" s="119" t="str">
        <f>IF($A203="","",SUMIFS('Ergebnis (detailliert)'!$I$17:$I$300,'Ergebnis (detailliert)'!$A$17:$A$300,'Ergebnis (aggregiert)'!$A203,'Ergebnis (detailliert)'!$B$17:$B$300,'Ergebnis (aggregiert)'!$C203))</f>
        <v/>
      </c>
      <c r="G203" s="118" t="str">
        <f>IF($A203="","",SUMIFS('Ergebnis (detailliert)'!$M$17:$M$1001,'Ergebnis (detailliert)'!$A$17:$A$1001,'Ergebnis (aggregiert)'!$A203,'Ergebnis (detailliert)'!$B$17:$B$1001,'Ergebnis (aggregiert)'!$C203))</f>
        <v/>
      </c>
      <c r="H203" s="120" t="str">
        <f>IF($A203="","",SUMIFS('Ergebnis (detailliert)'!$P$17:$P$1001,'Ergebnis (detailliert)'!$A$17:$A$1001,'Ergebnis (aggregiert)'!$A203,'Ergebnis (detailliert)'!$B$17:$B$1001,'Ergebnis (aggregiert)'!$C203))</f>
        <v/>
      </c>
      <c r="I203" s="121" t="str">
        <f>IF($A203="","",SUMIFS('Ergebnis (detailliert)'!$S$17:$S$1001,'Ergebnis (detailliert)'!$A$17:$A$1001,'Ergebnis (aggregiert)'!$A203,'Ergebnis (detailliert)'!$B$17:$B$1001,'Ergebnis (aggregiert)'!$C203))</f>
        <v/>
      </c>
      <c r="J203" s="96" t="str">
        <f>IFERROR(IF(ISBLANK(A203),"",IF(COUNTIF('Beladung des Speichers'!$A$17:$A$300,'Ergebnis (aggregiert)'!A203)=0,"Fehler: Reiter 'Beladung des Speichers' wurde für diesen Speicher nicht ausgefüllt",IF(COUNTIF('Entladung des Speichers'!$A$17:$A$300,'Ergebnis (aggregiert)'!A203)=0,"Fehler: Reiter 'Entladung des Speichers' wurde für diesen Speicher nicht ausgefüllt",IF(COUNTIF(Füllstände!$A$17:$A$300,'Ergebnis (aggregiert)'!A203)=0,"Fehler: Reiter 'Füllstände' wurde für diesen Speicher nicht ausgefüllt","")))),"Fehler: nicht alle Datenblätter für diesen Speicher wurden vollständig befüllt")</f>
        <v/>
      </c>
    </row>
    <row r="204" spans="1:10" x14ac:dyDescent="0.2">
      <c r="A204" s="116" t="str">
        <f>IF(Stammdaten!A204="","",Stammdaten!A204)</f>
        <v/>
      </c>
      <c r="B204" s="116" t="str">
        <f>IF(A204="","",VLOOKUP(A204,Stammdaten!A204:H487,6,FALSE))</f>
        <v/>
      </c>
      <c r="C204" s="117" t="str">
        <f>IF(A204="","","Beladung aus dem Netz der "&amp;Stammdaten!$F$3)</f>
        <v/>
      </c>
      <c r="D204" s="117" t="str">
        <f t="shared" si="4"/>
        <v/>
      </c>
      <c r="E204" s="118" t="str">
        <f>IF(A204="","",SUMIFS('Ergebnis (detailliert)'!$H$17:$H$300,'Ergebnis (detailliert)'!$A$17:$A$300,'Ergebnis (aggregiert)'!$A204,'Ergebnis (detailliert)'!$B$17:$B$300,'Ergebnis (aggregiert)'!$C204))</f>
        <v/>
      </c>
      <c r="F204" s="119" t="str">
        <f>IF($A204="","",SUMIFS('Ergebnis (detailliert)'!$I$17:$I$300,'Ergebnis (detailliert)'!$A$17:$A$300,'Ergebnis (aggregiert)'!$A204,'Ergebnis (detailliert)'!$B$17:$B$300,'Ergebnis (aggregiert)'!$C204))</f>
        <v/>
      </c>
      <c r="G204" s="118" t="str">
        <f>IF($A204="","",SUMIFS('Ergebnis (detailliert)'!$M$17:$M$1001,'Ergebnis (detailliert)'!$A$17:$A$1001,'Ergebnis (aggregiert)'!$A204,'Ergebnis (detailliert)'!$B$17:$B$1001,'Ergebnis (aggregiert)'!$C204))</f>
        <v/>
      </c>
      <c r="H204" s="120" t="str">
        <f>IF($A204="","",SUMIFS('Ergebnis (detailliert)'!$P$17:$P$1001,'Ergebnis (detailliert)'!$A$17:$A$1001,'Ergebnis (aggregiert)'!$A204,'Ergebnis (detailliert)'!$B$17:$B$1001,'Ergebnis (aggregiert)'!$C204))</f>
        <v/>
      </c>
      <c r="I204" s="121" t="str">
        <f>IF($A204="","",SUMIFS('Ergebnis (detailliert)'!$S$17:$S$1001,'Ergebnis (detailliert)'!$A$17:$A$1001,'Ergebnis (aggregiert)'!$A204,'Ergebnis (detailliert)'!$B$17:$B$1001,'Ergebnis (aggregiert)'!$C204))</f>
        <v/>
      </c>
      <c r="J204" s="96" t="str">
        <f>IFERROR(IF(ISBLANK(A204),"",IF(COUNTIF('Beladung des Speichers'!$A$17:$A$300,'Ergebnis (aggregiert)'!A204)=0,"Fehler: Reiter 'Beladung des Speichers' wurde für diesen Speicher nicht ausgefüllt",IF(COUNTIF('Entladung des Speichers'!$A$17:$A$300,'Ergebnis (aggregiert)'!A204)=0,"Fehler: Reiter 'Entladung des Speichers' wurde für diesen Speicher nicht ausgefüllt",IF(COUNTIF(Füllstände!$A$17:$A$300,'Ergebnis (aggregiert)'!A204)=0,"Fehler: Reiter 'Füllstände' wurde für diesen Speicher nicht ausgefüllt","")))),"Fehler: nicht alle Datenblätter für diesen Speicher wurden vollständig befüllt")</f>
        <v/>
      </c>
    </row>
    <row r="205" spans="1:10" x14ac:dyDescent="0.2">
      <c r="A205" s="116" t="str">
        <f>IF(Stammdaten!A205="","",Stammdaten!A205)</f>
        <v/>
      </c>
      <c r="B205" s="116" t="str">
        <f>IF(A205="","",VLOOKUP(A205,Stammdaten!A205:H488,6,FALSE))</f>
        <v/>
      </c>
      <c r="C205" s="117" t="str">
        <f>IF(A205="","","Beladung aus dem Netz der "&amp;Stammdaten!$F$3)</f>
        <v/>
      </c>
      <c r="D205" s="117" t="str">
        <f t="shared" si="4"/>
        <v/>
      </c>
      <c r="E205" s="118" t="str">
        <f>IF(A205="","",SUMIFS('Ergebnis (detailliert)'!$H$17:$H$300,'Ergebnis (detailliert)'!$A$17:$A$300,'Ergebnis (aggregiert)'!$A205,'Ergebnis (detailliert)'!$B$17:$B$300,'Ergebnis (aggregiert)'!$C205))</f>
        <v/>
      </c>
      <c r="F205" s="119" t="str">
        <f>IF($A205="","",SUMIFS('Ergebnis (detailliert)'!$I$17:$I$300,'Ergebnis (detailliert)'!$A$17:$A$300,'Ergebnis (aggregiert)'!$A205,'Ergebnis (detailliert)'!$B$17:$B$300,'Ergebnis (aggregiert)'!$C205))</f>
        <v/>
      </c>
      <c r="G205" s="118" t="str">
        <f>IF($A205="","",SUMIFS('Ergebnis (detailliert)'!$M$17:$M$1001,'Ergebnis (detailliert)'!$A$17:$A$1001,'Ergebnis (aggregiert)'!$A205,'Ergebnis (detailliert)'!$B$17:$B$1001,'Ergebnis (aggregiert)'!$C205))</f>
        <v/>
      </c>
      <c r="H205" s="120" t="str">
        <f>IF($A205="","",SUMIFS('Ergebnis (detailliert)'!$P$17:$P$1001,'Ergebnis (detailliert)'!$A$17:$A$1001,'Ergebnis (aggregiert)'!$A205,'Ergebnis (detailliert)'!$B$17:$B$1001,'Ergebnis (aggregiert)'!$C205))</f>
        <v/>
      </c>
      <c r="I205" s="121" t="str">
        <f>IF($A205="","",SUMIFS('Ergebnis (detailliert)'!$S$17:$S$1001,'Ergebnis (detailliert)'!$A$17:$A$1001,'Ergebnis (aggregiert)'!$A205,'Ergebnis (detailliert)'!$B$17:$B$1001,'Ergebnis (aggregiert)'!$C205))</f>
        <v/>
      </c>
      <c r="J205" s="96" t="str">
        <f>IFERROR(IF(ISBLANK(A205),"",IF(COUNTIF('Beladung des Speichers'!$A$17:$A$300,'Ergebnis (aggregiert)'!A205)=0,"Fehler: Reiter 'Beladung des Speichers' wurde für diesen Speicher nicht ausgefüllt",IF(COUNTIF('Entladung des Speichers'!$A$17:$A$300,'Ergebnis (aggregiert)'!A205)=0,"Fehler: Reiter 'Entladung des Speichers' wurde für diesen Speicher nicht ausgefüllt",IF(COUNTIF(Füllstände!$A$17:$A$300,'Ergebnis (aggregiert)'!A205)=0,"Fehler: Reiter 'Füllstände' wurde für diesen Speicher nicht ausgefüllt","")))),"Fehler: nicht alle Datenblätter für diesen Speicher wurden vollständig befüllt")</f>
        <v/>
      </c>
    </row>
    <row r="206" spans="1:10" x14ac:dyDescent="0.2">
      <c r="A206" s="116" t="str">
        <f>IF(Stammdaten!A206="","",Stammdaten!A206)</f>
        <v/>
      </c>
      <c r="B206" s="116" t="str">
        <f>IF(A206="","",VLOOKUP(A206,Stammdaten!A206:H489,6,FALSE))</f>
        <v/>
      </c>
      <c r="C206" s="117" t="str">
        <f>IF(A206="","","Beladung aus dem Netz der "&amp;Stammdaten!$F$3)</f>
        <v/>
      </c>
      <c r="D206" s="117" t="str">
        <f t="shared" si="4"/>
        <v/>
      </c>
      <c r="E206" s="118" t="str">
        <f>IF(A206="","",SUMIFS('Ergebnis (detailliert)'!$H$17:$H$300,'Ergebnis (detailliert)'!$A$17:$A$300,'Ergebnis (aggregiert)'!$A206,'Ergebnis (detailliert)'!$B$17:$B$300,'Ergebnis (aggregiert)'!$C206))</f>
        <v/>
      </c>
      <c r="F206" s="119" t="str">
        <f>IF($A206="","",SUMIFS('Ergebnis (detailliert)'!$I$17:$I$300,'Ergebnis (detailliert)'!$A$17:$A$300,'Ergebnis (aggregiert)'!$A206,'Ergebnis (detailliert)'!$B$17:$B$300,'Ergebnis (aggregiert)'!$C206))</f>
        <v/>
      </c>
      <c r="G206" s="118" t="str">
        <f>IF($A206="","",SUMIFS('Ergebnis (detailliert)'!$M$17:$M$1001,'Ergebnis (detailliert)'!$A$17:$A$1001,'Ergebnis (aggregiert)'!$A206,'Ergebnis (detailliert)'!$B$17:$B$1001,'Ergebnis (aggregiert)'!$C206))</f>
        <v/>
      </c>
      <c r="H206" s="120" t="str">
        <f>IF($A206="","",SUMIFS('Ergebnis (detailliert)'!$P$17:$P$1001,'Ergebnis (detailliert)'!$A$17:$A$1001,'Ergebnis (aggregiert)'!$A206,'Ergebnis (detailliert)'!$B$17:$B$1001,'Ergebnis (aggregiert)'!$C206))</f>
        <v/>
      </c>
      <c r="I206" s="121" t="str">
        <f>IF($A206="","",SUMIFS('Ergebnis (detailliert)'!$S$17:$S$1001,'Ergebnis (detailliert)'!$A$17:$A$1001,'Ergebnis (aggregiert)'!$A206,'Ergebnis (detailliert)'!$B$17:$B$1001,'Ergebnis (aggregiert)'!$C206))</f>
        <v/>
      </c>
      <c r="J206" s="96" t="str">
        <f>IFERROR(IF(ISBLANK(A206),"",IF(COUNTIF('Beladung des Speichers'!$A$17:$A$300,'Ergebnis (aggregiert)'!A206)=0,"Fehler: Reiter 'Beladung des Speichers' wurde für diesen Speicher nicht ausgefüllt",IF(COUNTIF('Entladung des Speichers'!$A$17:$A$300,'Ergebnis (aggregiert)'!A206)=0,"Fehler: Reiter 'Entladung des Speichers' wurde für diesen Speicher nicht ausgefüllt",IF(COUNTIF(Füllstände!$A$17:$A$300,'Ergebnis (aggregiert)'!A206)=0,"Fehler: Reiter 'Füllstände' wurde für diesen Speicher nicht ausgefüllt","")))),"Fehler: nicht alle Datenblätter für diesen Speicher wurden vollständig befüllt")</f>
        <v/>
      </c>
    </row>
    <row r="207" spans="1:10" x14ac:dyDescent="0.2">
      <c r="A207" s="116" t="str">
        <f>IF(Stammdaten!A207="","",Stammdaten!A207)</f>
        <v/>
      </c>
      <c r="B207" s="116" t="str">
        <f>IF(A207="","",VLOOKUP(A207,Stammdaten!A207:H490,6,FALSE))</f>
        <v/>
      </c>
      <c r="C207" s="117" t="str">
        <f>IF(A207="","","Beladung aus dem Netz der "&amp;Stammdaten!$F$3)</f>
        <v/>
      </c>
      <c r="D207" s="117" t="str">
        <f t="shared" si="4"/>
        <v/>
      </c>
      <c r="E207" s="118" t="str">
        <f>IF(A207="","",SUMIFS('Ergebnis (detailliert)'!$H$17:$H$300,'Ergebnis (detailliert)'!$A$17:$A$300,'Ergebnis (aggregiert)'!$A207,'Ergebnis (detailliert)'!$B$17:$B$300,'Ergebnis (aggregiert)'!$C207))</f>
        <v/>
      </c>
      <c r="F207" s="119" t="str">
        <f>IF($A207="","",SUMIFS('Ergebnis (detailliert)'!$I$17:$I$300,'Ergebnis (detailliert)'!$A$17:$A$300,'Ergebnis (aggregiert)'!$A207,'Ergebnis (detailliert)'!$B$17:$B$300,'Ergebnis (aggregiert)'!$C207))</f>
        <v/>
      </c>
      <c r="G207" s="118" t="str">
        <f>IF($A207="","",SUMIFS('Ergebnis (detailliert)'!$M$17:$M$1001,'Ergebnis (detailliert)'!$A$17:$A$1001,'Ergebnis (aggregiert)'!$A207,'Ergebnis (detailliert)'!$B$17:$B$1001,'Ergebnis (aggregiert)'!$C207))</f>
        <v/>
      </c>
      <c r="H207" s="120" t="str">
        <f>IF($A207="","",SUMIFS('Ergebnis (detailliert)'!$P$17:$P$1001,'Ergebnis (detailliert)'!$A$17:$A$1001,'Ergebnis (aggregiert)'!$A207,'Ergebnis (detailliert)'!$B$17:$B$1001,'Ergebnis (aggregiert)'!$C207))</f>
        <v/>
      </c>
      <c r="I207" s="121" t="str">
        <f>IF($A207="","",SUMIFS('Ergebnis (detailliert)'!$S$17:$S$1001,'Ergebnis (detailliert)'!$A$17:$A$1001,'Ergebnis (aggregiert)'!$A207,'Ergebnis (detailliert)'!$B$17:$B$1001,'Ergebnis (aggregiert)'!$C207))</f>
        <v/>
      </c>
      <c r="J207" s="96" t="str">
        <f>IFERROR(IF(ISBLANK(A207),"",IF(COUNTIF('Beladung des Speichers'!$A$17:$A$300,'Ergebnis (aggregiert)'!A207)=0,"Fehler: Reiter 'Beladung des Speichers' wurde für diesen Speicher nicht ausgefüllt",IF(COUNTIF('Entladung des Speichers'!$A$17:$A$300,'Ergebnis (aggregiert)'!A207)=0,"Fehler: Reiter 'Entladung des Speichers' wurde für diesen Speicher nicht ausgefüllt",IF(COUNTIF(Füllstände!$A$17:$A$300,'Ergebnis (aggregiert)'!A207)=0,"Fehler: Reiter 'Füllstände' wurde für diesen Speicher nicht ausgefüllt","")))),"Fehler: nicht alle Datenblätter für diesen Speicher wurden vollständig befüllt")</f>
        <v/>
      </c>
    </row>
    <row r="208" spans="1:10" x14ac:dyDescent="0.2">
      <c r="A208" s="116" t="str">
        <f>IF(Stammdaten!A208="","",Stammdaten!A208)</f>
        <v/>
      </c>
      <c r="B208" s="116" t="str">
        <f>IF(A208="","",VLOOKUP(A208,Stammdaten!A208:H491,6,FALSE))</f>
        <v/>
      </c>
      <c r="C208" s="117" t="str">
        <f>IF(A208="","","Beladung aus dem Netz der "&amp;Stammdaten!$F$3)</f>
        <v/>
      </c>
      <c r="D208" s="117" t="str">
        <f t="shared" si="4"/>
        <v/>
      </c>
      <c r="E208" s="118" t="str">
        <f>IF(A208="","",SUMIFS('Ergebnis (detailliert)'!$H$17:$H$300,'Ergebnis (detailliert)'!$A$17:$A$300,'Ergebnis (aggregiert)'!$A208,'Ergebnis (detailliert)'!$B$17:$B$300,'Ergebnis (aggregiert)'!$C208))</f>
        <v/>
      </c>
      <c r="F208" s="119" t="str">
        <f>IF($A208="","",SUMIFS('Ergebnis (detailliert)'!$I$17:$I$300,'Ergebnis (detailliert)'!$A$17:$A$300,'Ergebnis (aggregiert)'!$A208,'Ergebnis (detailliert)'!$B$17:$B$300,'Ergebnis (aggregiert)'!$C208))</f>
        <v/>
      </c>
      <c r="G208" s="118" t="str">
        <f>IF($A208="","",SUMIFS('Ergebnis (detailliert)'!$M$17:$M$1001,'Ergebnis (detailliert)'!$A$17:$A$1001,'Ergebnis (aggregiert)'!$A208,'Ergebnis (detailliert)'!$B$17:$B$1001,'Ergebnis (aggregiert)'!$C208))</f>
        <v/>
      </c>
      <c r="H208" s="120" t="str">
        <f>IF($A208="","",SUMIFS('Ergebnis (detailliert)'!$P$17:$P$1001,'Ergebnis (detailliert)'!$A$17:$A$1001,'Ergebnis (aggregiert)'!$A208,'Ergebnis (detailliert)'!$B$17:$B$1001,'Ergebnis (aggregiert)'!$C208))</f>
        <v/>
      </c>
      <c r="I208" s="121" t="str">
        <f>IF($A208="","",SUMIFS('Ergebnis (detailliert)'!$S$17:$S$1001,'Ergebnis (detailliert)'!$A$17:$A$1001,'Ergebnis (aggregiert)'!$A208,'Ergebnis (detailliert)'!$B$17:$B$1001,'Ergebnis (aggregiert)'!$C208))</f>
        <v/>
      </c>
      <c r="J208" s="96" t="str">
        <f>IFERROR(IF(ISBLANK(A208),"",IF(COUNTIF('Beladung des Speichers'!$A$17:$A$300,'Ergebnis (aggregiert)'!A208)=0,"Fehler: Reiter 'Beladung des Speichers' wurde für diesen Speicher nicht ausgefüllt",IF(COUNTIF('Entladung des Speichers'!$A$17:$A$300,'Ergebnis (aggregiert)'!A208)=0,"Fehler: Reiter 'Entladung des Speichers' wurde für diesen Speicher nicht ausgefüllt",IF(COUNTIF(Füllstände!$A$17:$A$300,'Ergebnis (aggregiert)'!A208)=0,"Fehler: Reiter 'Füllstände' wurde für diesen Speicher nicht ausgefüllt","")))),"Fehler: nicht alle Datenblätter für diesen Speicher wurden vollständig befüllt")</f>
        <v/>
      </c>
    </row>
    <row r="209" spans="1:10" x14ac:dyDescent="0.2">
      <c r="A209" s="116" t="str">
        <f>IF(Stammdaten!A209="","",Stammdaten!A209)</f>
        <v/>
      </c>
      <c r="B209" s="116" t="str">
        <f>IF(A209="","",VLOOKUP(A209,Stammdaten!A209:H492,6,FALSE))</f>
        <v/>
      </c>
      <c r="C209" s="117" t="str">
        <f>IF(A209="","","Beladung aus dem Netz der "&amp;Stammdaten!$F$3)</f>
        <v/>
      </c>
      <c r="D209" s="117" t="str">
        <f t="shared" ref="D209:D272" si="5">IF(A209="","",$B$11)</f>
        <v/>
      </c>
      <c r="E209" s="118" t="str">
        <f>IF(A209="","",SUMIFS('Ergebnis (detailliert)'!$H$17:$H$300,'Ergebnis (detailliert)'!$A$17:$A$300,'Ergebnis (aggregiert)'!$A209,'Ergebnis (detailliert)'!$B$17:$B$300,'Ergebnis (aggregiert)'!$C209))</f>
        <v/>
      </c>
      <c r="F209" s="119" t="str">
        <f>IF($A209="","",SUMIFS('Ergebnis (detailliert)'!$I$17:$I$300,'Ergebnis (detailliert)'!$A$17:$A$300,'Ergebnis (aggregiert)'!$A209,'Ergebnis (detailliert)'!$B$17:$B$300,'Ergebnis (aggregiert)'!$C209))</f>
        <v/>
      </c>
      <c r="G209" s="118" t="str">
        <f>IF($A209="","",SUMIFS('Ergebnis (detailliert)'!$M$17:$M$1001,'Ergebnis (detailliert)'!$A$17:$A$1001,'Ergebnis (aggregiert)'!$A209,'Ergebnis (detailliert)'!$B$17:$B$1001,'Ergebnis (aggregiert)'!$C209))</f>
        <v/>
      </c>
      <c r="H209" s="120" t="str">
        <f>IF($A209="","",SUMIFS('Ergebnis (detailliert)'!$P$17:$P$1001,'Ergebnis (detailliert)'!$A$17:$A$1001,'Ergebnis (aggregiert)'!$A209,'Ergebnis (detailliert)'!$B$17:$B$1001,'Ergebnis (aggregiert)'!$C209))</f>
        <v/>
      </c>
      <c r="I209" s="121" t="str">
        <f>IF($A209="","",SUMIFS('Ergebnis (detailliert)'!$S$17:$S$1001,'Ergebnis (detailliert)'!$A$17:$A$1001,'Ergebnis (aggregiert)'!$A209,'Ergebnis (detailliert)'!$B$17:$B$1001,'Ergebnis (aggregiert)'!$C209))</f>
        <v/>
      </c>
      <c r="J209" s="96" t="str">
        <f>IFERROR(IF(ISBLANK(A209),"",IF(COUNTIF('Beladung des Speichers'!$A$17:$A$300,'Ergebnis (aggregiert)'!A209)=0,"Fehler: Reiter 'Beladung des Speichers' wurde für diesen Speicher nicht ausgefüllt",IF(COUNTIF('Entladung des Speichers'!$A$17:$A$300,'Ergebnis (aggregiert)'!A209)=0,"Fehler: Reiter 'Entladung des Speichers' wurde für diesen Speicher nicht ausgefüllt",IF(COUNTIF(Füllstände!$A$17:$A$300,'Ergebnis (aggregiert)'!A209)=0,"Fehler: Reiter 'Füllstände' wurde für diesen Speicher nicht ausgefüllt","")))),"Fehler: nicht alle Datenblätter für diesen Speicher wurden vollständig befüllt")</f>
        <v/>
      </c>
    </row>
    <row r="210" spans="1:10" x14ac:dyDescent="0.2">
      <c r="A210" s="116" t="str">
        <f>IF(Stammdaten!A210="","",Stammdaten!A210)</f>
        <v/>
      </c>
      <c r="B210" s="116" t="str">
        <f>IF(A210="","",VLOOKUP(A210,Stammdaten!A210:H493,6,FALSE))</f>
        <v/>
      </c>
      <c r="C210" s="117" t="str">
        <f>IF(A210="","","Beladung aus dem Netz der "&amp;Stammdaten!$F$3)</f>
        <v/>
      </c>
      <c r="D210" s="117" t="str">
        <f t="shared" si="5"/>
        <v/>
      </c>
      <c r="E210" s="118" t="str">
        <f>IF(A210="","",SUMIFS('Ergebnis (detailliert)'!$H$17:$H$300,'Ergebnis (detailliert)'!$A$17:$A$300,'Ergebnis (aggregiert)'!$A210,'Ergebnis (detailliert)'!$B$17:$B$300,'Ergebnis (aggregiert)'!$C210))</f>
        <v/>
      </c>
      <c r="F210" s="119" t="str">
        <f>IF($A210="","",SUMIFS('Ergebnis (detailliert)'!$I$17:$I$300,'Ergebnis (detailliert)'!$A$17:$A$300,'Ergebnis (aggregiert)'!$A210,'Ergebnis (detailliert)'!$B$17:$B$300,'Ergebnis (aggregiert)'!$C210))</f>
        <v/>
      </c>
      <c r="G210" s="118" t="str">
        <f>IF($A210="","",SUMIFS('Ergebnis (detailliert)'!$M$17:$M$1001,'Ergebnis (detailliert)'!$A$17:$A$1001,'Ergebnis (aggregiert)'!$A210,'Ergebnis (detailliert)'!$B$17:$B$1001,'Ergebnis (aggregiert)'!$C210))</f>
        <v/>
      </c>
      <c r="H210" s="120" t="str">
        <f>IF($A210="","",SUMIFS('Ergebnis (detailliert)'!$P$17:$P$1001,'Ergebnis (detailliert)'!$A$17:$A$1001,'Ergebnis (aggregiert)'!$A210,'Ergebnis (detailliert)'!$B$17:$B$1001,'Ergebnis (aggregiert)'!$C210))</f>
        <v/>
      </c>
      <c r="I210" s="121" t="str">
        <f>IF($A210="","",SUMIFS('Ergebnis (detailliert)'!$S$17:$S$1001,'Ergebnis (detailliert)'!$A$17:$A$1001,'Ergebnis (aggregiert)'!$A210,'Ergebnis (detailliert)'!$B$17:$B$1001,'Ergebnis (aggregiert)'!$C210))</f>
        <v/>
      </c>
      <c r="J210" s="96" t="str">
        <f>IFERROR(IF(ISBLANK(A210),"",IF(COUNTIF('Beladung des Speichers'!$A$17:$A$300,'Ergebnis (aggregiert)'!A210)=0,"Fehler: Reiter 'Beladung des Speichers' wurde für diesen Speicher nicht ausgefüllt",IF(COUNTIF('Entladung des Speichers'!$A$17:$A$300,'Ergebnis (aggregiert)'!A210)=0,"Fehler: Reiter 'Entladung des Speichers' wurde für diesen Speicher nicht ausgefüllt",IF(COUNTIF(Füllstände!$A$17:$A$300,'Ergebnis (aggregiert)'!A210)=0,"Fehler: Reiter 'Füllstände' wurde für diesen Speicher nicht ausgefüllt","")))),"Fehler: nicht alle Datenblätter für diesen Speicher wurden vollständig befüllt")</f>
        <v/>
      </c>
    </row>
    <row r="211" spans="1:10" x14ac:dyDescent="0.2">
      <c r="A211" s="116" t="str">
        <f>IF(Stammdaten!A211="","",Stammdaten!A211)</f>
        <v/>
      </c>
      <c r="B211" s="116" t="str">
        <f>IF(A211="","",VLOOKUP(A211,Stammdaten!A211:H494,6,FALSE))</f>
        <v/>
      </c>
      <c r="C211" s="117" t="str">
        <f>IF(A211="","","Beladung aus dem Netz der "&amp;Stammdaten!$F$3)</f>
        <v/>
      </c>
      <c r="D211" s="117" t="str">
        <f t="shared" si="5"/>
        <v/>
      </c>
      <c r="E211" s="118" t="str">
        <f>IF(A211="","",SUMIFS('Ergebnis (detailliert)'!$H$17:$H$300,'Ergebnis (detailliert)'!$A$17:$A$300,'Ergebnis (aggregiert)'!$A211,'Ergebnis (detailliert)'!$B$17:$B$300,'Ergebnis (aggregiert)'!$C211))</f>
        <v/>
      </c>
      <c r="F211" s="119" t="str">
        <f>IF($A211="","",SUMIFS('Ergebnis (detailliert)'!$I$17:$I$300,'Ergebnis (detailliert)'!$A$17:$A$300,'Ergebnis (aggregiert)'!$A211,'Ergebnis (detailliert)'!$B$17:$B$300,'Ergebnis (aggregiert)'!$C211))</f>
        <v/>
      </c>
      <c r="G211" s="118" t="str">
        <f>IF($A211="","",SUMIFS('Ergebnis (detailliert)'!$M$17:$M$1001,'Ergebnis (detailliert)'!$A$17:$A$1001,'Ergebnis (aggregiert)'!$A211,'Ergebnis (detailliert)'!$B$17:$B$1001,'Ergebnis (aggregiert)'!$C211))</f>
        <v/>
      </c>
      <c r="H211" s="120" t="str">
        <f>IF($A211="","",SUMIFS('Ergebnis (detailliert)'!$P$17:$P$1001,'Ergebnis (detailliert)'!$A$17:$A$1001,'Ergebnis (aggregiert)'!$A211,'Ergebnis (detailliert)'!$B$17:$B$1001,'Ergebnis (aggregiert)'!$C211))</f>
        <v/>
      </c>
      <c r="I211" s="121" t="str">
        <f>IF($A211="","",SUMIFS('Ergebnis (detailliert)'!$S$17:$S$1001,'Ergebnis (detailliert)'!$A$17:$A$1001,'Ergebnis (aggregiert)'!$A211,'Ergebnis (detailliert)'!$B$17:$B$1001,'Ergebnis (aggregiert)'!$C211))</f>
        <v/>
      </c>
      <c r="J211" s="96" t="str">
        <f>IFERROR(IF(ISBLANK(A211),"",IF(COUNTIF('Beladung des Speichers'!$A$17:$A$300,'Ergebnis (aggregiert)'!A211)=0,"Fehler: Reiter 'Beladung des Speichers' wurde für diesen Speicher nicht ausgefüllt",IF(COUNTIF('Entladung des Speichers'!$A$17:$A$300,'Ergebnis (aggregiert)'!A211)=0,"Fehler: Reiter 'Entladung des Speichers' wurde für diesen Speicher nicht ausgefüllt",IF(COUNTIF(Füllstände!$A$17:$A$300,'Ergebnis (aggregiert)'!A211)=0,"Fehler: Reiter 'Füllstände' wurde für diesen Speicher nicht ausgefüllt","")))),"Fehler: nicht alle Datenblätter für diesen Speicher wurden vollständig befüllt")</f>
        <v/>
      </c>
    </row>
    <row r="212" spans="1:10" x14ac:dyDescent="0.2">
      <c r="A212" s="116" t="str">
        <f>IF(Stammdaten!A212="","",Stammdaten!A212)</f>
        <v/>
      </c>
      <c r="B212" s="116" t="str">
        <f>IF(A212="","",VLOOKUP(A212,Stammdaten!A212:H495,6,FALSE))</f>
        <v/>
      </c>
      <c r="C212" s="117" t="str">
        <f>IF(A212="","","Beladung aus dem Netz der "&amp;Stammdaten!$F$3)</f>
        <v/>
      </c>
      <c r="D212" s="117" t="str">
        <f t="shared" si="5"/>
        <v/>
      </c>
      <c r="E212" s="118" t="str">
        <f>IF(A212="","",SUMIFS('Ergebnis (detailliert)'!$H$17:$H$300,'Ergebnis (detailliert)'!$A$17:$A$300,'Ergebnis (aggregiert)'!$A212,'Ergebnis (detailliert)'!$B$17:$B$300,'Ergebnis (aggregiert)'!$C212))</f>
        <v/>
      </c>
      <c r="F212" s="119" t="str">
        <f>IF($A212="","",SUMIFS('Ergebnis (detailliert)'!$I$17:$I$300,'Ergebnis (detailliert)'!$A$17:$A$300,'Ergebnis (aggregiert)'!$A212,'Ergebnis (detailliert)'!$B$17:$B$300,'Ergebnis (aggregiert)'!$C212))</f>
        <v/>
      </c>
      <c r="G212" s="118" t="str">
        <f>IF($A212="","",SUMIFS('Ergebnis (detailliert)'!$M$17:$M$1001,'Ergebnis (detailliert)'!$A$17:$A$1001,'Ergebnis (aggregiert)'!$A212,'Ergebnis (detailliert)'!$B$17:$B$1001,'Ergebnis (aggregiert)'!$C212))</f>
        <v/>
      </c>
      <c r="H212" s="120" t="str">
        <f>IF($A212="","",SUMIFS('Ergebnis (detailliert)'!$P$17:$P$1001,'Ergebnis (detailliert)'!$A$17:$A$1001,'Ergebnis (aggregiert)'!$A212,'Ergebnis (detailliert)'!$B$17:$B$1001,'Ergebnis (aggregiert)'!$C212))</f>
        <v/>
      </c>
      <c r="I212" s="121" t="str">
        <f>IF($A212="","",SUMIFS('Ergebnis (detailliert)'!$S$17:$S$1001,'Ergebnis (detailliert)'!$A$17:$A$1001,'Ergebnis (aggregiert)'!$A212,'Ergebnis (detailliert)'!$B$17:$B$1001,'Ergebnis (aggregiert)'!$C212))</f>
        <v/>
      </c>
      <c r="J212" s="96" t="str">
        <f>IFERROR(IF(ISBLANK(A212),"",IF(COUNTIF('Beladung des Speichers'!$A$17:$A$300,'Ergebnis (aggregiert)'!A212)=0,"Fehler: Reiter 'Beladung des Speichers' wurde für diesen Speicher nicht ausgefüllt",IF(COUNTIF('Entladung des Speichers'!$A$17:$A$300,'Ergebnis (aggregiert)'!A212)=0,"Fehler: Reiter 'Entladung des Speichers' wurde für diesen Speicher nicht ausgefüllt",IF(COUNTIF(Füllstände!$A$17:$A$300,'Ergebnis (aggregiert)'!A212)=0,"Fehler: Reiter 'Füllstände' wurde für diesen Speicher nicht ausgefüllt","")))),"Fehler: nicht alle Datenblätter für diesen Speicher wurden vollständig befüllt")</f>
        <v/>
      </c>
    </row>
    <row r="213" spans="1:10" x14ac:dyDescent="0.2">
      <c r="A213" s="116" t="str">
        <f>IF(Stammdaten!A213="","",Stammdaten!A213)</f>
        <v/>
      </c>
      <c r="B213" s="116" t="str">
        <f>IF(A213="","",VLOOKUP(A213,Stammdaten!A213:H496,6,FALSE))</f>
        <v/>
      </c>
      <c r="C213" s="117" t="str">
        <f>IF(A213="","","Beladung aus dem Netz der "&amp;Stammdaten!$F$3)</f>
        <v/>
      </c>
      <c r="D213" s="117" t="str">
        <f t="shared" si="5"/>
        <v/>
      </c>
      <c r="E213" s="118" t="str">
        <f>IF(A213="","",SUMIFS('Ergebnis (detailliert)'!$H$17:$H$300,'Ergebnis (detailliert)'!$A$17:$A$300,'Ergebnis (aggregiert)'!$A213,'Ergebnis (detailliert)'!$B$17:$B$300,'Ergebnis (aggregiert)'!$C213))</f>
        <v/>
      </c>
      <c r="F213" s="119" t="str">
        <f>IF($A213="","",SUMIFS('Ergebnis (detailliert)'!$I$17:$I$300,'Ergebnis (detailliert)'!$A$17:$A$300,'Ergebnis (aggregiert)'!$A213,'Ergebnis (detailliert)'!$B$17:$B$300,'Ergebnis (aggregiert)'!$C213))</f>
        <v/>
      </c>
      <c r="G213" s="118" t="str">
        <f>IF($A213="","",SUMIFS('Ergebnis (detailliert)'!$M$17:$M$1001,'Ergebnis (detailliert)'!$A$17:$A$1001,'Ergebnis (aggregiert)'!$A213,'Ergebnis (detailliert)'!$B$17:$B$1001,'Ergebnis (aggregiert)'!$C213))</f>
        <v/>
      </c>
      <c r="H213" s="120" t="str">
        <f>IF($A213="","",SUMIFS('Ergebnis (detailliert)'!$P$17:$P$1001,'Ergebnis (detailliert)'!$A$17:$A$1001,'Ergebnis (aggregiert)'!$A213,'Ergebnis (detailliert)'!$B$17:$B$1001,'Ergebnis (aggregiert)'!$C213))</f>
        <v/>
      </c>
      <c r="I213" s="121" t="str">
        <f>IF($A213="","",SUMIFS('Ergebnis (detailliert)'!$S$17:$S$1001,'Ergebnis (detailliert)'!$A$17:$A$1001,'Ergebnis (aggregiert)'!$A213,'Ergebnis (detailliert)'!$B$17:$B$1001,'Ergebnis (aggregiert)'!$C213))</f>
        <v/>
      </c>
      <c r="J213" s="96" t="str">
        <f>IFERROR(IF(ISBLANK(A213),"",IF(COUNTIF('Beladung des Speichers'!$A$17:$A$300,'Ergebnis (aggregiert)'!A213)=0,"Fehler: Reiter 'Beladung des Speichers' wurde für diesen Speicher nicht ausgefüllt",IF(COUNTIF('Entladung des Speichers'!$A$17:$A$300,'Ergebnis (aggregiert)'!A213)=0,"Fehler: Reiter 'Entladung des Speichers' wurde für diesen Speicher nicht ausgefüllt",IF(COUNTIF(Füllstände!$A$17:$A$300,'Ergebnis (aggregiert)'!A213)=0,"Fehler: Reiter 'Füllstände' wurde für diesen Speicher nicht ausgefüllt","")))),"Fehler: nicht alle Datenblätter für diesen Speicher wurden vollständig befüllt")</f>
        <v/>
      </c>
    </row>
    <row r="214" spans="1:10" x14ac:dyDescent="0.2">
      <c r="A214" s="116" t="str">
        <f>IF(Stammdaten!A214="","",Stammdaten!A214)</f>
        <v/>
      </c>
      <c r="B214" s="116" t="str">
        <f>IF(A214="","",VLOOKUP(A214,Stammdaten!A214:H497,6,FALSE))</f>
        <v/>
      </c>
      <c r="C214" s="117" t="str">
        <f>IF(A214="","","Beladung aus dem Netz der "&amp;Stammdaten!$F$3)</f>
        <v/>
      </c>
      <c r="D214" s="117" t="str">
        <f t="shared" si="5"/>
        <v/>
      </c>
      <c r="E214" s="118" t="str">
        <f>IF(A214="","",SUMIFS('Ergebnis (detailliert)'!$H$17:$H$300,'Ergebnis (detailliert)'!$A$17:$A$300,'Ergebnis (aggregiert)'!$A214,'Ergebnis (detailliert)'!$B$17:$B$300,'Ergebnis (aggregiert)'!$C214))</f>
        <v/>
      </c>
      <c r="F214" s="119" t="str">
        <f>IF($A214="","",SUMIFS('Ergebnis (detailliert)'!$I$17:$I$300,'Ergebnis (detailliert)'!$A$17:$A$300,'Ergebnis (aggregiert)'!$A214,'Ergebnis (detailliert)'!$B$17:$B$300,'Ergebnis (aggregiert)'!$C214))</f>
        <v/>
      </c>
      <c r="G214" s="118" t="str">
        <f>IF($A214="","",SUMIFS('Ergebnis (detailliert)'!$M$17:$M$1001,'Ergebnis (detailliert)'!$A$17:$A$1001,'Ergebnis (aggregiert)'!$A214,'Ergebnis (detailliert)'!$B$17:$B$1001,'Ergebnis (aggregiert)'!$C214))</f>
        <v/>
      </c>
      <c r="H214" s="120" t="str">
        <f>IF($A214="","",SUMIFS('Ergebnis (detailliert)'!$P$17:$P$1001,'Ergebnis (detailliert)'!$A$17:$A$1001,'Ergebnis (aggregiert)'!$A214,'Ergebnis (detailliert)'!$B$17:$B$1001,'Ergebnis (aggregiert)'!$C214))</f>
        <v/>
      </c>
      <c r="I214" s="121" t="str">
        <f>IF($A214="","",SUMIFS('Ergebnis (detailliert)'!$S$17:$S$1001,'Ergebnis (detailliert)'!$A$17:$A$1001,'Ergebnis (aggregiert)'!$A214,'Ergebnis (detailliert)'!$B$17:$B$1001,'Ergebnis (aggregiert)'!$C214))</f>
        <v/>
      </c>
      <c r="J214" s="96" t="str">
        <f>IFERROR(IF(ISBLANK(A214),"",IF(COUNTIF('Beladung des Speichers'!$A$17:$A$300,'Ergebnis (aggregiert)'!A214)=0,"Fehler: Reiter 'Beladung des Speichers' wurde für diesen Speicher nicht ausgefüllt",IF(COUNTIF('Entladung des Speichers'!$A$17:$A$300,'Ergebnis (aggregiert)'!A214)=0,"Fehler: Reiter 'Entladung des Speichers' wurde für diesen Speicher nicht ausgefüllt",IF(COUNTIF(Füllstände!$A$17:$A$300,'Ergebnis (aggregiert)'!A214)=0,"Fehler: Reiter 'Füllstände' wurde für diesen Speicher nicht ausgefüllt","")))),"Fehler: nicht alle Datenblätter für diesen Speicher wurden vollständig befüllt")</f>
        <v/>
      </c>
    </row>
    <row r="215" spans="1:10" x14ac:dyDescent="0.2">
      <c r="A215" s="116" t="str">
        <f>IF(Stammdaten!A215="","",Stammdaten!A215)</f>
        <v/>
      </c>
      <c r="B215" s="116" t="str">
        <f>IF(A215="","",VLOOKUP(A215,Stammdaten!A215:H498,6,FALSE))</f>
        <v/>
      </c>
      <c r="C215" s="117" t="str">
        <f>IF(A215="","","Beladung aus dem Netz der "&amp;Stammdaten!$F$3)</f>
        <v/>
      </c>
      <c r="D215" s="117" t="str">
        <f t="shared" si="5"/>
        <v/>
      </c>
      <c r="E215" s="118" t="str">
        <f>IF(A215="","",SUMIFS('Ergebnis (detailliert)'!$H$17:$H$300,'Ergebnis (detailliert)'!$A$17:$A$300,'Ergebnis (aggregiert)'!$A215,'Ergebnis (detailliert)'!$B$17:$B$300,'Ergebnis (aggregiert)'!$C215))</f>
        <v/>
      </c>
      <c r="F215" s="119" t="str">
        <f>IF($A215="","",SUMIFS('Ergebnis (detailliert)'!$I$17:$I$300,'Ergebnis (detailliert)'!$A$17:$A$300,'Ergebnis (aggregiert)'!$A215,'Ergebnis (detailliert)'!$B$17:$B$300,'Ergebnis (aggregiert)'!$C215))</f>
        <v/>
      </c>
      <c r="G215" s="118" t="str">
        <f>IF($A215="","",SUMIFS('Ergebnis (detailliert)'!$M$17:$M$1001,'Ergebnis (detailliert)'!$A$17:$A$1001,'Ergebnis (aggregiert)'!$A215,'Ergebnis (detailliert)'!$B$17:$B$1001,'Ergebnis (aggregiert)'!$C215))</f>
        <v/>
      </c>
      <c r="H215" s="120" t="str">
        <f>IF($A215="","",SUMIFS('Ergebnis (detailliert)'!$P$17:$P$1001,'Ergebnis (detailliert)'!$A$17:$A$1001,'Ergebnis (aggregiert)'!$A215,'Ergebnis (detailliert)'!$B$17:$B$1001,'Ergebnis (aggregiert)'!$C215))</f>
        <v/>
      </c>
      <c r="I215" s="121" t="str">
        <f>IF($A215="","",SUMIFS('Ergebnis (detailliert)'!$S$17:$S$1001,'Ergebnis (detailliert)'!$A$17:$A$1001,'Ergebnis (aggregiert)'!$A215,'Ergebnis (detailliert)'!$B$17:$B$1001,'Ergebnis (aggregiert)'!$C215))</f>
        <v/>
      </c>
      <c r="J215" s="96" t="str">
        <f>IFERROR(IF(ISBLANK(A215),"",IF(COUNTIF('Beladung des Speichers'!$A$17:$A$300,'Ergebnis (aggregiert)'!A215)=0,"Fehler: Reiter 'Beladung des Speichers' wurde für diesen Speicher nicht ausgefüllt",IF(COUNTIF('Entladung des Speichers'!$A$17:$A$300,'Ergebnis (aggregiert)'!A215)=0,"Fehler: Reiter 'Entladung des Speichers' wurde für diesen Speicher nicht ausgefüllt",IF(COUNTIF(Füllstände!$A$17:$A$300,'Ergebnis (aggregiert)'!A215)=0,"Fehler: Reiter 'Füllstände' wurde für diesen Speicher nicht ausgefüllt","")))),"Fehler: nicht alle Datenblätter für diesen Speicher wurden vollständig befüllt")</f>
        <v/>
      </c>
    </row>
    <row r="216" spans="1:10" x14ac:dyDescent="0.2">
      <c r="A216" s="116" t="str">
        <f>IF(Stammdaten!A216="","",Stammdaten!A216)</f>
        <v/>
      </c>
      <c r="B216" s="116" t="str">
        <f>IF(A216="","",VLOOKUP(A216,Stammdaten!A216:H499,6,FALSE))</f>
        <v/>
      </c>
      <c r="C216" s="117" t="str">
        <f>IF(A216="","","Beladung aus dem Netz der "&amp;Stammdaten!$F$3)</f>
        <v/>
      </c>
      <c r="D216" s="117" t="str">
        <f t="shared" si="5"/>
        <v/>
      </c>
      <c r="E216" s="118" t="str">
        <f>IF(A216="","",SUMIFS('Ergebnis (detailliert)'!$H$17:$H$300,'Ergebnis (detailliert)'!$A$17:$A$300,'Ergebnis (aggregiert)'!$A216,'Ergebnis (detailliert)'!$B$17:$B$300,'Ergebnis (aggregiert)'!$C216))</f>
        <v/>
      </c>
      <c r="F216" s="119" t="str">
        <f>IF($A216="","",SUMIFS('Ergebnis (detailliert)'!$I$17:$I$300,'Ergebnis (detailliert)'!$A$17:$A$300,'Ergebnis (aggregiert)'!$A216,'Ergebnis (detailliert)'!$B$17:$B$300,'Ergebnis (aggregiert)'!$C216))</f>
        <v/>
      </c>
      <c r="G216" s="118" t="str">
        <f>IF($A216="","",SUMIFS('Ergebnis (detailliert)'!$M$17:$M$1001,'Ergebnis (detailliert)'!$A$17:$A$1001,'Ergebnis (aggregiert)'!$A216,'Ergebnis (detailliert)'!$B$17:$B$1001,'Ergebnis (aggregiert)'!$C216))</f>
        <v/>
      </c>
      <c r="H216" s="120" t="str">
        <f>IF($A216="","",SUMIFS('Ergebnis (detailliert)'!$P$17:$P$1001,'Ergebnis (detailliert)'!$A$17:$A$1001,'Ergebnis (aggregiert)'!$A216,'Ergebnis (detailliert)'!$B$17:$B$1001,'Ergebnis (aggregiert)'!$C216))</f>
        <v/>
      </c>
      <c r="I216" s="121" t="str">
        <f>IF($A216="","",SUMIFS('Ergebnis (detailliert)'!$S$17:$S$1001,'Ergebnis (detailliert)'!$A$17:$A$1001,'Ergebnis (aggregiert)'!$A216,'Ergebnis (detailliert)'!$B$17:$B$1001,'Ergebnis (aggregiert)'!$C216))</f>
        <v/>
      </c>
      <c r="J216" s="96" t="str">
        <f>IFERROR(IF(ISBLANK(A216),"",IF(COUNTIF('Beladung des Speichers'!$A$17:$A$300,'Ergebnis (aggregiert)'!A216)=0,"Fehler: Reiter 'Beladung des Speichers' wurde für diesen Speicher nicht ausgefüllt",IF(COUNTIF('Entladung des Speichers'!$A$17:$A$300,'Ergebnis (aggregiert)'!A216)=0,"Fehler: Reiter 'Entladung des Speichers' wurde für diesen Speicher nicht ausgefüllt",IF(COUNTIF(Füllstände!$A$17:$A$300,'Ergebnis (aggregiert)'!A216)=0,"Fehler: Reiter 'Füllstände' wurde für diesen Speicher nicht ausgefüllt","")))),"Fehler: nicht alle Datenblätter für diesen Speicher wurden vollständig befüllt")</f>
        <v/>
      </c>
    </row>
    <row r="217" spans="1:10" x14ac:dyDescent="0.2">
      <c r="A217" s="116" t="str">
        <f>IF(Stammdaten!A217="","",Stammdaten!A217)</f>
        <v/>
      </c>
      <c r="B217" s="116" t="str">
        <f>IF(A217="","",VLOOKUP(A217,Stammdaten!A217:H500,6,FALSE))</f>
        <v/>
      </c>
      <c r="C217" s="117" t="str">
        <f>IF(A217="","","Beladung aus dem Netz der "&amp;Stammdaten!$F$3)</f>
        <v/>
      </c>
      <c r="D217" s="117" t="str">
        <f t="shared" si="5"/>
        <v/>
      </c>
      <c r="E217" s="118" t="str">
        <f>IF(A217="","",SUMIFS('Ergebnis (detailliert)'!$H$17:$H$300,'Ergebnis (detailliert)'!$A$17:$A$300,'Ergebnis (aggregiert)'!$A217,'Ergebnis (detailliert)'!$B$17:$B$300,'Ergebnis (aggregiert)'!$C217))</f>
        <v/>
      </c>
      <c r="F217" s="119" t="str">
        <f>IF($A217="","",SUMIFS('Ergebnis (detailliert)'!$I$17:$I$300,'Ergebnis (detailliert)'!$A$17:$A$300,'Ergebnis (aggregiert)'!$A217,'Ergebnis (detailliert)'!$B$17:$B$300,'Ergebnis (aggregiert)'!$C217))</f>
        <v/>
      </c>
      <c r="G217" s="118" t="str">
        <f>IF($A217="","",SUMIFS('Ergebnis (detailliert)'!$M$17:$M$1001,'Ergebnis (detailliert)'!$A$17:$A$1001,'Ergebnis (aggregiert)'!$A217,'Ergebnis (detailliert)'!$B$17:$B$1001,'Ergebnis (aggregiert)'!$C217))</f>
        <v/>
      </c>
      <c r="H217" s="120" t="str">
        <f>IF($A217="","",SUMIFS('Ergebnis (detailliert)'!$P$17:$P$1001,'Ergebnis (detailliert)'!$A$17:$A$1001,'Ergebnis (aggregiert)'!$A217,'Ergebnis (detailliert)'!$B$17:$B$1001,'Ergebnis (aggregiert)'!$C217))</f>
        <v/>
      </c>
      <c r="I217" s="121" t="str">
        <f>IF($A217="","",SUMIFS('Ergebnis (detailliert)'!$S$17:$S$1001,'Ergebnis (detailliert)'!$A$17:$A$1001,'Ergebnis (aggregiert)'!$A217,'Ergebnis (detailliert)'!$B$17:$B$1001,'Ergebnis (aggregiert)'!$C217))</f>
        <v/>
      </c>
      <c r="J217" s="96" t="str">
        <f>IFERROR(IF(ISBLANK(A217),"",IF(COUNTIF('Beladung des Speichers'!$A$17:$A$300,'Ergebnis (aggregiert)'!A217)=0,"Fehler: Reiter 'Beladung des Speichers' wurde für diesen Speicher nicht ausgefüllt",IF(COUNTIF('Entladung des Speichers'!$A$17:$A$300,'Ergebnis (aggregiert)'!A217)=0,"Fehler: Reiter 'Entladung des Speichers' wurde für diesen Speicher nicht ausgefüllt",IF(COUNTIF(Füllstände!$A$17:$A$300,'Ergebnis (aggregiert)'!A217)=0,"Fehler: Reiter 'Füllstände' wurde für diesen Speicher nicht ausgefüllt","")))),"Fehler: nicht alle Datenblätter für diesen Speicher wurden vollständig befüllt")</f>
        <v/>
      </c>
    </row>
    <row r="218" spans="1:10" x14ac:dyDescent="0.2">
      <c r="A218" s="116" t="str">
        <f>IF(Stammdaten!A218="","",Stammdaten!A218)</f>
        <v/>
      </c>
      <c r="B218" s="116" t="str">
        <f>IF(A218="","",VLOOKUP(A218,Stammdaten!A218:H501,6,FALSE))</f>
        <v/>
      </c>
      <c r="C218" s="117" t="str">
        <f>IF(A218="","","Beladung aus dem Netz der "&amp;Stammdaten!$F$3)</f>
        <v/>
      </c>
      <c r="D218" s="117" t="str">
        <f t="shared" si="5"/>
        <v/>
      </c>
      <c r="E218" s="118" t="str">
        <f>IF(A218="","",SUMIFS('Ergebnis (detailliert)'!$H$17:$H$300,'Ergebnis (detailliert)'!$A$17:$A$300,'Ergebnis (aggregiert)'!$A218,'Ergebnis (detailliert)'!$B$17:$B$300,'Ergebnis (aggregiert)'!$C218))</f>
        <v/>
      </c>
      <c r="F218" s="119" t="str">
        <f>IF($A218="","",SUMIFS('Ergebnis (detailliert)'!$I$17:$I$300,'Ergebnis (detailliert)'!$A$17:$A$300,'Ergebnis (aggregiert)'!$A218,'Ergebnis (detailliert)'!$B$17:$B$300,'Ergebnis (aggregiert)'!$C218))</f>
        <v/>
      </c>
      <c r="G218" s="118" t="str">
        <f>IF($A218="","",SUMIFS('Ergebnis (detailliert)'!$M$17:$M$1001,'Ergebnis (detailliert)'!$A$17:$A$1001,'Ergebnis (aggregiert)'!$A218,'Ergebnis (detailliert)'!$B$17:$B$1001,'Ergebnis (aggregiert)'!$C218))</f>
        <v/>
      </c>
      <c r="H218" s="120" t="str">
        <f>IF($A218="","",SUMIFS('Ergebnis (detailliert)'!$P$17:$P$1001,'Ergebnis (detailliert)'!$A$17:$A$1001,'Ergebnis (aggregiert)'!$A218,'Ergebnis (detailliert)'!$B$17:$B$1001,'Ergebnis (aggregiert)'!$C218))</f>
        <v/>
      </c>
      <c r="I218" s="121" t="str">
        <f>IF($A218="","",SUMIFS('Ergebnis (detailliert)'!$S$17:$S$1001,'Ergebnis (detailliert)'!$A$17:$A$1001,'Ergebnis (aggregiert)'!$A218,'Ergebnis (detailliert)'!$B$17:$B$1001,'Ergebnis (aggregiert)'!$C218))</f>
        <v/>
      </c>
      <c r="J218" s="96" t="str">
        <f>IFERROR(IF(ISBLANK(A218),"",IF(COUNTIF('Beladung des Speichers'!$A$17:$A$300,'Ergebnis (aggregiert)'!A218)=0,"Fehler: Reiter 'Beladung des Speichers' wurde für diesen Speicher nicht ausgefüllt",IF(COUNTIF('Entladung des Speichers'!$A$17:$A$300,'Ergebnis (aggregiert)'!A218)=0,"Fehler: Reiter 'Entladung des Speichers' wurde für diesen Speicher nicht ausgefüllt",IF(COUNTIF(Füllstände!$A$17:$A$300,'Ergebnis (aggregiert)'!A218)=0,"Fehler: Reiter 'Füllstände' wurde für diesen Speicher nicht ausgefüllt","")))),"Fehler: nicht alle Datenblätter für diesen Speicher wurden vollständig befüllt")</f>
        <v/>
      </c>
    </row>
    <row r="219" spans="1:10" x14ac:dyDescent="0.2">
      <c r="A219" s="116" t="str">
        <f>IF(Stammdaten!A219="","",Stammdaten!A219)</f>
        <v/>
      </c>
      <c r="B219" s="116" t="str">
        <f>IF(A219="","",VLOOKUP(A219,Stammdaten!A219:H502,6,FALSE))</f>
        <v/>
      </c>
      <c r="C219" s="117" t="str">
        <f>IF(A219="","","Beladung aus dem Netz der "&amp;Stammdaten!$F$3)</f>
        <v/>
      </c>
      <c r="D219" s="117" t="str">
        <f t="shared" si="5"/>
        <v/>
      </c>
      <c r="E219" s="118" t="str">
        <f>IF(A219="","",SUMIFS('Ergebnis (detailliert)'!$H$17:$H$300,'Ergebnis (detailliert)'!$A$17:$A$300,'Ergebnis (aggregiert)'!$A219,'Ergebnis (detailliert)'!$B$17:$B$300,'Ergebnis (aggregiert)'!$C219))</f>
        <v/>
      </c>
      <c r="F219" s="119" t="str">
        <f>IF($A219="","",SUMIFS('Ergebnis (detailliert)'!$I$17:$I$300,'Ergebnis (detailliert)'!$A$17:$A$300,'Ergebnis (aggregiert)'!$A219,'Ergebnis (detailliert)'!$B$17:$B$300,'Ergebnis (aggregiert)'!$C219))</f>
        <v/>
      </c>
      <c r="G219" s="118" t="str">
        <f>IF($A219="","",SUMIFS('Ergebnis (detailliert)'!$M$17:$M$1001,'Ergebnis (detailliert)'!$A$17:$A$1001,'Ergebnis (aggregiert)'!$A219,'Ergebnis (detailliert)'!$B$17:$B$1001,'Ergebnis (aggregiert)'!$C219))</f>
        <v/>
      </c>
      <c r="H219" s="120" t="str">
        <f>IF($A219="","",SUMIFS('Ergebnis (detailliert)'!$P$17:$P$1001,'Ergebnis (detailliert)'!$A$17:$A$1001,'Ergebnis (aggregiert)'!$A219,'Ergebnis (detailliert)'!$B$17:$B$1001,'Ergebnis (aggregiert)'!$C219))</f>
        <v/>
      </c>
      <c r="I219" s="121" t="str">
        <f>IF($A219="","",SUMIFS('Ergebnis (detailliert)'!$S$17:$S$1001,'Ergebnis (detailliert)'!$A$17:$A$1001,'Ergebnis (aggregiert)'!$A219,'Ergebnis (detailliert)'!$B$17:$B$1001,'Ergebnis (aggregiert)'!$C219))</f>
        <v/>
      </c>
      <c r="J219" s="96" t="str">
        <f>IFERROR(IF(ISBLANK(A219),"",IF(COUNTIF('Beladung des Speichers'!$A$17:$A$300,'Ergebnis (aggregiert)'!A219)=0,"Fehler: Reiter 'Beladung des Speichers' wurde für diesen Speicher nicht ausgefüllt",IF(COUNTIF('Entladung des Speichers'!$A$17:$A$300,'Ergebnis (aggregiert)'!A219)=0,"Fehler: Reiter 'Entladung des Speichers' wurde für diesen Speicher nicht ausgefüllt",IF(COUNTIF(Füllstände!$A$17:$A$300,'Ergebnis (aggregiert)'!A219)=0,"Fehler: Reiter 'Füllstände' wurde für diesen Speicher nicht ausgefüllt","")))),"Fehler: nicht alle Datenblätter für diesen Speicher wurden vollständig befüllt")</f>
        <v/>
      </c>
    </row>
    <row r="220" spans="1:10" x14ac:dyDescent="0.2">
      <c r="A220" s="116" t="str">
        <f>IF(Stammdaten!A220="","",Stammdaten!A220)</f>
        <v/>
      </c>
      <c r="B220" s="116" t="str">
        <f>IF(A220="","",VLOOKUP(A220,Stammdaten!A220:H503,6,FALSE))</f>
        <v/>
      </c>
      <c r="C220" s="117" t="str">
        <f>IF(A220="","","Beladung aus dem Netz der "&amp;Stammdaten!$F$3)</f>
        <v/>
      </c>
      <c r="D220" s="117" t="str">
        <f t="shared" si="5"/>
        <v/>
      </c>
      <c r="E220" s="118" t="str">
        <f>IF(A220="","",SUMIFS('Ergebnis (detailliert)'!$H$17:$H$300,'Ergebnis (detailliert)'!$A$17:$A$300,'Ergebnis (aggregiert)'!$A220,'Ergebnis (detailliert)'!$B$17:$B$300,'Ergebnis (aggregiert)'!$C220))</f>
        <v/>
      </c>
      <c r="F220" s="119" t="str">
        <f>IF($A220="","",SUMIFS('Ergebnis (detailliert)'!$I$17:$I$300,'Ergebnis (detailliert)'!$A$17:$A$300,'Ergebnis (aggregiert)'!$A220,'Ergebnis (detailliert)'!$B$17:$B$300,'Ergebnis (aggregiert)'!$C220))</f>
        <v/>
      </c>
      <c r="G220" s="118" t="str">
        <f>IF($A220="","",SUMIFS('Ergebnis (detailliert)'!$M$17:$M$1001,'Ergebnis (detailliert)'!$A$17:$A$1001,'Ergebnis (aggregiert)'!$A220,'Ergebnis (detailliert)'!$B$17:$B$1001,'Ergebnis (aggregiert)'!$C220))</f>
        <v/>
      </c>
      <c r="H220" s="120" t="str">
        <f>IF($A220="","",SUMIFS('Ergebnis (detailliert)'!$P$17:$P$1001,'Ergebnis (detailliert)'!$A$17:$A$1001,'Ergebnis (aggregiert)'!$A220,'Ergebnis (detailliert)'!$B$17:$B$1001,'Ergebnis (aggregiert)'!$C220))</f>
        <v/>
      </c>
      <c r="I220" s="121" t="str">
        <f>IF($A220="","",SUMIFS('Ergebnis (detailliert)'!$S$17:$S$1001,'Ergebnis (detailliert)'!$A$17:$A$1001,'Ergebnis (aggregiert)'!$A220,'Ergebnis (detailliert)'!$B$17:$B$1001,'Ergebnis (aggregiert)'!$C220))</f>
        <v/>
      </c>
      <c r="J220" s="96" t="str">
        <f>IFERROR(IF(ISBLANK(A220),"",IF(COUNTIF('Beladung des Speichers'!$A$17:$A$300,'Ergebnis (aggregiert)'!A220)=0,"Fehler: Reiter 'Beladung des Speichers' wurde für diesen Speicher nicht ausgefüllt",IF(COUNTIF('Entladung des Speichers'!$A$17:$A$300,'Ergebnis (aggregiert)'!A220)=0,"Fehler: Reiter 'Entladung des Speichers' wurde für diesen Speicher nicht ausgefüllt",IF(COUNTIF(Füllstände!$A$17:$A$300,'Ergebnis (aggregiert)'!A220)=0,"Fehler: Reiter 'Füllstände' wurde für diesen Speicher nicht ausgefüllt","")))),"Fehler: nicht alle Datenblätter für diesen Speicher wurden vollständig befüllt")</f>
        <v/>
      </c>
    </row>
    <row r="221" spans="1:10" x14ac:dyDescent="0.2">
      <c r="A221" s="116" t="str">
        <f>IF(Stammdaten!A221="","",Stammdaten!A221)</f>
        <v/>
      </c>
      <c r="B221" s="116" t="str">
        <f>IF(A221="","",VLOOKUP(A221,Stammdaten!A221:H504,6,FALSE))</f>
        <v/>
      </c>
      <c r="C221" s="117" t="str">
        <f>IF(A221="","","Beladung aus dem Netz der "&amp;Stammdaten!$F$3)</f>
        <v/>
      </c>
      <c r="D221" s="117" t="str">
        <f t="shared" si="5"/>
        <v/>
      </c>
      <c r="E221" s="118" t="str">
        <f>IF(A221="","",SUMIFS('Ergebnis (detailliert)'!$H$17:$H$300,'Ergebnis (detailliert)'!$A$17:$A$300,'Ergebnis (aggregiert)'!$A221,'Ergebnis (detailliert)'!$B$17:$B$300,'Ergebnis (aggregiert)'!$C221))</f>
        <v/>
      </c>
      <c r="F221" s="119" t="str">
        <f>IF($A221="","",SUMIFS('Ergebnis (detailliert)'!$I$17:$I$300,'Ergebnis (detailliert)'!$A$17:$A$300,'Ergebnis (aggregiert)'!$A221,'Ergebnis (detailliert)'!$B$17:$B$300,'Ergebnis (aggregiert)'!$C221))</f>
        <v/>
      </c>
      <c r="G221" s="118" t="str">
        <f>IF($A221="","",SUMIFS('Ergebnis (detailliert)'!$M$17:$M$1001,'Ergebnis (detailliert)'!$A$17:$A$1001,'Ergebnis (aggregiert)'!$A221,'Ergebnis (detailliert)'!$B$17:$B$1001,'Ergebnis (aggregiert)'!$C221))</f>
        <v/>
      </c>
      <c r="H221" s="120" t="str">
        <f>IF($A221="","",SUMIFS('Ergebnis (detailliert)'!$P$17:$P$1001,'Ergebnis (detailliert)'!$A$17:$A$1001,'Ergebnis (aggregiert)'!$A221,'Ergebnis (detailliert)'!$B$17:$B$1001,'Ergebnis (aggregiert)'!$C221))</f>
        <v/>
      </c>
      <c r="I221" s="121" t="str">
        <f>IF($A221="","",SUMIFS('Ergebnis (detailliert)'!$S$17:$S$1001,'Ergebnis (detailliert)'!$A$17:$A$1001,'Ergebnis (aggregiert)'!$A221,'Ergebnis (detailliert)'!$B$17:$B$1001,'Ergebnis (aggregiert)'!$C221))</f>
        <v/>
      </c>
      <c r="J221" s="96" t="str">
        <f>IFERROR(IF(ISBLANK(A221),"",IF(COUNTIF('Beladung des Speichers'!$A$17:$A$300,'Ergebnis (aggregiert)'!A221)=0,"Fehler: Reiter 'Beladung des Speichers' wurde für diesen Speicher nicht ausgefüllt",IF(COUNTIF('Entladung des Speichers'!$A$17:$A$300,'Ergebnis (aggregiert)'!A221)=0,"Fehler: Reiter 'Entladung des Speichers' wurde für diesen Speicher nicht ausgefüllt",IF(COUNTIF(Füllstände!$A$17:$A$300,'Ergebnis (aggregiert)'!A221)=0,"Fehler: Reiter 'Füllstände' wurde für diesen Speicher nicht ausgefüllt","")))),"Fehler: nicht alle Datenblätter für diesen Speicher wurden vollständig befüllt")</f>
        <v/>
      </c>
    </row>
    <row r="222" spans="1:10" x14ac:dyDescent="0.2">
      <c r="A222" s="116" t="str">
        <f>IF(Stammdaten!A222="","",Stammdaten!A222)</f>
        <v/>
      </c>
      <c r="B222" s="116" t="str">
        <f>IF(A222="","",VLOOKUP(A222,Stammdaten!A222:H505,6,FALSE))</f>
        <v/>
      </c>
      <c r="C222" s="117" t="str">
        <f>IF(A222="","","Beladung aus dem Netz der "&amp;Stammdaten!$F$3)</f>
        <v/>
      </c>
      <c r="D222" s="117" t="str">
        <f t="shared" si="5"/>
        <v/>
      </c>
      <c r="E222" s="118" t="str">
        <f>IF(A222="","",SUMIFS('Ergebnis (detailliert)'!$H$17:$H$300,'Ergebnis (detailliert)'!$A$17:$A$300,'Ergebnis (aggregiert)'!$A222,'Ergebnis (detailliert)'!$B$17:$B$300,'Ergebnis (aggregiert)'!$C222))</f>
        <v/>
      </c>
      <c r="F222" s="119" t="str">
        <f>IF($A222="","",SUMIFS('Ergebnis (detailliert)'!$I$17:$I$300,'Ergebnis (detailliert)'!$A$17:$A$300,'Ergebnis (aggregiert)'!$A222,'Ergebnis (detailliert)'!$B$17:$B$300,'Ergebnis (aggregiert)'!$C222))</f>
        <v/>
      </c>
      <c r="G222" s="118" t="str">
        <f>IF($A222="","",SUMIFS('Ergebnis (detailliert)'!$M$17:$M$1001,'Ergebnis (detailliert)'!$A$17:$A$1001,'Ergebnis (aggregiert)'!$A222,'Ergebnis (detailliert)'!$B$17:$B$1001,'Ergebnis (aggregiert)'!$C222))</f>
        <v/>
      </c>
      <c r="H222" s="120" t="str">
        <f>IF($A222="","",SUMIFS('Ergebnis (detailliert)'!$P$17:$P$1001,'Ergebnis (detailliert)'!$A$17:$A$1001,'Ergebnis (aggregiert)'!$A222,'Ergebnis (detailliert)'!$B$17:$B$1001,'Ergebnis (aggregiert)'!$C222))</f>
        <v/>
      </c>
      <c r="I222" s="121" t="str">
        <f>IF($A222="","",SUMIFS('Ergebnis (detailliert)'!$S$17:$S$1001,'Ergebnis (detailliert)'!$A$17:$A$1001,'Ergebnis (aggregiert)'!$A222,'Ergebnis (detailliert)'!$B$17:$B$1001,'Ergebnis (aggregiert)'!$C222))</f>
        <v/>
      </c>
      <c r="J222" s="96" t="str">
        <f>IFERROR(IF(ISBLANK(A222),"",IF(COUNTIF('Beladung des Speichers'!$A$17:$A$300,'Ergebnis (aggregiert)'!A222)=0,"Fehler: Reiter 'Beladung des Speichers' wurde für diesen Speicher nicht ausgefüllt",IF(COUNTIF('Entladung des Speichers'!$A$17:$A$300,'Ergebnis (aggregiert)'!A222)=0,"Fehler: Reiter 'Entladung des Speichers' wurde für diesen Speicher nicht ausgefüllt",IF(COUNTIF(Füllstände!$A$17:$A$300,'Ergebnis (aggregiert)'!A222)=0,"Fehler: Reiter 'Füllstände' wurde für diesen Speicher nicht ausgefüllt","")))),"Fehler: nicht alle Datenblätter für diesen Speicher wurden vollständig befüllt")</f>
        <v/>
      </c>
    </row>
    <row r="223" spans="1:10" x14ac:dyDescent="0.2">
      <c r="A223" s="116" t="str">
        <f>IF(Stammdaten!A223="","",Stammdaten!A223)</f>
        <v/>
      </c>
      <c r="B223" s="116" t="str">
        <f>IF(A223="","",VLOOKUP(A223,Stammdaten!A223:H506,6,FALSE))</f>
        <v/>
      </c>
      <c r="C223" s="117" t="str">
        <f>IF(A223="","","Beladung aus dem Netz der "&amp;Stammdaten!$F$3)</f>
        <v/>
      </c>
      <c r="D223" s="117" t="str">
        <f t="shared" si="5"/>
        <v/>
      </c>
      <c r="E223" s="118" t="str">
        <f>IF(A223="","",SUMIFS('Ergebnis (detailliert)'!$H$17:$H$300,'Ergebnis (detailliert)'!$A$17:$A$300,'Ergebnis (aggregiert)'!$A223,'Ergebnis (detailliert)'!$B$17:$B$300,'Ergebnis (aggregiert)'!$C223))</f>
        <v/>
      </c>
      <c r="F223" s="119" t="str">
        <f>IF($A223="","",SUMIFS('Ergebnis (detailliert)'!$I$17:$I$300,'Ergebnis (detailliert)'!$A$17:$A$300,'Ergebnis (aggregiert)'!$A223,'Ergebnis (detailliert)'!$B$17:$B$300,'Ergebnis (aggregiert)'!$C223))</f>
        <v/>
      </c>
      <c r="G223" s="118" t="str">
        <f>IF($A223="","",SUMIFS('Ergebnis (detailliert)'!$M$17:$M$1001,'Ergebnis (detailliert)'!$A$17:$A$1001,'Ergebnis (aggregiert)'!$A223,'Ergebnis (detailliert)'!$B$17:$B$1001,'Ergebnis (aggregiert)'!$C223))</f>
        <v/>
      </c>
      <c r="H223" s="120" t="str">
        <f>IF($A223="","",SUMIFS('Ergebnis (detailliert)'!$P$17:$P$1001,'Ergebnis (detailliert)'!$A$17:$A$1001,'Ergebnis (aggregiert)'!$A223,'Ergebnis (detailliert)'!$B$17:$B$1001,'Ergebnis (aggregiert)'!$C223))</f>
        <v/>
      </c>
      <c r="I223" s="121" t="str">
        <f>IF($A223="","",SUMIFS('Ergebnis (detailliert)'!$S$17:$S$1001,'Ergebnis (detailliert)'!$A$17:$A$1001,'Ergebnis (aggregiert)'!$A223,'Ergebnis (detailliert)'!$B$17:$B$1001,'Ergebnis (aggregiert)'!$C223))</f>
        <v/>
      </c>
      <c r="J223" s="96" t="str">
        <f>IFERROR(IF(ISBLANK(A223),"",IF(COUNTIF('Beladung des Speichers'!$A$17:$A$300,'Ergebnis (aggregiert)'!A223)=0,"Fehler: Reiter 'Beladung des Speichers' wurde für diesen Speicher nicht ausgefüllt",IF(COUNTIF('Entladung des Speichers'!$A$17:$A$300,'Ergebnis (aggregiert)'!A223)=0,"Fehler: Reiter 'Entladung des Speichers' wurde für diesen Speicher nicht ausgefüllt",IF(COUNTIF(Füllstände!$A$17:$A$300,'Ergebnis (aggregiert)'!A223)=0,"Fehler: Reiter 'Füllstände' wurde für diesen Speicher nicht ausgefüllt","")))),"Fehler: nicht alle Datenblätter für diesen Speicher wurden vollständig befüllt")</f>
        <v/>
      </c>
    </row>
    <row r="224" spans="1:10" x14ac:dyDescent="0.2">
      <c r="A224" s="116" t="str">
        <f>IF(Stammdaten!A224="","",Stammdaten!A224)</f>
        <v/>
      </c>
      <c r="B224" s="116" t="str">
        <f>IF(A224="","",VLOOKUP(A224,Stammdaten!A224:H507,6,FALSE))</f>
        <v/>
      </c>
      <c r="C224" s="117" t="str">
        <f>IF(A224="","","Beladung aus dem Netz der "&amp;Stammdaten!$F$3)</f>
        <v/>
      </c>
      <c r="D224" s="117" t="str">
        <f t="shared" si="5"/>
        <v/>
      </c>
      <c r="E224" s="118" t="str">
        <f>IF(A224="","",SUMIFS('Ergebnis (detailliert)'!$H$17:$H$300,'Ergebnis (detailliert)'!$A$17:$A$300,'Ergebnis (aggregiert)'!$A224,'Ergebnis (detailliert)'!$B$17:$B$300,'Ergebnis (aggregiert)'!$C224))</f>
        <v/>
      </c>
      <c r="F224" s="119" t="str">
        <f>IF($A224="","",SUMIFS('Ergebnis (detailliert)'!$I$17:$I$300,'Ergebnis (detailliert)'!$A$17:$A$300,'Ergebnis (aggregiert)'!$A224,'Ergebnis (detailliert)'!$B$17:$B$300,'Ergebnis (aggregiert)'!$C224))</f>
        <v/>
      </c>
      <c r="G224" s="118" t="str">
        <f>IF($A224="","",SUMIFS('Ergebnis (detailliert)'!$M$17:$M$1001,'Ergebnis (detailliert)'!$A$17:$A$1001,'Ergebnis (aggregiert)'!$A224,'Ergebnis (detailliert)'!$B$17:$B$1001,'Ergebnis (aggregiert)'!$C224))</f>
        <v/>
      </c>
      <c r="H224" s="120" t="str">
        <f>IF($A224="","",SUMIFS('Ergebnis (detailliert)'!$P$17:$P$1001,'Ergebnis (detailliert)'!$A$17:$A$1001,'Ergebnis (aggregiert)'!$A224,'Ergebnis (detailliert)'!$B$17:$B$1001,'Ergebnis (aggregiert)'!$C224))</f>
        <v/>
      </c>
      <c r="I224" s="121" t="str">
        <f>IF($A224="","",SUMIFS('Ergebnis (detailliert)'!$S$17:$S$1001,'Ergebnis (detailliert)'!$A$17:$A$1001,'Ergebnis (aggregiert)'!$A224,'Ergebnis (detailliert)'!$B$17:$B$1001,'Ergebnis (aggregiert)'!$C224))</f>
        <v/>
      </c>
      <c r="J224" s="96" t="str">
        <f>IFERROR(IF(ISBLANK(A224),"",IF(COUNTIF('Beladung des Speichers'!$A$17:$A$300,'Ergebnis (aggregiert)'!A224)=0,"Fehler: Reiter 'Beladung des Speichers' wurde für diesen Speicher nicht ausgefüllt",IF(COUNTIF('Entladung des Speichers'!$A$17:$A$300,'Ergebnis (aggregiert)'!A224)=0,"Fehler: Reiter 'Entladung des Speichers' wurde für diesen Speicher nicht ausgefüllt",IF(COUNTIF(Füllstände!$A$17:$A$300,'Ergebnis (aggregiert)'!A224)=0,"Fehler: Reiter 'Füllstände' wurde für diesen Speicher nicht ausgefüllt","")))),"Fehler: nicht alle Datenblätter für diesen Speicher wurden vollständig befüllt")</f>
        <v/>
      </c>
    </row>
    <row r="225" spans="1:10" x14ac:dyDescent="0.2">
      <c r="A225" s="116" t="str">
        <f>IF(Stammdaten!A225="","",Stammdaten!A225)</f>
        <v/>
      </c>
      <c r="B225" s="116" t="str">
        <f>IF(A225="","",VLOOKUP(A225,Stammdaten!A225:H508,6,FALSE))</f>
        <v/>
      </c>
      <c r="C225" s="117" t="str">
        <f>IF(A225="","","Beladung aus dem Netz der "&amp;Stammdaten!$F$3)</f>
        <v/>
      </c>
      <c r="D225" s="117" t="str">
        <f t="shared" si="5"/>
        <v/>
      </c>
      <c r="E225" s="118" t="str">
        <f>IF(A225="","",SUMIFS('Ergebnis (detailliert)'!$H$17:$H$300,'Ergebnis (detailliert)'!$A$17:$A$300,'Ergebnis (aggregiert)'!$A225,'Ergebnis (detailliert)'!$B$17:$B$300,'Ergebnis (aggregiert)'!$C225))</f>
        <v/>
      </c>
      <c r="F225" s="119" t="str">
        <f>IF($A225="","",SUMIFS('Ergebnis (detailliert)'!$I$17:$I$300,'Ergebnis (detailliert)'!$A$17:$A$300,'Ergebnis (aggregiert)'!$A225,'Ergebnis (detailliert)'!$B$17:$B$300,'Ergebnis (aggregiert)'!$C225))</f>
        <v/>
      </c>
      <c r="G225" s="118" t="str">
        <f>IF($A225="","",SUMIFS('Ergebnis (detailliert)'!$M$17:$M$1001,'Ergebnis (detailliert)'!$A$17:$A$1001,'Ergebnis (aggregiert)'!$A225,'Ergebnis (detailliert)'!$B$17:$B$1001,'Ergebnis (aggregiert)'!$C225))</f>
        <v/>
      </c>
      <c r="H225" s="120" t="str">
        <f>IF($A225="","",SUMIFS('Ergebnis (detailliert)'!$P$17:$P$1001,'Ergebnis (detailliert)'!$A$17:$A$1001,'Ergebnis (aggregiert)'!$A225,'Ergebnis (detailliert)'!$B$17:$B$1001,'Ergebnis (aggregiert)'!$C225))</f>
        <v/>
      </c>
      <c r="I225" s="121" t="str">
        <f>IF($A225="","",SUMIFS('Ergebnis (detailliert)'!$S$17:$S$1001,'Ergebnis (detailliert)'!$A$17:$A$1001,'Ergebnis (aggregiert)'!$A225,'Ergebnis (detailliert)'!$B$17:$B$1001,'Ergebnis (aggregiert)'!$C225))</f>
        <v/>
      </c>
      <c r="J225" s="96" t="str">
        <f>IFERROR(IF(ISBLANK(A225),"",IF(COUNTIF('Beladung des Speichers'!$A$17:$A$300,'Ergebnis (aggregiert)'!A225)=0,"Fehler: Reiter 'Beladung des Speichers' wurde für diesen Speicher nicht ausgefüllt",IF(COUNTIF('Entladung des Speichers'!$A$17:$A$300,'Ergebnis (aggregiert)'!A225)=0,"Fehler: Reiter 'Entladung des Speichers' wurde für diesen Speicher nicht ausgefüllt",IF(COUNTIF(Füllstände!$A$17:$A$300,'Ergebnis (aggregiert)'!A225)=0,"Fehler: Reiter 'Füllstände' wurde für diesen Speicher nicht ausgefüllt","")))),"Fehler: nicht alle Datenblätter für diesen Speicher wurden vollständig befüllt")</f>
        <v/>
      </c>
    </row>
    <row r="226" spans="1:10" x14ac:dyDescent="0.2">
      <c r="A226" s="116" t="str">
        <f>IF(Stammdaten!A226="","",Stammdaten!A226)</f>
        <v/>
      </c>
      <c r="B226" s="116" t="str">
        <f>IF(A226="","",VLOOKUP(A226,Stammdaten!A226:H509,6,FALSE))</f>
        <v/>
      </c>
      <c r="C226" s="117" t="str">
        <f>IF(A226="","","Beladung aus dem Netz der "&amp;Stammdaten!$F$3)</f>
        <v/>
      </c>
      <c r="D226" s="117" t="str">
        <f t="shared" si="5"/>
        <v/>
      </c>
      <c r="E226" s="118" t="str">
        <f>IF(A226="","",SUMIFS('Ergebnis (detailliert)'!$H$17:$H$300,'Ergebnis (detailliert)'!$A$17:$A$300,'Ergebnis (aggregiert)'!$A226,'Ergebnis (detailliert)'!$B$17:$B$300,'Ergebnis (aggregiert)'!$C226))</f>
        <v/>
      </c>
      <c r="F226" s="119" t="str">
        <f>IF($A226="","",SUMIFS('Ergebnis (detailliert)'!$I$17:$I$300,'Ergebnis (detailliert)'!$A$17:$A$300,'Ergebnis (aggregiert)'!$A226,'Ergebnis (detailliert)'!$B$17:$B$300,'Ergebnis (aggregiert)'!$C226))</f>
        <v/>
      </c>
      <c r="G226" s="118" t="str">
        <f>IF($A226="","",SUMIFS('Ergebnis (detailliert)'!$M$17:$M$1001,'Ergebnis (detailliert)'!$A$17:$A$1001,'Ergebnis (aggregiert)'!$A226,'Ergebnis (detailliert)'!$B$17:$B$1001,'Ergebnis (aggregiert)'!$C226))</f>
        <v/>
      </c>
      <c r="H226" s="120" t="str">
        <f>IF($A226="","",SUMIFS('Ergebnis (detailliert)'!$P$17:$P$1001,'Ergebnis (detailliert)'!$A$17:$A$1001,'Ergebnis (aggregiert)'!$A226,'Ergebnis (detailliert)'!$B$17:$B$1001,'Ergebnis (aggregiert)'!$C226))</f>
        <v/>
      </c>
      <c r="I226" s="121" t="str">
        <f>IF($A226="","",SUMIFS('Ergebnis (detailliert)'!$S$17:$S$1001,'Ergebnis (detailliert)'!$A$17:$A$1001,'Ergebnis (aggregiert)'!$A226,'Ergebnis (detailliert)'!$B$17:$B$1001,'Ergebnis (aggregiert)'!$C226))</f>
        <v/>
      </c>
      <c r="J226" s="96" t="str">
        <f>IFERROR(IF(ISBLANK(A226),"",IF(COUNTIF('Beladung des Speichers'!$A$17:$A$300,'Ergebnis (aggregiert)'!A226)=0,"Fehler: Reiter 'Beladung des Speichers' wurde für diesen Speicher nicht ausgefüllt",IF(COUNTIF('Entladung des Speichers'!$A$17:$A$300,'Ergebnis (aggregiert)'!A226)=0,"Fehler: Reiter 'Entladung des Speichers' wurde für diesen Speicher nicht ausgefüllt",IF(COUNTIF(Füllstände!$A$17:$A$300,'Ergebnis (aggregiert)'!A226)=0,"Fehler: Reiter 'Füllstände' wurde für diesen Speicher nicht ausgefüllt","")))),"Fehler: nicht alle Datenblätter für diesen Speicher wurden vollständig befüllt")</f>
        <v/>
      </c>
    </row>
    <row r="227" spans="1:10" x14ac:dyDescent="0.2">
      <c r="A227" s="116" t="str">
        <f>IF(Stammdaten!A227="","",Stammdaten!A227)</f>
        <v/>
      </c>
      <c r="B227" s="116" t="str">
        <f>IF(A227="","",VLOOKUP(A227,Stammdaten!A227:H510,6,FALSE))</f>
        <v/>
      </c>
      <c r="C227" s="117" t="str">
        <f>IF(A227="","","Beladung aus dem Netz der "&amp;Stammdaten!$F$3)</f>
        <v/>
      </c>
      <c r="D227" s="117" t="str">
        <f t="shared" si="5"/>
        <v/>
      </c>
      <c r="E227" s="118" t="str">
        <f>IF(A227="","",SUMIFS('Ergebnis (detailliert)'!$H$17:$H$300,'Ergebnis (detailliert)'!$A$17:$A$300,'Ergebnis (aggregiert)'!$A227,'Ergebnis (detailliert)'!$B$17:$B$300,'Ergebnis (aggregiert)'!$C227))</f>
        <v/>
      </c>
      <c r="F227" s="119" t="str">
        <f>IF($A227="","",SUMIFS('Ergebnis (detailliert)'!$I$17:$I$300,'Ergebnis (detailliert)'!$A$17:$A$300,'Ergebnis (aggregiert)'!$A227,'Ergebnis (detailliert)'!$B$17:$B$300,'Ergebnis (aggregiert)'!$C227))</f>
        <v/>
      </c>
      <c r="G227" s="118" t="str">
        <f>IF($A227="","",SUMIFS('Ergebnis (detailliert)'!$M$17:$M$1001,'Ergebnis (detailliert)'!$A$17:$A$1001,'Ergebnis (aggregiert)'!$A227,'Ergebnis (detailliert)'!$B$17:$B$1001,'Ergebnis (aggregiert)'!$C227))</f>
        <v/>
      </c>
      <c r="H227" s="120" t="str">
        <f>IF($A227="","",SUMIFS('Ergebnis (detailliert)'!$P$17:$P$1001,'Ergebnis (detailliert)'!$A$17:$A$1001,'Ergebnis (aggregiert)'!$A227,'Ergebnis (detailliert)'!$B$17:$B$1001,'Ergebnis (aggregiert)'!$C227))</f>
        <v/>
      </c>
      <c r="I227" s="121" t="str">
        <f>IF($A227="","",SUMIFS('Ergebnis (detailliert)'!$S$17:$S$1001,'Ergebnis (detailliert)'!$A$17:$A$1001,'Ergebnis (aggregiert)'!$A227,'Ergebnis (detailliert)'!$B$17:$B$1001,'Ergebnis (aggregiert)'!$C227))</f>
        <v/>
      </c>
      <c r="J227" s="96" t="str">
        <f>IFERROR(IF(ISBLANK(A227),"",IF(COUNTIF('Beladung des Speichers'!$A$17:$A$300,'Ergebnis (aggregiert)'!A227)=0,"Fehler: Reiter 'Beladung des Speichers' wurde für diesen Speicher nicht ausgefüllt",IF(COUNTIF('Entladung des Speichers'!$A$17:$A$300,'Ergebnis (aggregiert)'!A227)=0,"Fehler: Reiter 'Entladung des Speichers' wurde für diesen Speicher nicht ausgefüllt",IF(COUNTIF(Füllstände!$A$17:$A$300,'Ergebnis (aggregiert)'!A227)=0,"Fehler: Reiter 'Füllstände' wurde für diesen Speicher nicht ausgefüllt","")))),"Fehler: nicht alle Datenblätter für diesen Speicher wurden vollständig befüllt")</f>
        <v/>
      </c>
    </row>
    <row r="228" spans="1:10" x14ac:dyDescent="0.2">
      <c r="A228" s="116" t="str">
        <f>IF(Stammdaten!A228="","",Stammdaten!A228)</f>
        <v/>
      </c>
      <c r="B228" s="116" t="str">
        <f>IF(A228="","",VLOOKUP(A228,Stammdaten!A228:H511,6,FALSE))</f>
        <v/>
      </c>
      <c r="C228" s="117" t="str">
        <f>IF(A228="","","Beladung aus dem Netz der "&amp;Stammdaten!$F$3)</f>
        <v/>
      </c>
      <c r="D228" s="117" t="str">
        <f t="shared" si="5"/>
        <v/>
      </c>
      <c r="E228" s="118" t="str">
        <f>IF(A228="","",SUMIFS('Ergebnis (detailliert)'!$H$17:$H$300,'Ergebnis (detailliert)'!$A$17:$A$300,'Ergebnis (aggregiert)'!$A228,'Ergebnis (detailliert)'!$B$17:$B$300,'Ergebnis (aggregiert)'!$C228))</f>
        <v/>
      </c>
      <c r="F228" s="119" t="str">
        <f>IF($A228="","",SUMIFS('Ergebnis (detailliert)'!$I$17:$I$300,'Ergebnis (detailliert)'!$A$17:$A$300,'Ergebnis (aggregiert)'!$A228,'Ergebnis (detailliert)'!$B$17:$B$300,'Ergebnis (aggregiert)'!$C228))</f>
        <v/>
      </c>
      <c r="G228" s="118" t="str">
        <f>IF($A228="","",SUMIFS('Ergebnis (detailliert)'!$M$17:$M$1001,'Ergebnis (detailliert)'!$A$17:$A$1001,'Ergebnis (aggregiert)'!$A228,'Ergebnis (detailliert)'!$B$17:$B$1001,'Ergebnis (aggregiert)'!$C228))</f>
        <v/>
      </c>
      <c r="H228" s="120" t="str">
        <f>IF($A228="","",SUMIFS('Ergebnis (detailliert)'!$P$17:$P$1001,'Ergebnis (detailliert)'!$A$17:$A$1001,'Ergebnis (aggregiert)'!$A228,'Ergebnis (detailliert)'!$B$17:$B$1001,'Ergebnis (aggregiert)'!$C228))</f>
        <v/>
      </c>
      <c r="I228" s="121" t="str">
        <f>IF($A228="","",SUMIFS('Ergebnis (detailliert)'!$S$17:$S$1001,'Ergebnis (detailliert)'!$A$17:$A$1001,'Ergebnis (aggregiert)'!$A228,'Ergebnis (detailliert)'!$B$17:$B$1001,'Ergebnis (aggregiert)'!$C228))</f>
        <v/>
      </c>
      <c r="J228" s="96" t="str">
        <f>IFERROR(IF(ISBLANK(A228),"",IF(COUNTIF('Beladung des Speichers'!$A$17:$A$300,'Ergebnis (aggregiert)'!A228)=0,"Fehler: Reiter 'Beladung des Speichers' wurde für diesen Speicher nicht ausgefüllt",IF(COUNTIF('Entladung des Speichers'!$A$17:$A$300,'Ergebnis (aggregiert)'!A228)=0,"Fehler: Reiter 'Entladung des Speichers' wurde für diesen Speicher nicht ausgefüllt",IF(COUNTIF(Füllstände!$A$17:$A$300,'Ergebnis (aggregiert)'!A228)=0,"Fehler: Reiter 'Füllstände' wurde für diesen Speicher nicht ausgefüllt","")))),"Fehler: nicht alle Datenblätter für diesen Speicher wurden vollständig befüllt")</f>
        <v/>
      </c>
    </row>
    <row r="229" spans="1:10" x14ac:dyDescent="0.2">
      <c r="A229" s="116" t="str">
        <f>IF(Stammdaten!A229="","",Stammdaten!A229)</f>
        <v/>
      </c>
      <c r="B229" s="116" t="str">
        <f>IF(A229="","",VLOOKUP(A229,Stammdaten!A229:H512,6,FALSE))</f>
        <v/>
      </c>
      <c r="C229" s="117" t="str">
        <f>IF(A229="","","Beladung aus dem Netz der "&amp;Stammdaten!$F$3)</f>
        <v/>
      </c>
      <c r="D229" s="117" t="str">
        <f t="shared" si="5"/>
        <v/>
      </c>
      <c r="E229" s="118" t="str">
        <f>IF(A229="","",SUMIFS('Ergebnis (detailliert)'!$H$17:$H$300,'Ergebnis (detailliert)'!$A$17:$A$300,'Ergebnis (aggregiert)'!$A229,'Ergebnis (detailliert)'!$B$17:$B$300,'Ergebnis (aggregiert)'!$C229))</f>
        <v/>
      </c>
      <c r="F229" s="119" t="str">
        <f>IF($A229="","",SUMIFS('Ergebnis (detailliert)'!$I$17:$I$300,'Ergebnis (detailliert)'!$A$17:$A$300,'Ergebnis (aggregiert)'!$A229,'Ergebnis (detailliert)'!$B$17:$B$300,'Ergebnis (aggregiert)'!$C229))</f>
        <v/>
      </c>
      <c r="G229" s="118" t="str">
        <f>IF($A229="","",SUMIFS('Ergebnis (detailliert)'!$M$17:$M$1001,'Ergebnis (detailliert)'!$A$17:$A$1001,'Ergebnis (aggregiert)'!$A229,'Ergebnis (detailliert)'!$B$17:$B$1001,'Ergebnis (aggregiert)'!$C229))</f>
        <v/>
      </c>
      <c r="H229" s="120" t="str">
        <f>IF($A229="","",SUMIFS('Ergebnis (detailliert)'!$P$17:$P$1001,'Ergebnis (detailliert)'!$A$17:$A$1001,'Ergebnis (aggregiert)'!$A229,'Ergebnis (detailliert)'!$B$17:$B$1001,'Ergebnis (aggregiert)'!$C229))</f>
        <v/>
      </c>
      <c r="I229" s="121" t="str">
        <f>IF($A229="","",SUMIFS('Ergebnis (detailliert)'!$S$17:$S$1001,'Ergebnis (detailliert)'!$A$17:$A$1001,'Ergebnis (aggregiert)'!$A229,'Ergebnis (detailliert)'!$B$17:$B$1001,'Ergebnis (aggregiert)'!$C229))</f>
        <v/>
      </c>
      <c r="J229" s="96" t="str">
        <f>IFERROR(IF(ISBLANK(A229),"",IF(COUNTIF('Beladung des Speichers'!$A$17:$A$300,'Ergebnis (aggregiert)'!A229)=0,"Fehler: Reiter 'Beladung des Speichers' wurde für diesen Speicher nicht ausgefüllt",IF(COUNTIF('Entladung des Speichers'!$A$17:$A$300,'Ergebnis (aggregiert)'!A229)=0,"Fehler: Reiter 'Entladung des Speichers' wurde für diesen Speicher nicht ausgefüllt",IF(COUNTIF(Füllstände!$A$17:$A$300,'Ergebnis (aggregiert)'!A229)=0,"Fehler: Reiter 'Füllstände' wurde für diesen Speicher nicht ausgefüllt","")))),"Fehler: nicht alle Datenblätter für diesen Speicher wurden vollständig befüllt")</f>
        <v/>
      </c>
    </row>
    <row r="230" spans="1:10" x14ac:dyDescent="0.2">
      <c r="A230" s="116" t="str">
        <f>IF(Stammdaten!A230="","",Stammdaten!A230)</f>
        <v/>
      </c>
      <c r="B230" s="116" t="str">
        <f>IF(A230="","",VLOOKUP(A230,Stammdaten!A230:H513,6,FALSE))</f>
        <v/>
      </c>
      <c r="C230" s="117" t="str">
        <f>IF(A230="","","Beladung aus dem Netz der "&amp;Stammdaten!$F$3)</f>
        <v/>
      </c>
      <c r="D230" s="117" t="str">
        <f t="shared" si="5"/>
        <v/>
      </c>
      <c r="E230" s="118" t="str">
        <f>IF(A230="","",SUMIFS('Ergebnis (detailliert)'!$H$17:$H$300,'Ergebnis (detailliert)'!$A$17:$A$300,'Ergebnis (aggregiert)'!$A230,'Ergebnis (detailliert)'!$B$17:$B$300,'Ergebnis (aggregiert)'!$C230))</f>
        <v/>
      </c>
      <c r="F230" s="119" t="str">
        <f>IF($A230="","",SUMIFS('Ergebnis (detailliert)'!$I$17:$I$300,'Ergebnis (detailliert)'!$A$17:$A$300,'Ergebnis (aggregiert)'!$A230,'Ergebnis (detailliert)'!$B$17:$B$300,'Ergebnis (aggregiert)'!$C230))</f>
        <v/>
      </c>
      <c r="G230" s="118" t="str">
        <f>IF($A230="","",SUMIFS('Ergebnis (detailliert)'!$M$17:$M$1001,'Ergebnis (detailliert)'!$A$17:$A$1001,'Ergebnis (aggregiert)'!$A230,'Ergebnis (detailliert)'!$B$17:$B$1001,'Ergebnis (aggregiert)'!$C230))</f>
        <v/>
      </c>
      <c r="H230" s="120" t="str">
        <f>IF($A230="","",SUMIFS('Ergebnis (detailliert)'!$P$17:$P$1001,'Ergebnis (detailliert)'!$A$17:$A$1001,'Ergebnis (aggregiert)'!$A230,'Ergebnis (detailliert)'!$B$17:$B$1001,'Ergebnis (aggregiert)'!$C230))</f>
        <v/>
      </c>
      <c r="I230" s="121" t="str">
        <f>IF($A230="","",SUMIFS('Ergebnis (detailliert)'!$S$17:$S$1001,'Ergebnis (detailliert)'!$A$17:$A$1001,'Ergebnis (aggregiert)'!$A230,'Ergebnis (detailliert)'!$B$17:$B$1001,'Ergebnis (aggregiert)'!$C230))</f>
        <v/>
      </c>
      <c r="J230" s="96" t="str">
        <f>IFERROR(IF(ISBLANK(A230),"",IF(COUNTIF('Beladung des Speichers'!$A$17:$A$300,'Ergebnis (aggregiert)'!A230)=0,"Fehler: Reiter 'Beladung des Speichers' wurde für diesen Speicher nicht ausgefüllt",IF(COUNTIF('Entladung des Speichers'!$A$17:$A$300,'Ergebnis (aggregiert)'!A230)=0,"Fehler: Reiter 'Entladung des Speichers' wurde für diesen Speicher nicht ausgefüllt",IF(COUNTIF(Füllstände!$A$17:$A$300,'Ergebnis (aggregiert)'!A230)=0,"Fehler: Reiter 'Füllstände' wurde für diesen Speicher nicht ausgefüllt","")))),"Fehler: nicht alle Datenblätter für diesen Speicher wurden vollständig befüllt")</f>
        <v/>
      </c>
    </row>
    <row r="231" spans="1:10" x14ac:dyDescent="0.2">
      <c r="A231" s="116" t="str">
        <f>IF(Stammdaten!A231="","",Stammdaten!A231)</f>
        <v/>
      </c>
      <c r="B231" s="116" t="str">
        <f>IF(A231="","",VLOOKUP(A231,Stammdaten!A231:H514,6,FALSE))</f>
        <v/>
      </c>
      <c r="C231" s="117" t="str">
        <f>IF(A231="","","Beladung aus dem Netz der "&amp;Stammdaten!$F$3)</f>
        <v/>
      </c>
      <c r="D231" s="117" t="str">
        <f t="shared" si="5"/>
        <v/>
      </c>
      <c r="E231" s="118" t="str">
        <f>IF(A231="","",SUMIFS('Ergebnis (detailliert)'!$H$17:$H$300,'Ergebnis (detailliert)'!$A$17:$A$300,'Ergebnis (aggregiert)'!$A231,'Ergebnis (detailliert)'!$B$17:$B$300,'Ergebnis (aggregiert)'!$C231))</f>
        <v/>
      </c>
      <c r="F231" s="119" t="str">
        <f>IF($A231="","",SUMIFS('Ergebnis (detailliert)'!$I$17:$I$300,'Ergebnis (detailliert)'!$A$17:$A$300,'Ergebnis (aggregiert)'!$A231,'Ergebnis (detailliert)'!$B$17:$B$300,'Ergebnis (aggregiert)'!$C231))</f>
        <v/>
      </c>
      <c r="G231" s="118" t="str">
        <f>IF($A231="","",SUMIFS('Ergebnis (detailliert)'!$M$17:$M$1001,'Ergebnis (detailliert)'!$A$17:$A$1001,'Ergebnis (aggregiert)'!$A231,'Ergebnis (detailliert)'!$B$17:$B$1001,'Ergebnis (aggregiert)'!$C231))</f>
        <v/>
      </c>
      <c r="H231" s="120" t="str">
        <f>IF($A231="","",SUMIFS('Ergebnis (detailliert)'!$P$17:$P$1001,'Ergebnis (detailliert)'!$A$17:$A$1001,'Ergebnis (aggregiert)'!$A231,'Ergebnis (detailliert)'!$B$17:$B$1001,'Ergebnis (aggregiert)'!$C231))</f>
        <v/>
      </c>
      <c r="I231" s="121" t="str">
        <f>IF($A231="","",SUMIFS('Ergebnis (detailliert)'!$S$17:$S$1001,'Ergebnis (detailliert)'!$A$17:$A$1001,'Ergebnis (aggregiert)'!$A231,'Ergebnis (detailliert)'!$B$17:$B$1001,'Ergebnis (aggregiert)'!$C231))</f>
        <v/>
      </c>
      <c r="J231" s="96" t="str">
        <f>IFERROR(IF(ISBLANK(A231),"",IF(COUNTIF('Beladung des Speichers'!$A$17:$A$300,'Ergebnis (aggregiert)'!A231)=0,"Fehler: Reiter 'Beladung des Speichers' wurde für diesen Speicher nicht ausgefüllt",IF(COUNTIF('Entladung des Speichers'!$A$17:$A$300,'Ergebnis (aggregiert)'!A231)=0,"Fehler: Reiter 'Entladung des Speichers' wurde für diesen Speicher nicht ausgefüllt",IF(COUNTIF(Füllstände!$A$17:$A$300,'Ergebnis (aggregiert)'!A231)=0,"Fehler: Reiter 'Füllstände' wurde für diesen Speicher nicht ausgefüllt","")))),"Fehler: nicht alle Datenblätter für diesen Speicher wurden vollständig befüllt")</f>
        <v/>
      </c>
    </row>
    <row r="232" spans="1:10" x14ac:dyDescent="0.2">
      <c r="A232" s="116" t="str">
        <f>IF(Stammdaten!A232="","",Stammdaten!A232)</f>
        <v/>
      </c>
      <c r="B232" s="116" t="str">
        <f>IF(A232="","",VLOOKUP(A232,Stammdaten!A232:H515,6,FALSE))</f>
        <v/>
      </c>
      <c r="C232" s="117" t="str">
        <f>IF(A232="","","Beladung aus dem Netz der "&amp;Stammdaten!$F$3)</f>
        <v/>
      </c>
      <c r="D232" s="117" t="str">
        <f t="shared" si="5"/>
        <v/>
      </c>
      <c r="E232" s="118" t="str">
        <f>IF(A232="","",SUMIFS('Ergebnis (detailliert)'!$H$17:$H$300,'Ergebnis (detailliert)'!$A$17:$A$300,'Ergebnis (aggregiert)'!$A232,'Ergebnis (detailliert)'!$B$17:$B$300,'Ergebnis (aggregiert)'!$C232))</f>
        <v/>
      </c>
      <c r="F232" s="119" t="str">
        <f>IF($A232="","",SUMIFS('Ergebnis (detailliert)'!$I$17:$I$300,'Ergebnis (detailliert)'!$A$17:$A$300,'Ergebnis (aggregiert)'!$A232,'Ergebnis (detailliert)'!$B$17:$B$300,'Ergebnis (aggregiert)'!$C232))</f>
        <v/>
      </c>
      <c r="G232" s="118" t="str">
        <f>IF($A232="","",SUMIFS('Ergebnis (detailliert)'!$M$17:$M$1001,'Ergebnis (detailliert)'!$A$17:$A$1001,'Ergebnis (aggregiert)'!$A232,'Ergebnis (detailliert)'!$B$17:$B$1001,'Ergebnis (aggregiert)'!$C232))</f>
        <v/>
      </c>
      <c r="H232" s="120" t="str">
        <f>IF($A232="","",SUMIFS('Ergebnis (detailliert)'!$P$17:$P$1001,'Ergebnis (detailliert)'!$A$17:$A$1001,'Ergebnis (aggregiert)'!$A232,'Ergebnis (detailliert)'!$B$17:$B$1001,'Ergebnis (aggregiert)'!$C232))</f>
        <v/>
      </c>
      <c r="I232" s="121" t="str">
        <f>IF($A232="","",SUMIFS('Ergebnis (detailliert)'!$S$17:$S$1001,'Ergebnis (detailliert)'!$A$17:$A$1001,'Ergebnis (aggregiert)'!$A232,'Ergebnis (detailliert)'!$B$17:$B$1001,'Ergebnis (aggregiert)'!$C232))</f>
        <v/>
      </c>
      <c r="J232" s="96" t="str">
        <f>IFERROR(IF(ISBLANK(A232),"",IF(COUNTIF('Beladung des Speichers'!$A$17:$A$300,'Ergebnis (aggregiert)'!A232)=0,"Fehler: Reiter 'Beladung des Speichers' wurde für diesen Speicher nicht ausgefüllt",IF(COUNTIF('Entladung des Speichers'!$A$17:$A$300,'Ergebnis (aggregiert)'!A232)=0,"Fehler: Reiter 'Entladung des Speichers' wurde für diesen Speicher nicht ausgefüllt",IF(COUNTIF(Füllstände!$A$17:$A$300,'Ergebnis (aggregiert)'!A232)=0,"Fehler: Reiter 'Füllstände' wurde für diesen Speicher nicht ausgefüllt","")))),"Fehler: nicht alle Datenblätter für diesen Speicher wurden vollständig befüllt")</f>
        <v/>
      </c>
    </row>
    <row r="233" spans="1:10" x14ac:dyDescent="0.2">
      <c r="A233" s="116" t="str">
        <f>IF(Stammdaten!A233="","",Stammdaten!A233)</f>
        <v/>
      </c>
      <c r="B233" s="116" t="str">
        <f>IF(A233="","",VLOOKUP(A233,Stammdaten!A233:H516,6,FALSE))</f>
        <v/>
      </c>
      <c r="C233" s="117" t="str">
        <f>IF(A233="","","Beladung aus dem Netz der "&amp;Stammdaten!$F$3)</f>
        <v/>
      </c>
      <c r="D233" s="117" t="str">
        <f t="shared" si="5"/>
        <v/>
      </c>
      <c r="E233" s="118" t="str">
        <f>IF(A233="","",SUMIFS('Ergebnis (detailliert)'!$H$17:$H$300,'Ergebnis (detailliert)'!$A$17:$A$300,'Ergebnis (aggregiert)'!$A233,'Ergebnis (detailliert)'!$B$17:$B$300,'Ergebnis (aggregiert)'!$C233))</f>
        <v/>
      </c>
      <c r="F233" s="119" t="str">
        <f>IF($A233="","",SUMIFS('Ergebnis (detailliert)'!$I$17:$I$300,'Ergebnis (detailliert)'!$A$17:$A$300,'Ergebnis (aggregiert)'!$A233,'Ergebnis (detailliert)'!$B$17:$B$300,'Ergebnis (aggregiert)'!$C233))</f>
        <v/>
      </c>
      <c r="G233" s="118" t="str">
        <f>IF($A233="","",SUMIFS('Ergebnis (detailliert)'!$M$17:$M$1001,'Ergebnis (detailliert)'!$A$17:$A$1001,'Ergebnis (aggregiert)'!$A233,'Ergebnis (detailliert)'!$B$17:$B$1001,'Ergebnis (aggregiert)'!$C233))</f>
        <v/>
      </c>
      <c r="H233" s="120" t="str">
        <f>IF($A233="","",SUMIFS('Ergebnis (detailliert)'!$P$17:$P$1001,'Ergebnis (detailliert)'!$A$17:$A$1001,'Ergebnis (aggregiert)'!$A233,'Ergebnis (detailliert)'!$B$17:$B$1001,'Ergebnis (aggregiert)'!$C233))</f>
        <v/>
      </c>
      <c r="I233" s="121" t="str">
        <f>IF($A233="","",SUMIFS('Ergebnis (detailliert)'!$S$17:$S$1001,'Ergebnis (detailliert)'!$A$17:$A$1001,'Ergebnis (aggregiert)'!$A233,'Ergebnis (detailliert)'!$B$17:$B$1001,'Ergebnis (aggregiert)'!$C233))</f>
        <v/>
      </c>
      <c r="J233" s="96" t="str">
        <f>IFERROR(IF(ISBLANK(A233),"",IF(COUNTIF('Beladung des Speichers'!$A$17:$A$300,'Ergebnis (aggregiert)'!A233)=0,"Fehler: Reiter 'Beladung des Speichers' wurde für diesen Speicher nicht ausgefüllt",IF(COUNTIF('Entladung des Speichers'!$A$17:$A$300,'Ergebnis (aggregiert)'!A233)=0,"Fehler: Reiter 'Entladung des Speichers' wurde für diesen Speicher nicht ausgefüllt",IF(COUNTIF(Füllstände!$A$17:$A$300,'Ergebnis (aggregiert)'!A233)=0,"Fehler: Reiter 'Füllstände' wurde für diesen Speicher nicht ausgefüllt","")))),"Fehler: nicht alle Datenblätter für diesen Speicher wurden vollständig befüllt")</f>
        <v/>
      </c>
    </row>
    <row r="234" spans="1:10" x14ac:dyDescent="0.2">
      <c r="A234" s="116" t="str">
        <f>IF(Stammdaten!A234="","",Stammdaten!A234)</f>
        <v/>
      </c>
      <c r="B234" s="116" t="str">
        <f>IF(A234="","",VLOOKUP(A234,Stammdaten!A234:H517,6,FALSE))</f>
        <v/>
      </c>
      <c r="C234" s="117" t="str">
        <f>IF(A234="","","Beladung aus dem Netz der "&amp;Stammdaten!$F$3)</f>
        <v/>
      </c>
      <c r="D234" s="117" t="str">
        <f t="shared" si="5"/>
        <v/>
      </c>
      <c r="E234" s="118" t="str">
        <f>IF(A234="","",SUMIFS('Ergebnis (detailliert)'!$H$17:$H$300,'Ergebnis (detailliert)'!$A$17:$A$300,'Ergebnis (aggregiert)'!$A234,'Ergebnis (detailliert)'!$B$17:$B$300,'Ergebnis (aggregiert)'!$C234))</f>
        <v/>
      </c>
      <c r="F234" s="119" t="str">
        <f>IF($A234="","",SUMIFS('Ergebnis (detailliert)'!$I$17:$I$300,'Ergebnis (detailliert)'!$A$17:$A$300,'Ergebnis (aggregiert)'!$A234,'Ergebnis (detailliert)'!$B$17:$B$300,'Ergebnis (aggregiert)'!$C234))</f>
        <v/>
      </c>
      <c r="G234" s="118" t="str">
        <f>IF($A234="","",SUMIFS('Ergebnis (detailliert)'!$M$17:$M$1001,'Ergebnis (detailliert)'!$A$17:$A$1001,'Ergebnis (aggregiert)'!$A234,'Ergebnis (detailliert)'!$B$17:$B$1001,'Ergebnis (aggregiert)'!$C234))</f>
        <v/>
      </c>
      <c r="H234" s="120" t="str">
        <f>IF($A234="","",SUMIFS('Ergebnis (detailliert)'!$P$17:$P$1001,'Ergebnis (detailliert)'!$A$17:$A$1001,'Ergebnis (aggregiert)'!$A234,'Ergebnis (detailliert)'!$B$17:$B$1001,'Ergebnis (aggregiert)'!$C234))</f>
        <v/>
      </c>
      <c r="I234" s="121" t="str">
        <f>IF($A234="","",SUMIFS('Ergebnis (detailliert)'!$S$17:$S$1001,'Ergebnis (detailliert)'!$A$17:$A$1001,'Ergebnis (aggregiert)'!$A234,'Ergebnis (detailliert)'!$B$17:$B$1001,'Ergebnis (aggregiert)'!$C234))</f>
        <v/>
      </c>
      <c r="J234" s="96" t="str">
        <f>IFERROR(IF(ISBLANK(A234),"",IF(COUNTIF('Beladung des Speichers'!$A$17:$A$300,'Ergebnis (aggregiert)'!A234)=0,"Fehler: Reiter 'Beladung des Speichers' wurde für diesen Speicher nicht ausgefüllt",IF(COUNTIF('Entladung des Speichers'!$A$17:$A$300,'Ergebnis (aggregiert)'!A234)=0,"Fehler: Reiter 'Entladung des Speichers' wurde für diesen Speicher nicht ausgefüllt",IF(COUNTIF(Füllstände!$A$17:$A$300,'Ergebnis (aggregiert)'!A234)=0,"Fehler: Reiter 'Füllstände' wurde für diesen Speicher nicht ausgefüllt","")))),"Fehler: nicht alle Datenblätter für diesen Speicher wurden vollständig befüllt")</f>
        <v/>
      </c>
    </row>
    <row r="235" spans="1:10" x14ac:dyDescent="0.2">
      <c r="A235" s="116" t="str">
        <f>IF(Stammdaten!A235="","",Stammdaten!A235)</f>
        <v/>
      </c>
      <c r="B235" s="116" t="str">
        <f>IF(A235="","",VLOOKUP(A235,Stammdaten!A235:H518,6,FALSE))</f>
        <v/>
      </c>
      <c r="C235" s="117" t="str">
        <f>IF(A235="","","Beladung aus dem Netz der "&amp;Stammdaten!$F$3)</f>
        <v/>
      </c>
      <c r="D235" s="117" t="str">
        <f t="shared" si="5"/>
        <v/>
      </c>
      <c r="E235" s="118" t="str">
        <f>IF(A235="","",SUMIFS('Ergebnis (detailliert)'!$H$17:$H$300,'Ergebnis (detailliert)'!$A$17:$A$300,'Ergebnis (aggregiert)'!$A235,'Ergebnis (detailliert)'!$B$17:$B$300,'Ergebnis (aggregiert)'!$C235))</f>
        <v/>
      </c>
      <c r="F235" s="119" t="str">
        <f>IF($A235="","",SUMIFS('Ergebnis (detailliert)'!$I$17:$I$300,'Ergebnis (detailliert)'!$A$17:$A$300,'Ergebnis (aggregiert)'!$A235,'Ergebnis (detailliert)'!$B$17:$B$300,'Ergebnis (aggregiert)'!$C235))</f>
        <v/>
      </c>
      <c r="G235" s="118" t="str">
        <f>IF($A235="","",SUMIFS('Ergebnis (detailliert)'!$M$17:$M$1001,'Ergebnis (detailliert)'!$A$17:$A$1001,'Ergebnis (aggregiert)'!$A235,'Ergebnis (detailliert)'!$B$17:$B$1001,'Ergebnis (aggregiert)'!$C235))</f>
        <v/>
      </c>
      <c r="H235" s="120" t="str">
        <f>IF($A235="","",SUMIFS('Ergebnis (detailliert)'!$P$17:$P$1001,'Ergebnis (detailliert)'!$A$17:$A$1001,'Ergebnis (aggregiert)'!$A235,'Ergebnis (detailliert)'!$B$17:$B$1001,'Ergebnis (aggregiert)'!$C235))</f>
        <v/>
      </c>
      <c r="I235" s="121" t="str">
        <f>IF($A235="","",SUMIFS('Ergebnis (detailliert)'!$S$17:$S$1001,'Ergebnis (detailliert)'!$A$17:$A$1001,'Ergebnis (aggregiert)'!$A235,'Ergebnis (detailliert)'!$B$17:$B$1001,'Ergebnis (aggregiert)'!$C235))</f>
        <v/>
      </c>
      <c r="J235" s="96" t="str">
        <f>IFERROR(IF(ISBLANK(A235),"",IF(COUNTIF('Beladung des Speichers'!$A$17:$A$300,'Ergebnis (aggregiert)'!A235)=0,"Fehler: Reiter 'Beladung des Speichers' wurde für diesen Speicher nicht ausgefüllt",IF(COUNTIF('Entladung des Speichers'!$A$17:$A$300,'Ergebnis (aggregiert)'!A235)=0,"Fehler: Reiter 'Entladung des Speichers' wurde für diesen Speicher nicht ausgefüllt",IF(COUNTIF(Füllstände!$A$17:$A$300,'Ergebnis (aggregiert)'!A235)=0,"Fehler: Reiter 'Füllstände' wurde für diesen Speicher nicht ausgefüllt","")))),"Fehler: nicht alle Datenblätter für diesen Speicher wurden vollständig befüllt")</f>
        <v/>
      </c>
    </row>
    <row r="236" spans="1:10" x14ac:dyDescent="0.2">
      <c r="A236" s="116" t="str">
        <f>IF(Stammdaten!A236="","",Stammdaten!A236)</f>
        <v/>
      </c>
      <c r="B236" s="116" t="str">
        <f>IF(A236="","",VLOOKUP(A236,Stammdaten!A236:H519,6,FALSE))</f>
        <v/>
      </c>
      <c r="C236" s="117" t="str">
        <f>IF(A236="","","Beladung aus dem Netz der "&amp;Stammdaten!$F$3)</f>
        <v/>
      </c>
      <c r="D236" s="117" t="str">
        <f t="shared" si="5"/>
        <v/>
      </c>
      <c r="E236" s="118" t="str">
        <f>IF(A236="","",SUMIFS('Ergebnis (detailliert)'!$H$17:$H$300,'Ergebnis (detailliert)'!$A$17:$A$300,'Ergebnis (aggregiert)'!$A236,'Ergebnis (detailliert)'!$B$17:$B$300,'Ergebnis (aggregiert)'!$C236))</f>
        <v/>
      </c>
      <c r="F236" s="119" t="str">
        <f>IF($A236="","",SUMIFS('Ergebnis (detailliert)'!$I$17:$I$300,'Ergebnis (detailliert)'!$A$17:$A$300,'Ergebnis (aggregiert)'!$A236,'Ergebnis (detailliert)'!$B$17:$B$300,'Ergebnis (aggregiert)'!$C236))</f>
        <v/>
      </c>
      <c r="G236" s="118" t="str">
        <f>IF($A236="","",SUMIFS('Ergebnis (detailliert)'!$M$17:$M$1001,'Ergebnis (detailliert)'!$A$17:$A$1001,'Ergebnis (aggregiert)'!$A236,'Ergebnis (detailliert)'!$B$17:$B$1001,'Ergebnis (aggregiert)'!$C236))</f>
        <v/>
      </c>
      <c r="H236" s="120" t="str">
        <f>IF($A236="","",SUMIFS('Ergebnis (detailliert)'!$P$17:$P$1001,'Ergebnis (detailliert)'!$A$17:$A$1001,'Ergebnis (aggregiert)'!$A236,'Ergebnis (detailliert)'!$B$17:$B$1001,'Ergebnis (aggregiert)'!$C236))</f>
        <v/>
      </c>
      <c r="I236" s="121" t="str">
        <f>IF($A236="","",SUMIFS('Ergebnis (detailliert)'!$S$17:$S$1001,'Ergebnis (detailliert)'!$A$17:$A$1001,'Ergebnis (aggregiert)'!$A236,'Ergebnis (detailliert)'!$B$17:$B$1001,'Ergebnis (aggregiert)'!$C236))</f>
        <v/>
      </c>
      <c r="J236" s="96" t="str">
        <f>IFERROR(IF(ISBLANK(A236),"",IF(COUNTIF('Beladung des Speichers'!$A$17:$A$300,'Ergebnis (aggregiert)'!A236)=0,"Fehler: Reiter 'Beladung des Speichers' wurde für diesen Speicher nicht ausgefüllt",IF(COUNTIF('Entladung des Speichers'!$A$17:$A$300,'Ergebnis (aggregiert)'!A236)=0,"Fehler: Reiter 'Entladung des Speichers' wurde für diesen Speicher nicht ausgefüllt",IF(COUNTIF(Füllstände!$A$17:$A$300,'Ergebnis (aggregiert)'!A236)=0,"Fehler: Reiter 'Füllstände' wurde für diesen Speicher nicht ausgefüllt","")))),"Fehler: nicht alle Datenblätter für diesen Speicher wurden vollständig befüllt")</f>
        <v/>
      </c>
    </row>
    <row r="237" spans="1:10" x14ac:dyDescent="0.2">
      <c r="A237" s="116" t="str">
        <f>IF(Stammdaten!A237="","",Stammdaten!A237)</f>
        <v/>
      </c>
      <c r="B237" s="116" t="str">
        <f>IF(A237="","",VLOOKUP(A237,Stammdaten!A237:H520,6,FALSE))</f>
        <v/>
      </c>
      <c r="C237" s="117" t="str">
        <f>IF(A237="","","Beladung aus dem Netz der "&amp;Stammdaten!$F$3)</f>
        <v/>
      </c>
      <c r="D237" s="117" t="str">
        <f t="shared" si="5"/>
        <v/>
      </c>
      <c r="E237" s="118" t="str">
        <f>IF(A237="","",SUMIFS('Ergebnis (detailliert)'!$H$17:$H$300,'Ergebnis (detailliert)'!$A$17:$A$300,'Ergebnis (aggregiert)'!$A237,'Ergebnis (detailliert)'!$B$17:$B$300,'Ergebnis (aggregiert)'!$C237))</f>
        <v/>
      </c>
      <c r="F237" s="119" t="str">
        <f>IF($A237="","",SUMIFS('Ergebnis (detailliert)'!$I$17:$I$300,'Ergebnis (detailliert)'!$A$17:$A$300,'Ergebnis (aggregiert)'!$A237,'Ergebnis (detailliert)'!$B$17:$B$300,'Ergebnis (aggregiert)'!$C237))</f>
        <v/>
      </c>
      <c r="G237" s="118" t="str">
        <f>IF($A237="","",SUMIFS('Ergebnis (detailliert)'!$M$17:$M$1001,'Ergebnis (detailliert)'!$A$17:$A$1001,'Ergebnis (aggregiert)'!$A237,'Ergebnis (detailliert)'!$B$17:$B$1001,'Ergebnis (aggregiert)'!$C237))</f>
        <v/>
      </c>
      <c r="H237" s="120" t="str">
        <f>IF($A237="","",SUMIFS('Ergebnis (detailliert)'!$P$17:$P$1001,'Ergebnis (detailliert)'!$A$17:$A$1001,'Ergebnis (aggregiert)'!$A237,'Ergebnis (detailliert)'!$B$17:$B$1001,'Ergebnis (aggregiert)'!$C237))</f>
        <v/>
      </c>
      <c r="I237" s="121" t="str">
        <f>IF($A237="","",SUMIFS('Ergebnis (detailliert)'!$S$17:$S$1001,'Ergebnis (detailliert)'!$A$17:$A$1001,'Ergebnis (aggregiert)'!$A237,'Ergebnis (detailliert)'!$B$17:$B$1001,'Ergebnis (aggregiert)'!$C237))</f>
        <v/>
      </c>
      <c r="J237" s="96" t="str">
        <f>IFERROR(IF(ISBLANK(A237),"",IF(COUNTIF('Beladung des Speichers'!$A$17:$A$300,'Ergebnis (aggregiert)'!A237)=0,"Fehler: Reiter 'Beladung des Speichers' wurde für diesen Speicher nicht ausgefüllt",IF(COUNTIF('Entladung des Speichers'!$A$17:$A$300,'Ergebnis (aggregiert)'!A237)=0,"Fehler: Reiter 'Entladung des Speichers' wurde für diesen Speicher nicht ausgefüllt",IF(COUNTIF(Füllstände!$A$17:$A$300,'Ergebnis (aggregiert)'!A237)=0,"Fehler: Reiter 'Füllstände' wurde für diesen Speicher nicht ausgefüllt","")))),"Fehler: nicht alle Datenblätter für diesen Speicher wurden vollständig befüllt")</f>
        <v/>
      </c>
    </row>
    <row r="238" spans="1:10" x14ac:dyDescent="0.2">
      <c r="A238" s="116" t="str">
        <f>IF(Stammdaten!A238="","",Stammdaten!A238)</f>
        <v/>
      </c>
      <c r="B238" s="116" t="str">
        <f>IF(A238="","",VLOOKUP(A238,Stammdaten!A238:H521,6,FALSE))</f>
        <v/>
      </c>
      <c r="C238" s="117" t="str">
        <f>IF(A238="","","Beladung aus dem Netz der "&amp;Stammdaten!$F$3)</f>
        <v/>
      </c>
      <c r="D238" s="117" t="str">
        <f t="shared" si="5"/>
        <v/>
      </c>
      <c r="E238" s="118" t="str">
        <f>IF(A238="","",SUMIFS('Ergebnis (detailliert)'!$H$17:$H$300,'Ergebnis (detailliert)'!$A$17:$A$300,'Ergebnis (aggregiert)'!$A238,'Ergebnis (detailliert)'!$B$17:$B$300,'Ergebnis (aggregiert)'!$C238))</f>
        <v/>
      </c>
      <c r="F238" s="119" t="str">
        <f>IF($A238="","",SUMIFS('Ergebnis (detailliert)'!$I$17:$I$300,'Ergebnis (detailliert)'!$A$17:$A$300,'Ergebnis (aggregiert)'!$A238,'Ergebnis (detailliert)'!$B$17:$B$300,'Ergebnis (aggregiert)'!$C238))</f>
        <v/>
      </c>
      <c r="G238" s="118" t="str">
        <f>IF($A238="","",SUMIFS('Ergebnis (detailliert)'!$M$17:$M$1001,'Ergebnis (detailliert)'!$A$17:$A$1001,'Ergebnis (aggregiert)'!$A238,'Ergebnis (detailliert)'!$B$17:$B$1001,'Ergebnis (aggregiert)'!$C238))</f>
        <v/>
      </c>
      <c r="H238" s="120" t="str">
        <f>IF($A238="","",SUMIFS('Ergebnis (detailliert)'!$P$17:$P$1001,'Ergebnis (detailliert)'!$A$17:$A$1001,'Ergebnis (aggregiert)'!$A238,'Ergebnis (detailliert)'!$B$17:$B$1001,'Ergebnis (aggregiert)'!$C238))</f>
        <v/>
      </c>
      <c r="I238" s="121" t="str">
        <f>IF($A238="","",SUMIFS('Ergebnis (detailliert)'!$S$17:$S$1001,'Ergebnis (detailliert)'!$A$17:$A$1001,'Ergebnis (aggregiert)'!$A238,'Ergebnis (detailliert)'!$B$17:$B$1001,'Ergebnis (aggregiert)'!$C238))</f>
        <v/>
      </c>
      <c r="J238" s="96" t="str">
        <f>IFERROR(IF(ISBLANK(A238),"",IF(COUNTIF('Beladung des Speichers'!$A$17:$A$300,'Ergebnis (aggregiert)'!A238)=0,"Fehler: Reiter 'Beladung des Speichers' wurde für diesen Speicher nicht ausgefüllt",IF(COUNTIF('Entladung des Speichers'!$A$17:$A$300,'Ergebnis (aggregiert)'!A238)=0,"Fehler: Reiter 'Entladung des Speichers' wurde für diesen Speicher nicht ausgefüllt",IF(COUNTIF(Füllstände!$A$17:$A$300,'Ergebnis (aggregiert)'!A238)=0,"Fehler: Reiter 'Füllstände' wurde für diesen Speicher nicht ausgefüllt","")))),"Fehler: nicht alle Datenblätter für diesen Speicher wurden vollständig befüllt")</f>
        <v/>
      </c>
    </row>
    <row r="239" spans="1:10" x14ac:dyDescent="0.2">
      <c r="A239" s="116" t="str">
        <f>IF(Stammdaten!A239="","",Stammdaten!A239)</f>
        <v/>
      </c>
      <c r="B239" s="116" t="str">
        <f>IF(A239="","",VLOOKUP(A239,Stammdaten!A239:H522,6,FALSE))</f>
        <v/>
      </c>
      <c r="C239" s="117" t="str">
        <f>IF(A239="","","Beladung aus dem Netz der "&amp;Stammdaten!$F$3)</f>
        <v/>
      </c>
      <c r="D239" s="117" t="str">
        <f t="shared" si="5"/>
        <v/>
      </c>
      <c r="E239" s="118" t="str">
        <f>IF(A239="","",SUMIFS('Ergebnis (detailliert)'!$H$17:$H$300,'Ergebnis (detailliert)'!$A$17:$A$300,'Ergebnis (aggregiert)'!$A239,'Ergebnis (detailliert)'!$B$17:$B$300,'Ergebnis (aggregiert)'!$C239))</f>
        <v/>
      </c>
      <c r="F239" s="119" t="str">
        <f>IF($A239="","",SUMIFS('Ergebnis (detailliert)'!$I$17:$I$300,'Ergebnis (detailliert)'!$A$17:$A$300,'Ergebnis (aggregiert)'!$A239,'Ergebnis (detailliert)'!$B$17:$B$300,'Ergebnis (aggregiert)'!$C239))</f>
        <v/>
      </c>
      <c r="G239" s="118" t="str">
        <f>IF($A239="","",SUMIFS('Ergebnis (detailliert)'!$M$17:$M$1001,'Ergebnis (detailliert)'!$A$17:$A$1001,'Ergebnis (aggregiert)'!$A239,'Ergebnis (detailliert)'!$B$17:$B$1001,'Ergebnis (aggregiert)'!$C239))</f>
        <v/>
      </c>
      <c r="H239" s="120" t="str">
        <f>IF($A239="","",SUMIFS('Ergebnis (detailliert)'!$P$17:$P$1001,'Ergebnis (detailliert)'!$A$17:$A$1001,'Ergebnis (aggregiert)'!$A239,'Ergebnis (detailliert)'!$B$17:$B$1001,'Ergebnis (aggregiert)'!$C239))</f>
        <v/>
      </c>
      <c r="I239" s="121" t="str">
        <f>IF($A239="","",SUMIFS('Ergebnis (detailliert)'!$S$17:$S$1001,'Ergebnis (detailliert)'!$A$17:$A$1001,'Ergebnis (aggregiert)'!$A239,'Ergebnis (detailliert)'!$B$17:$B$1001,'Ergebnis (aggregiert)'!$C239))</f>
        <v/>
      </c>
      <c r="J239" s="96" t="str">
        <f>IFERROR(IF(ISBLANK(A239),"",IF(COUNTIF('Beladung des Speichers'!$A$17:$A$300,'Ergebnis (aggregiert)'!A239)=0,"Fehler: Reiter 'Beladung des Speichers' wurde für diesen Speicher nicht ausgefüllt",IF(COUNTIF('Entladung des Speichers'!$A$17:$A$300,'Ergebnis (aggregiert)'!A239)=0,"Fehler: Reiter 'Entladung des Speichers' wurde für diesen Speicher nicht ausgefüllt",IF(COUNTIF(Füllstände!$A$17:$A$300,'Ergebnis (aggregiert)'!A239)=0,"Fehler: Reiter 'Füllstände' wurde für diesen Speicher nicht ausgefüllt","")))),"Fehler: nicht alle Datenblätter für diesen Speicher wurden vollständig befüllt")</f>
        <v/>
      </c>
    </row>
    <row r="240" spans="1:10" x14ac:dyDescent="0.2">
      <c r="A240" s="116" t="str">
        <f>IF(Stammdaten!A240="","",Stammdaten!A240)</f>
        <v/>
      </c>
      <c r="B240" s="116" t="str">
        <f>IF(A240="","",VLOOKUP(A240,Stammdaten!A240:H523,6,FALSE))</f>
        <v/>
      </c>
      <c r="C240" s="117" t="str">
        <f>IF(A240="","","Beladung aus dem Netz der "&amp;Stammdaten!$F$3)</f>
        <v/>
      </c>
      <c r="D240" s="117" t="str">
        <f t="shared" si="5"/>
        <v/>
      </c>
      <c r="E240" s="118" t="str">
        <f>IF(A240="","",SUMIFS('Ergebnis (detailliert)'!$H$17:$H$300,'Ergebnis (detailliert)'!$A$17:$A$300,'Ergebnis (aggregiert)'!$A240,'Ergebnis (detailliert)'!$B$17:$B$300,'Ergebnis (aggregiert)'!$C240))</f>
        <v/>
      </c>
      <c r="F240" s="119" t="str">
        <f>IF($A240="","",SUMIFS('Ergebnis (detailliert)'!$I$17:$I$300,'Ergebnis (detailliert)'!$A$17:$A$300,'Ergebnis (aggregiert)'!$A240,'Ergebnis (detailliert)'!$B$17:$B$300,'Ergebnis (aggregiert)'!$C240))</f>
        <v/>
      </c>
      <c r="G240" s="118" t="str">
        <f>IF($A240="","",SUMIFS('Ergebnis (detailliert)'!$M$17:$M$1001,'Ergebnis (detailliert)'!$A$17:$A$1001,'Ergebnis (aggregiert)'!$A240,'Ergebnis (detailliert)'!$B$17:$B$1001,'Ergebnis (aggregiert)'!$C240))</f>
        <v/>
      </c>
      <c r="H240" s="120" t="str">
        <f>IF($A240="","",SUMIFS('Ergebnis (detailliert)'!$P$17:$P$1001,'Ergebnis (detailliert)'!$A$17:$A$1001,'Ergebnis (aggregiert)'!$A240,'Ergebnis (detailliert)'!$B$17:$B$1001,'Ergebnis (aggregiert)'!$C240))</f>
        <v/>
      </c>
      <c r="I240" s="121" t="str">
        <f>IF($A240="","",SUMIFS('Ergebnis (detailliert)'!$S$17:$S$1001,'Ergebnis (detailliert)'!$A$17:$A$1001,'Ergebnis (aggregiert)'!$A240,'Ergebnis (detailliert)'!$B$17:$B$1001,'Ergebnis (aggregiert)'!$C240))</f>
        <v/>
      </c>
      <c r="J240" s="96" t="str">
        <f>IFERROR(IF(ISBLANK(A240),"",IF(COUNTIF('Beladung des Speichers'!$A$17:$A$300,'Ergebnis (aggregiert)'!A240)=0,"Fehler: Reiter 'Beladung des Speichers' wurde für diesen Speicher nicht ausgefüllt",IF(COUNTIF('Entladung des Speichers'!$A$17:$A$300,'Ergebnis (aggregiert)'!A240)=0,"Fehler: Reiter 'Entladung des Speichers' wurde für diesen Speicher nicht ausgefüllt",IF(COUNTIF(Füllstände!$A$17:$A$300,'Ergebnis (aggregiert)'!A240)=0,"Fehler: Reiter 'Füllstände' wurde für diesen Speicher nicht ausgefüllt","")))),"Fehler: nicht alle Datenblätter für diesen Speicher wurden vollständig befüllt")</f>
        <v/>
      </c>
    </row>
    <row r="241" spans="1:10" x14ac:dyDescent="0.2">
      <c r="A241" s="116" t="str">
        <f>IF(Stammdaten!A241="","",Stammdaten!A241)</f>
        <v/>
      </c>
      <c r="B241" s="116" t="str">
        <f>IF(A241="","",VLOOKUP(A241,Stammdaten!A241:H524,6,FALSE))</f>
        <v/>
      </c>
      <c r="C241" s="117" t="str">
        <f>IF(A241="","","Beladung aus dem Netz der "&amp;Stammdaten!$F$3)</f>
        <v/>
      </c>
      <c r="D241" s="117" t="str">
        <f t="shared" si="5"/>
        <v/>
      </c>
      <c r="E241" s="118" t="str">
        <f>IF(A241="","",SUMIFS('Ergebnis (detailliert)'!$H$17:$H$300,'Ergebnis (detailliert)'!$A$17:$A$300,'Ergebnis (aggregiert)'!$A241,'Ergebnis (detailliert)'!$B$17:$B$300,'Ergebnis (aggregiert)'!$C241))</f>
        <v/>
      </c>
      <c r="F241" s="119" t="str">
        <f>IF($A241="","",SUMIFS('Ergebnis (detailliert)'!$I$17:$I$300,'Ergebnis (detailliert)'!$A$17:$A$300,'Ergebnis (aggregiert)'!$A241,'Ergebnis (detailliert)'!$B$17:$B$300,'Ergebnis (aggregiert)'!$C241))</f>
        <v/>
      </c>
      <c r="G241" s="118" t="str">
        <f>IF($A241="","",SUMIFS('Ergebnis (detailliert)'!$M$17:$M$1001,'Ergebnis (detailliert)'!$A$17:$A$1001,'Ergebnis (aggregiert)'!$A241,'Ergebnis (detailliert)'!$B$17:$B$1001,'Ergebnis (aggregiert)'!$C241))</f>
        <v/>
      </c>
      <c r="H241" s="120" t="str">
        <f>IF($A241="","",SUMIFS('Ergebnis (detailliert)'!$P$17:$P$1001,'Ergebnis (detailliert)'!$A$17:$A$1001,'Ergebnis (aggregiert)'!$A241,'Ergebnis (detailliert)'!$B$17:$B$1001,'Ergebnis (aggregiert)'!$C241))</f>
        <v/>
      </c>
      <c r="I241" s="121" t="str">
        <f>IF($A241="","",SUMIFS('Ergebnis (detailliert)'!$S$17:$S$1001,'Ergebnis (detailliert)'!$A$17:$A$1001,'Ergebnis (aggregiert)'!$A241,'Ergebnis (detailliert)'!$B$17:$B$1001,'Ergebnis (aggregiert)'!$C241))</f>
        <v/>
      </c>
      <c r="J241" s="96" t="str">
        <f>IFERROR(IF(ISBLANK(A241),"",IF(COUNTIF('Beladung des Speichers'!$A$17:$A$300,'Ergebnis (aggregiert)'!A241)=0,"Fehler: Reiter 'Beladung des Speichers' wurde für diesen Speicher nicht ausgefüllt",IF(COUNTIF('Entladung des Speichers'!$A$17:$A$300,'Ergebnis (aggregiert)'!A241)=0,"Fehler: Reiter 'Entladung des Speichers' wurde für diesen Speicher nicht ausgefüllt",IF(COUNTIF(Füllstände!$A$17:$A$300,'Ergebnis (aggregiert)'!A241)=0,"Fehler: Reiter 'Füllstände' wurde für diesen Speicher nicht ausgefüllt","")))),"Fehler: nicht alle Datenblätter für diesen Speicher wurden vollständig befüllt")</f>
        <v/>
      </c>
    </row>
    <row r="242" spans="1:10" x14ac:dyDescent="0.2">
      <c r="A242" s="116" t="str">
        <f>IF(Stammdaten!A242="","",Stammdaten!A242)</f>
        <v/>
      </c>
      <c r="B242" s="116" t="str">
        <f>IF(A242="","",VLOOKUP(A242,Stammdaten!A242:H525,6,FALSE))</f>
        <v/>
      </c>
      <c r="C242" s="117" t="str">
        <f>IF(A242="","","Beladung aus dem Netz der "&amp;Stammdaten!$F$3)</f>
        <v/>
      </c>
      <c r="D242" s="117" t="str">
        <f t="shared" si="5"/>
        <v/>
      </c>
      <c r="E242" s="118" t="str">
        <f>IF(A242="","",SUMIFS('Ergebnis (detailliert)'!$H$17:$H$300,'Ergebnis (detailliert)'!$A$17:$A$300,'Ergebnis (aggregiert)'!$A242,'Ergebnis (detailliert)'!$B$17:$B$300,'Ergebnis (aggregiert)'!$C242))</f>
        <v/>
      </c>
      <c r="F242" s="119" t="str">
        <f>IF($A242="","",SUMIFS('Ergebnis (detailliert)'!$I$17:$I$300,'Ergebnis (detailliert)'!$A$17:$A$300,'Ergebnis (aggregiert)'!$A242,'Ergebnis (detailliert)'!$B$17:$B$300,'Ergebnis (aggregiert)'!$C242))</f>
        <v/>
      </c>
      <c r="G242" s="118" t="str">
        <f>IF($A242="","",SUMIFS('Ergebnis (detailliert)'!$M$17:$M$1001,'Ergebnis (detailliert)'!$A$17:$A$1001,'Ergebnis (aggregiert)'!$A242,'Ergebnis (detailliert)'!$B$17:$B$1001,'Ergebnis (aggregiert)'!$C242))</f>
        <v/>
      </c>
      <c r="H242" s="120" t="str">
        <f>IF($A242="","",SUMIFS('Ergebnis (detailliert)'!$P$17:$P$1001,'Ergebnis (detailliert)'!$A$17:$A$1001,'Ergebnis (aggregiert)'!$A242,'Ergebnis (detailliert)'!$B$17:$B$1001,'Ergebnis (aggregiert)'!$C242))</f>
        <v/>
      </c>
      <c r="I242" s="121" t="str">
        <f>IF($A242="","",SUMIFS('Ergebnis (detailliert)'!$S$17:$S$1001,'Ergebnis (detailliert)'!$A$17:$A$1001,'Ergebnis (aggregiert)'!$A242,'Ergebnis (detailliert)'!$B$17:$B$1001,'Ergebnis (aggregiert)'!$C242))</f>
        <v/>
      </c>
      <c r="J242" s="96" t="str">
        <f>IFERROR(IF(ISBLANK(A242),"",IF(COUNTIF('Beladung des Speichers'!$A$17:$A$300,'Ergebnis (aggregiert)'!A242)=0,"Fehler: Reiter 'Beladung des Speichers' wurde für diesen Speicher nicht ausgefüllt",IF(COUNTIF('Entladung des Speichers'!$A$17:$A$300,'Ergebnis (aggregiert)'!A242)=0,"Fehler: Reiter 'Entladung des Speichers' wurde für diesen Speicher nicht ausgefüllt",IF(COUNTIF(Füllstände!$A$17:$A$300,'Ergebnis (aggregiert)'!A242)=0,"Fehler: Reiter 'Füllstände' wurde für diesen Speicher nicht ausgefüllt","")))),"Fehler: nicht alle Datenblätter für diesen Speicher wurden vollständig befüllt")</f>
        <v/>
      </c>
    </row>
    <row r="243" spans="1:10" x14ac:dyDescent="0.2">
      <c r="A243" s="116" t="str">
        <f>IF(Stammdaten!A243="","",Stammdaten!A243)</f>
        <v/>
      </c>
      <c r="B243" s="116" t="str">
        <f>IF(A243="","",VLOOKUP(A243,Stammdaten!A243:H526,6,FALSE))</f>
        <v/>
      </c>
      <c r="C243" s="117" t="str">
        <f>IF(A243="","","Beladung aus dem Netz der "&amp;Stammdaten!$F$3)</f>
        <v/>
      </c>
      <c r="D243" s="117" t="str">
        <f t="shared" si="5"/>
        <v/>
      </c>
      <c r="E243" s="118" t="str">
        <f>IF(A243="","",SUMIFS('Ergebnis (detailliert)'!$H$17:$H$300,'Ergebnis (detailliert)'!$A$17:$A$300,'Ergebnis (aggregiert)'!$A243,'Ergebnis (detailliert)'!$B$17:$B$300,'Ergebnis (aggregiert)'!$C243))</f>
        <v/>
      </c>
      <c r="F243" s="119" t="str">
        <f>IF($A243="","",SUMIFS('Ergebnis (detailliert)'!$I$17:$I$300,'Ergebnis (detailliert)'!$A$17:$A$300,'Ergebnis (aggregiert)'!$A243,'Ergebnis (detailliert)'!$B$17:$B$300,'Ergebnis (aggregiert)'!$C243))</f>
        <v/>
      </c>
      <c r="G243" s="118" t="str">
        <f>IF($A243="","",SUMIFS('Ergebnis (detailliert)'!$M$17:$M$1001,'Ergebnis (detailliert)'!$A$17:$A$1001,'Ergebnis (aggregiert)'!$A243,'Ergebnis (detailliert)'!$B$17:$B$1001,'Ergebnis (aggregiert)'!$C243))</f>
        <v/>
      </c>
      <c r="H243" s="120" t="str">
        <f>IF($A243="","",SUMIFS('Ergebnis (detailliert)'!$P$17:$P$1001,'Ergebnis (detailliert)'!$A$17:$A$1001,'Ergebnis (aggregiert)'!$A243,'Ergebnis (detailliert)'!$B$17:$B$1001,'Ergebnis (aggregiert)'!$C243))</f>
        <v/>
      </c>
      <c r="I243" s="121" t="str">
        <f>IF($A243="","",SUMIFS('Ergebnis (detailliert)'!$S$17:$S$1001,'Ergebnis (detailliert)'!$A$17:$A$1001,'Ergebnis (aggregiert)'!$A243,'Ergebnis (detailliert)'!$B$17:$B$1001,'Ergebnis (aggregiert)'!$C243))</f>
        <v/>
      </c>
      <c r="J243" s="96" t="str">
        <f>IFERROR(IF(ISBLANK(A243),"",IF(COUNTIF('Beladung des Speichers'!$A$17:$A$300,'Ergebnis (aggregiert)'!A243)=0,"Fehler: Reiter 'Beladung des Speichers' wurde für diesen Speicher nicht ausgefüllt",IF(COUNTIF('Entladung des Speichers'!$A$17:$A$300,'Ergebnis (aggregiert)'!A243)=0,"Fehler: Reiter 'Entladung des Speichers' wurde für diesen Speicher nicht ausgefüllt",IF(COUNTIF(Füllstände!$A$17:$A$300,'Ergebnis (aggregiert)'!A243)=0,"Fehler: Reiter 'Füllstände' wurde für diesen Speicher nicht ausgefüllt","")))),"Fehler: nicht alle Datenblätter für diesen Speicher wurden vollständig befüllt")</f>
        <v/>
      </c>
    </row>
    <row r="244" spans="1:10" x14ac:dyDescent="0.2">
      <c r="A244" s="116" t="str">
        <f>IF(Stammdaten!A244="","",Stammdaten!A244)</f>
        <v/>
      </c>
      <c r="B244" s="116" t="str">
        <f>IF(A244="","",VLOOKUP(A244,Stammdaten!A244:H527,6,FALSE))</f>
        <v/>
      </c>
      <c r="C244" s="117" t="str">
        <f>IF(A244="","","Beladung aus dem Netz der "&amp;Stammdaten!$F$3)</f>
        <v/>
      </c>
      <c r="D244" s="117" t="str">
        <f t="shared" si="5"/>
        <v/>
      </c>
      <c r="E244" s="118" t="str">
        <f>IF(A244="","",SUMIFS('Ergebnis (detailliert)'!$H$17:$H$300,'Ergebnis (detailliert)'!$A$17:$A$300,'Ergebnis (aggregiert)'!$A244,'Ergebnis (detailliert)'!$B$17:$B$300,'Ergebnis (aggregiert)'!$C244))</f>
        <v/>
      </c>
      <c r="F244" s="119" t="str">
        <f>IF($A244="","",SUMIFS('Ergebnis (detailliert)'!$I$17:$I$300,'Ergebnis (detailliert)'!$A$17:$A$300,'Ergebnis (aggregiert)'!$A244,'Ergebnis (detailliert)'!$B$17:$B$300,'Ergebnis (aggregiert)'!$C244))</f>
        <v/>
      </c>
      <c r="G244" s="118" t="str">
        <f>IF($A244="","",SUMIFS('Ergebnis (detailliert)'!$M$17:$M$1001,'Ergebnis (detailliert)'!$A$17:$A$1001,'Ergebnis (aggregiert)'!$A244,'Ergebnis (detailliert)'!$B$17:$B$1001,'Ergebnis (aggregiert)'!$C244))</f>
        <v/>
      </c>
      <c r="H244" s="120" t="str">
        <f>IF($A244="","",SUMIFS('Ergebnis (detailliert)'!$P$17:$P$1001,'Ergebnis (detailliert)'!$A$17:$A$1001,'Ergebnis (aggregiert)'!$A244,'Ergebnis (detailliert)'!$B$17:$B$1001,'Ergebnis (aggregiert)'!$C244))</f>
        <v/>
      </c>
      <c r="I244" s="121" t="str">
        <f>IF($A244="","",SUMIFS('Ergebnis (detailliert)'!$S$17:$S$1001,'Ergebnis (detailliert)'!$A$17:$A$1001,'Ergebnis (aggregiert)'!$A244,'Ergebnis (detailliert)'!$B$17:$B$1001,'Ergebnis (aggregiert)'!$C244))</f>
        <v/>
      </c>
      <c r="J244" s="96" t="str">
        <f>IFERROR(IF(ISBLANK(A244),"",IF(COUNTIF('Beladung des Speichers'!$A$17:$A$300,'Ergebnis (aggregiert)'!A244)=0,"Fehler: Reiter 'Beladung des Speichers' wurde für diesen Speicher nicht ausgefüllt",IF(COUNTIF('Entladung des Speichers'!$A$17:$A$300,'Ergebnis (aggregiert)'!A244)=0,"Fehler: Reiter 'Entladung des Speichers' wurde für diesen Speicher nicht ausgefüllt",IF(COUNTIF(Füllstände!$A$17:$A$300,'Ergebnis (aggregiert)'!A244)=0,"Fehler: Reiter 'Füllstände' wurde für diesen Speicher nicht ausgefüllt","")))),"Fehler: nicht alle Datenblätter für diesen Speicher wurden vollständig befüllt")</f>
        <v/>
      </c>
    </row>
    <row r="245" spans="1:10" x14ac:dyDescent="0.2">
      <c r="A245" s="116" t="str">
        <f>IF(Stammdaten!A245="","",Stammdaten!A245)</f>
        <v/>
      </c>
      <c r="B245" s="116" t="str">
        <f>IF(A245="","",VLOOKUP(A245,Stammdaten!A245:H528,6,FALSE))</f>
        <v/>
      </c>
      <c r="C245" s="117" t="str">
        <f>IF(A245="","","Beladung aus dem Netz der "&amp;Stammdaten!$F$3)</f>
        <v/>
      </c>
      <c r="D245" s="117" t="str">
        <f t="shared" si="5"/>
        <v/>
      </c>
      <c r="E245" s="118" t="str">
        <f>IF(A245="","",SUMIFS('Ergebnis (detailliert)'!$H$17:$H$300,'Ergebnis (detailliert)'!$A$17:$A$300,'Ergebnis (aggregiert)'!$A245,'Ergebnis (detailliert)'!$B$17:$B$300,'Ergebnis (aggregiert)'!$C245))</f>
        <v/>
      </c>
      <c r="F245" s="119" t="str">
        <f>IF($A245="","",SUMIFS('Ergebnis (detailliert)'!$I$17:$I$300,'Ergebnis (detailliert)'!$A$17:$A$300,'Ergebnis (aggregiert)'!$A245,'Ergebnis (detailliert)'!$B$17:$B$300,'Ergebnis (aggregiert)'!$C245))</f>
        <v/>
      </c>
      <c r="G245" s="118" t="str">
        <f>IF($A245="","",SUMIFS('Ergebnis (detailliert)'!$M$17:$M$1001,'Ergebnis (detailliert)'!$A$17:$A$1001,'Ergebnis (aggregiert)'!$A245,'Ergebnis (detailliert)'!$B$17:$B$1001,'Ergebnis (aggregiert)'!$C245))</f>
        <v/>
      </c>
      <c r="H245" s="120" t="str">
        <f>IF($A245="","",SUMIFS('Ergebnis (detailliert)'!$P$17:$P$1001,'Ergebnis (detailliert)'!$A$17:$A$1001,'Ergebnis (aggregiert)'!$A245,'Ergebnis (detailliert)'!$B$17:$B$1001,'Ergebnis (aggregiert)'!$C245))</f>
        <v/>
      </c>
      <c r="I245" s="121" t="str">
        <f>IF($A245="","",SUMIFS('Ergebnis (detailliert)'!$S$17:$S$1001,'Ergebnis (detailliert)'!$A$17:$A$1001,'Ergebnis (aggregiert)'!$A245,'Ergebnis (detailliert)'!$B$17:$B$1001,'Ergebnis (aggregiert)'!$C245))</f>
        <v/>
      </c>
      <c r="J245" s="96" t="str">
        <f>IFERROR(IF(ISBLANK(A245),"",IF(COUNTIF('Beladung des Speichers'!$A$17:$A$300,'Ergebnis (aggregiert)'!A245)=0,"Fehler: Reiter 'Beladung des Speichers' wurde für diesen Speicher nicht ausgefüllt",IF(COUNTIF('Entladung des Speichers'!$A$17:$A$300,'Ergebnis (aggregiert)'!A245)=0,"Fehler: Reiter 'Entladung des Speichers' wurde für diesen Speicher nicht ausgefüllt",IF(COUNTIF(Füllstände!$A$17:$A$300,'Ergebnis (aggregiert)'!A245)=0,"Fehler: Reiter 'Füllstände' wurde für diesen Speicher nicht ausgefüllt","")))),"Fehler: nicht alle Datenblätter für diesen Speicher wurden vollständig befüllt")</f>
        <v/>
      </c>
    </row>
    <row r="246" spans="1:10" x14ac:dyDescent="0.2">
      <c r="A246" s="116" t="str">
        <f>IF(Stammdaten!A246="","",Stammdaten!A246)</f>
        <v/>
      </c>
      <c r="B246" s="116" t="str">
        <f>IF(A246="","",VLOOKUP(A246,Stammdaten!A246:H529,6,FALSE))</f>
        <v/>
      </c>
      <c r="C246" s="117" t="str">
        <f>IF(A246="","","Beladung aus dem Netz der "&amp;Stammdaten!$F$3)</f>
        <v/>
      </c>
      <c r="D246" s="117" t="str">
        <f t="shared" si="5"/>
        <v/>
      </c>
      <c r="E246" s="118" t="str">
        <f>IF(A246="","",SUMIFS('Ergebnis (detailliert)'!$H$17:$H$300,'Ergebnis (detailliert)'!$A$17:$A$300,'Ergebnis (aggregiert)'!$A246,'Ergebnis (detailliert)'!$B$17:$B$300,'Ergebnis (aggregiert)'!$C246))</f>
        <v/>
      </c>
      <c r="F246" s="119" t="str">
        <f>IF($A246="","",SUMIFS('Ergebnis (detailliert)'!$I$17:$I$300,'Ergebnis (detailliert)'!$A$17:$A$300,'Ergebnis (aggregiert)'!$A246,'Ergebnis (detailliert)'!$B$17:$B$300,'Ergebnis (aggregiert)'!$C246))</f>
        <v/>
      </c>
      <c r="G246" s="118" t="str">
        <f>IF($A246="","",SUMIFS('Ergebnis (detailliert)'!$M$17:$M$1001,'Ergebnis (detailliert)'!$A$17:$A$1001,'Ergebnis (aggregiert)'!$A246,'Ergebnis (detailliert)'!$B$17:$B$1001,'Ergebnis (aggregiert)'!$C246))</f>
        <v/>
      </c>
      <c r="H246" s="120" t="str">
        <f>IF($A246="","",SUMIFS('Ergebnis (detailliert)'!$P$17:$P$1001,'Ergebnis (detailliert)'!$A$17:$A$1001,'Ergebnis (aggregiert)'!$A246,'Ergebnis (detailliert)'!$B$17:$B$1001,'Ergebnis (aggregiert)'!$C246))</f>
        <v/>
      </c>
      <c r="I246" s="121" t="str">
        <f>IF($A246="","",SUMIFS('Ergebnis (detailliert)'!$S$17:$S$1001,'Ergebnis (detailliert)'!$A$17:$A$1001,'Ergebnis (aggregiert)'!$A246,'Ergebnis (detailliert)'!$B$17:$B$1001,'Ergebnis (aggregiert)'!$C246))</f>
        <v/>
      </c>
      <c r="J246" s="96" t="str">
        <f>IFERROR(IF(ISBLANK(A246),"",IF(COUNTIF('Beladung des Speichers'!$A$17:$A$300,'Ergebnis (aggregiert)'!A246)=0,"Fehler: Reiter 'Beladung des Speichers' wurde für diesen Speicher nicht ausgefüllt",IF(COUNTIF('Entladung des Speichers'!$A$17:$A$300,'Ergebnis (aggregiert)'!A246)=0,"Fehler: Reiter 'Entladung des Speichers' wurde für diesen Speicher nicht ausgefüllt",IF(COUNTIF(Füllstände!$A$17:$A$300,'Ergebnis (aggregiert)'!A246)=0,"Fehler: Reiter 'Füllstände' wurde für diesen Speicher nicht ausgefüllt","")))),"Fehler: nicht alle Datenblätter für diesen Speicher wurden vollständig befüllt")</f>
        <v/>
      </c>
    </row>
    <row r="247" spans="1:10" x14ac:dyDescent="0.2">
      <c r="A247" s="116" t="str">
        <f>IF(Stammdaten!A247="","",Stammdaten!A247)</f>
        <v/>
      </c>
      <c r="B247" s="116" t="str">
        <f>IF(A247="","",VLOOKUP(A247,Stammdaten!A247:H530,6,FALSE))</f>
        <v/>
      </c>
      <c r="C247" s="117" t="str">
        <f>IF(A247="","","Beladung aus dem Netz der "&amp;Stammdaten!$F$3)</f>
        <v/>
      </c>
      <c r="D247" s="117" t="str">
        <f t="shared" si="5"/>
        <v/>
      </c>
      <c r="E247" s="118" t="str">
        <f>IF(A247="","",SUMIFS('Ergebnis (detailliert)'!$H$17:$H$300,'Ergebnis (detailliert)'!$A$17:$A$300,'Ergebnis (aggregiert)'!$A247,'Ergebnis (detailliert)'!$B$17:$B$300,'Ergebnis (aggregiert)'!$C247))</f>
        <v/>
      </c>
      <c r="F247" s="119" t="str">
        <f>IF($A247="","",SUMIFS('Ergebnis (detailliert)'!$I$17:$I$300,'Ergebnis (detailliert)'!$A$17:$A$300,'Ergebnis (aggregiert)'!$A247,'Ergebnis (detailliert)'!$B$17:$B$300,'Ergebnis (aggregiert)'!$C247))</f>
        <v/>
      </c>
      <c r="G247" s="118" t="str">
        <f>IF($A247="","",SUMIFS('Ergebnis (detailliert)'!$M$17:$M$1001,'Ergebnis (detailliert)'!$A$17:$A$1001,'Ergebnis (aggregiert)'!$A247,'Ergebnis (detailliert)'!$B$17:$B$1001,'Ergebnis (aggregiert)'!$C247))</f>
        <v/>
      </c>
      <c r="H247" s="120" t="str">
        <f>IF($A247="","",SUMIFS('Ergebnis (detailliert)'!$P$17:$P$1001,'Ergebnis (detailliert)'!$A$17:$A$1001,'Ergebnis (aggregiert)'!$A247,'Ergebnis (detailliert)'!$B$17:$B$1001,'Ergebnis (aggregiert)'!$C247))</f>
        <v/>
      </c>
      <c r="I247" s="121" t="str">
        <f>IF($A247="","",SUMIFS('Ergebnis (detailliert)'!$S$17:$S$1001,'Ergebnis (detailliert)'!$A$17:$A$1001,'Ergebnis (aggregiert)'!$A247,'Ergebnis (detailliert)'!$B$17:$B$1001,'Ergebnis (aggregiert)'!$C247))</f>
        <v/>
      </c>
      <c r="J247" s="96" t="str">
        <f>IFERROR(IF(ISBLANK(A247),"",IF(COUNTIF('Beladung des Speichers'!$A$17:$A$300,'Ergebnis (aggregiert)'!A247)=0,"Fehler: Reiter 'Beladung des Speichers' wurde für diesen Speicher nicht ausgefüllt",IF(COUNTIF('Entladung des Speichers'!$A$17:$A$300,'Ergebnis (aggregiert)'!A247)=0,"Fehler: Reiter 'Entladung des Speichers' wurde für diesen Speicher nicht ausgefüllt",IF(COUNTIF(Füllstände!$A$17:$A$300,'Ergebnis (aggregiert)'!A247)=0,"Fehler: Reiter 'Füllstände' wurde für diesen Speicher nicht ausgefüllt","")))),"Fehler: nicht alle Datenblätter für diesen Speicher wurden vollständig befüllt")</f>
        <v/>
      </c>
    </row>
    <row r="248" spans="1:10" x14ac:dyDescent="0.2">
      <c r="A248" s="116" t="str">
        <f>IF(Stammdaten!A248="","",Stammdaten!A248)</f>
        <v/>
      </c>
      <c r="B248" s="116" t="str">
        <f>IF(A248="","",VLOOKUP(A248,Stammdaten!A248:H531,6,FALSE))</f>
        <v/>
      </c>
      <c r="C248" s="117" t="str">
        <f>IF(A248="","","Beladung aus dem Netz der "&amp;Stammdaten!$F$3)</f>
        <v/>
      </c>
      <c r="D248" s="117" t="str">
        <f t="shared" si="5"/>
        <v/>
      </c>
      <c r="E248" s="118" t="str">
        <f>IF(A248="","",SUMIFS('Ergebnis (detailliert)'!$H$17:$H$300,'Ergebnis (detailliert)'!$A$17:$A$300,'Ergebnis (aggregiert)'!$A248,'Ergebnis (detailliert)'!$B$17:$B$300,'Ergebnis (aggregiert)'!$C248))</f>
        <v/>
      </c>
      <c r="F248" s="119" t="str">
        <f>IF($A248="","",SUMIFS('Ergebnis (detailliert)'!$I$17:$I$300,'Ergebnis (detailliert)'!$A$17:$A$300,'Ergebnis (aggregiert)'!$A248,'Ergebnis (detailliert)'!$B$17:$B$300,'Ergebnis (aggregiert)'!$C248))</f>
        <v/>
      </c>
      <c r="G248" s="118" t="str">
        <f>IF($A248="","",SUMIFS('Ergebnis (detailliert)'!$M$17:$M$1001,'Ergebnis (detailliert)'!$A$17:$A$1001,'Ergebnis (aggregiert)'!$A248,'Ergebnis (detailliert)'!$B$17:$B$1001,'Ergebnis (aggregiert)'!$C248))</f>
        <v/>
      </c>
      <c r="H248" s="120" t="str">
        <f>IF($A248="","",SUMIFS('Ergebnis (detailliert)'!$P$17:$P$1001,'Ergebnis (detailliert)'!$A$17:$A$1001,'Ergebnis (aggregiert)'!$A248,'Ergebnis (detailliert)'!$B$17:$B$1001,'Ergebnis (aggregiert)'!$C248))</f>
        <v/>
      </c>
      <c r="I248" s="121" t="str">
        <f>IF($A248="","",SUMIFS('Ergebnis (detailliert)'!$S$17:$S$1001,'Ergebnis (detailliert)'!$A$17:$A$1001,'Ergebnis (aggregiert)'!$A248,'Ergebnis (detailliert)'!$B$17:$B$1001,'Ergebnis (aggregiert)'!$C248))</f>
        <v/>
      </c>
      <c r="J248" s="96" t="str">
        <f>IFERROR(IF(ISBLANK(A248),"",IF(COUNTIF('Beladung des Speichers'!$A$17:$A$300,'Ergebnis (aggregiert)'!A248)=0,"Fehler: Reiter 'Beladung des Speichers' wurde für diesen Speicher nicht ausgefüllt",IF(COUNTIF('Entladung des Speichers'!$A$17:$A$300,'Ergebnis (aggregiert)'!A248)=0,"Fehler: Reiter 'Entladung des Speichers' wurde für diesen Speicher nicht ausgefüllt",IF(COUNTIF(Füllstände!$A$17:$A$300,'Ergebnis (aggregiert)'!A248)=0,"Fehler: Reiter 'Füllstände' wurde für diesen Speicher nicht ausgefüllt","")))),"Fehler: nicht alle Datenblätter für diesen Speicher wurden vollständig befüllt")</f>
        <v/>
      </c>
    </row>
    <row r="249" spans="1:10" x14ac:dyDescent="0.2">
      <c r="A249" s="116" t="str">
        <f>IF(Stammdaten!A249="","",Stammdaten!A249)</f>
        <v/>
      </c>
      <c r="B249" s="116" t="str">
        <f>IF(A249="","",VLOOKUP(A249,Stammdaten!A249:H532,6,FALSE))</f>
        <v/>
      </c>
      <c r="C249" s="117" t="str">
        <f>IF(A249="","","Beladung aus dem Netz der "&amp;Stammdaten!$F$3)</f>
        <v/>
      </c>
      <c r="D249" s="117" t="str">
        <f t="shared" si="5"/>
        <v/>
      </c>
      <c r="E249" s="118" t="str">
        <f>IF(A249="","",SUMIFS('Ergebnis (detailliert)'!$H$17:$H$300,'Ergebnis (detailliert)'!$A$17:$A$300,'Ergebnis (aggregiert)'!$A249,'Ergebnis (detailliert)'!$B$17:$B$300,'Ergebnis (aggregiert)'!$C249))</f>
        <v/>
      </c>
      <c r="F249" s="119" t="str">
        <f>IF($A249="","",SUMIFS('Ergebnis (detailliert)'!$I$17:$I$300,'Ergebnis (detailliert)'!$A$17:$A$300,'Ergebnis (aggregiert)'!$A249,'Ergebnis (detailliert)'!$B$17:$B$300,'Ergebnis (aggregiert)'!$C249))</f>
        <v/>
      </c>
      <c r="G249" s="118" t="str">
        <f>IF($A249="","",SUMIFS('Ergebnis (detailliert)'!$M$17:$M$1001,'Ergebnis (detailliert)'!$A$17:$A$1001,'Ergebnis (aggregiert)'!$A249,'Ergebnis (detailliert)'!$B$17:$B$1001,'Ergebnis (aggregiert)'!$C249))</f>
        <v/>
      </c>
      <c r="H249" s="120" t="str">
        <f>IF($A249="","",SUMIFS('Ergebnis (detailliert)'!$P$17:$P$1001,'Ergebnis (detailliert)'!$A$17:$A$1001,'Ergebnis (aggregiert)'!$A249,'Ergebnis (detailliert)'!$B$17:$B$1001,'Ergebnis (aggregiert)'!$C249))</f>
        <v/>
      </c>
      <c r="I249" s="121" t="str">
        <f>IF($A249="","",SUMIFS('Ergebnis (detailliert)'!$S$17:$S$1001,'Ergebnis (detailliert)'!$A$17:$A$1001,'Ergebnis (aggregiert)'!$A249,'Ergebnis (detailliert)'!$B$17:$B$1001,'Ergebnis (aggregiert)'!$C249))</f>
        <v/>
      </c>
      <c r="J249" s="96" t="str">
        <f>IFERROR(IF(ISBLANK(A249),"",IF(COUNTIF('Beladung des Speichers'!$A$17:$A$300,'Ergebnis (aggregiert)'!A249)=0,"Fehler: Reiter 'Beladung des Speichers' wurde für diesen Speicher nicht ausgefüllt",IF(COUNTIF('Entladung des Speichers'!$A$17:$A$300,'Ergebnis (aggregiert)'!A249)=0,"Fehler: Reiter 'Entladung des Speichers' wurde für diesen Speicher nicht ausgefüllt",IF(COUNTIF(Füllstände!$A$17:$A$300,'Ergebnis (aggregiert)'!A249)=0,"Fehler: Reiter 'Füllstände' wurde für diesen Speicher nicht ausgefüllt","")))),"Fehler: nicht alle Datenblätter für diesen Speicher wurden vollständig befüllt")</f>
        <v/>
      </c>
    </row>
    <row r="250" spans="1:10" x14ac:dyDescent="0.2">
      <c r="A250" s="116" t="str">
        <f>IF(Stammdaten!A250="","",Stammdaten!A250)</f>
        <v/>
      </c>
      <c r="B250" s="116" t="str">
        <f>IF(A250="","",VLOOKUP(A250,Stammdaten!A250:H533,6,FALSE))</f>
        <v/>
      </c>
      <c r="C250" s="117" t="str">
        <f>IF(A250="","","Beladung aus dem Netz der "&amp;Stammdaten!$F$3)</f>
        <v/>
      </c>
      <c r="D250" s="117" t="str">
        <f t="shared" si="5"/>
        <v/>
      </c>
      <c r="E250" s="118" t="str">
        <f>IF(A250="","",SUMIFS('Ergebnis (detailliert)'!$H$17:$H$300,'Ergebnis (detailliert)'!$A$17:$A$300,'Ergebnis (aggregiert)'!$A250,'Ergebnis (detailliert)'!$B$17:$B$300,'Ergebnis (aggregiert)'!$C250))</f>
        <v/>
      </c>
      <c r="F250" s="119" t="str">
        <f>IF($A250="","",SUMIFS('Ergebnis (detailliert)'!$I$17:$I$300,'Ergebnis (detailliert)'!$A$17:$A$300,'Ergebnis (aggregiert)'!$A250,'Ergebnis (detailliert)'!$B$17:$B$300,'Ergebnis (aggregiert)'!$C250))</f>
        <v/>
      </c>
      <c r="G250" s="118" t="str">
        <f>IF($A250="","",SUMIFS('Ergebnis (detailliert)'!$M$17:$M$1001,'Ergebnis (detailliert)'!$A$17:$A$1001,'Ergebnis (aggregiert)'!$A250,'Ergebnis (detailliert)'!$B$17:$B$1001,'Ergebnis (aggregiert)'!$C250))</f>
        <v/>
      </c>
      <c r="H250" s="120" t="str">
        <f>IF($A250="","",SUMIFS('Ergebnis (detailliert)'!$P$17:$P$1001,'Ergebnis (detailliert)'!$A$17:$A$1001,'Ergebnis (aggregiert)'!$A250,'Ergebnis (detailliert)'!$B$17:$B$1001,'Ergebnis (aggregiert)'!$C250))</f>
        <v/>
      </c>
      <c r="I250" s="121" t="str">
        <f>IF($A250="","",SUMIFS('Ergebnis (detailliert)'!$S$17:$S$1001,'Ergebnis (detailliert)'!$A$17:$A$1001,'Ergebnis (aggregiert)'!$A250,'Ergebnis (detailliert)'!$B$17:$B$1001,'Ergebnis (aggregiert)'!$C250))</f>
        <v/>
      </c>
      <c r="J250" s="96" t="str">
        <f>IFERROR(IF(ISBLANK(A250),"",IF(COUNTIF('Beladung des Speichers'!$A$17:$A$300,'Ergebnis (aggregiert)'!A250)=0,"Fehler: Reiter 'Beladung des Speichers' wurde für diesen Speicher nicht ausgefüllt",IF(COUNTIF('Entladung des Speichers'!$A$17:$A$300,'Ergebnis (aggregiert)'!A250)=0,"Fehler: Reiter 'Entladung des Speichers' wurde für diesen Speicher nicht ausgefüllt",IF(COUNTIF(Füllstände!$A$17:$A$300,'Ergebnis (aggregiert)'!A250)=0,"Fehler: Reiter 'Füllstände' wurde für diesen Speicher nicht ausgefüllt","")))),"Fehler: nicht alle Datenblätter für diesen Speicher wurden vollständig befüllt")</f>
        <v/>
      </c>
    </row>
    <row r="251" spans="1:10" x14ac:dyDescent="0.2">
      <c r="A251" s="116" t="str">
        <f>IF(Stammdaten!A251="","",Stammdaten!A251)</f>
        <v/>
      </c>
      <c r="B251" s="116" t="str">
        <f>IF(A251="","",VLOOKUP(A251,Stammdaten!A251:H534,6,FALSE))</f>
        <v/>
      </c>
      <c r="C251" s="117" t="str">
        <f>IF(A251="","","Beladung aus dem Netz der "&amp;Stammdaten!$F$3)</f>
        <v/>
      </c>
      <c r="D251" s="117" t="str">
        <f t="shared" si="5"/>
        <v/>
      </c>
      <c r="E251" s="118" t="str">
        <f>IF(A251="","",SUMIFS('Ergebnis (detailliert)'!$H$17:$H$300,'Ergebnis (detailliert)'!$A$17:$A$300,'Ergebnis (aggregiert)'!$A251,'Ergebnis (detailliert)'!$B$17:$B$300,'Ergebnis (aggregiert)'!$C251))</f>
        <v/>
      </c>
      <c r="F251" s="119" t="str">
        <f>IF($A251="","",SUMIFS('Ergebnis (detailliert)'!$I$17:$I$300,'Ergebnis (detailliert)'!$A$17:$A$300,'Ergebnis (aggregiert)'!$A251,'Ergebnis (detailliert)'!$B$17:$B$300,'Ergebnis (aggregiert)'!$C251))</f>
        <v/>
      </c>
      <c r="G251" s="118" t="str">
        <f>IF($A251="","",SUMIFS('Ergebnis (detailliert)'!$M$17:$M$1001,'Ergebnis (detailliert)'!$A$17:$A$1001,'Ergebnis (aggregiert)'!$A251,'Ergebnis (detailliert)'!$B$17:$B$1001,'Ergebnis (aggregiert)'!$C251))</f>
        <v/>
      </c>
      <c r="H251" s="120" t="str">
        <f>IF($A251="","",SUMIFS('Ergebnis (detailliert)'!$P$17:$P$1001,'Ergebnis (detailliert)'!$A$17:$A$1001,'Ergebnis (aggregiert)'!$A251,'Ergebnis (detailliert)'!$B$17:$B$1001,'Ergebnis (aggregiert)'!$C251))</f>
        <v/>
      </c>
      <c r="I251" s="121" t="str">
        <f>IF($A251="","",SUMIFS('Ergebnis (detailliert)'!$S$17:$S$1001,'Ergebnis (detailliert)'!$A$17:$A$1001,'Ergebnis (aggregiert)'!$A251,'Ergebnis (detailliert)'!$B$17:$B$1001,'Ergebnis (aggregiert)'!$C251))</f>
        <v/>
      </c>
      <c r="J251" s="96" t="str">
        <f>IFERROR(IF(ISBLANK(A251),"",IF(COUNTIF('Beladung des Speichers'!$A$17:$A$300,'Ergebnis (aggregiert)'!A251)=0,"Fehler: Reiter 'Beladung des Speichers' wurde für diesen Speicher nicht ausgefüllt",IF(COUNTIF('Entladung des Speichers'!$A$17:$A$300,'Ergebnis (aggregiert)'!A251)=0,"Fehler: Reiter 'Entladung des Speichers' wurde für diesen Speicher nicht ausgefüllt",IF(COUNTIF(Füllstände!$A$17:$A$300,'Ergebnis (aggregiert)'!A251)=0,"Fehler: Reiter 'Füllstände' wurde für diesen Speicher nicht ausgefüllt","")))),"Fehler: nicht alle Datenblätter für diesen Speicher wurden vollständig befüllt")</f>
        <v/>
      </c>
    </row>
    <row r="252" spans="1:10" x14ac:dyDescent="0.2">
      <c r="A252" s="116" t="str">
        <f>IF(Stammdaten!A252="","",Stammdaten!A252)</f>
        <v/>
      </c>
      <c r="B252" s="116" t="str">
        <f>IF(A252="","",VLOOKUP(A252,Stammdaten!A252:H535,6,FALSE))</f>
        <v/>
      </c>
      <c r="C252" s="117" t="str">
        <f>IF(A252="","","Beladung aus dem Netz der "&amp;Stammdaten!$F$3)</f>
        <v/>
      </c>
      <c r="D252" s="117" t="str">
        <f t="shared" si="5"/>
        <v/>
      </c>
      <c r="E252" s="118" t="str">
        <f>IF(A252="","",SUMIFS('Ergebnis (detailliert)'!$H$17:$H$300,'Ergebnis (detailliert)'!$A$17:$A$300,'Ergebnis (aggregiert)'!$A252,'Ergebnis (detailliert)'!$B$17:$B$300,'Ergebnis (aggregiert)'!$C252))</f>
        <v/>
      </c>
      <c r="F252" s="119" t="str">
        <f>IF($A252="","",SUMIFS('Ergebnis (detailliert)'!$I$17:$I$300,'Ergebnis (detailliert)'!$A$17:$A$300,'Ergebnis (aggregiert)'!$A252,'Ergebnis (detailliert)'!$B$17:$B$300,'Ergebnis (aggregiert)'!$C252))</f>
        <v/>
      </c>
      <c r="G252" s="118" t="str">
        <f>IF($A252="","",SUMIFS('Ergebnis (detailliert)'!$M$17:$M$1001,'Ergebnis (detailliert)'!$A$17:$A$1001,'Ergebnis (aggregiert)'!$A252,'Ergebnis (detailliert)'!$B$17:$B$1001,'Ergebnis (aggregiert)'!$C252))</f>
        <v/>
      </c>
      <c r="H252" s="120" t="str">
        <f>IF($A252="","",SUMIFS('Ergebnis (detailliert)'!$P$17:$P$1001,'Ergebnis (detailliert)'!$A$17:$A$1001,'Ergebnis (aggregiert)'!$A252,'Ergebnis (detailliert)'!$B$17:$B$1001,'Ergebnis (aggregiert)'!$C252))</f>
        <v/>
      </c>
      <c r="I252" s="121" t="str">
        <f>IF($A252="","",SUMIFS('Ergebnis (detailliert)'!$S$17:$S$1001,'Ergebnis (detailliert)'!$A$17:$A$1001,'Ergebnis (aggregiert)'!$A252,'Ergebnis (detailliert)'!$B$17:$B$1001,'Ergebnis (aggregiert)'!$C252))</f>
        <v/>
      </c>
      <c r="J252" s="96" t="str">
        <f>IFERROR(IF(ISBLANK(A252),"",IF(COUNTIF('Beladung des Speichers'!$A$17:$A$300,'Ergebnis (aggregiert)'!A252)=0,"Fehler: Reiter 'Beladung des Speichers' wurde für diesen Speicher nicht ausgefüllt",IF(COUNTIF('Entladung des Speichers'!$A$17:$A$300,'Ergebnis (aggregiert)'!A252)=0,"Fehler: Reiter 'Entladung des Speichers' wurde für diesen Speicher nicht ausgefüllt",IF(COUNTIF(Füllstände!$A$17:$A$300,'Ergebnis (aggregiert)'!A252)=0,"Fehler: Reiter 'Füllstände' wurde für diesen Speicher nicht ausgefüllt","")))),"Fehler: nicht alle Datenblätter für diesen Speicher wurden vollständig befüllt")</f>
        <v/>
      </c>
    </row>
    <row r="253" spans="1:10" x14ac:dyDescent="0.2">
      <c r="A253" s="116" t="str">
        <f>IF(Stammdaten!A253="","",Stammdaten!A253)</f>
        <v/>
      </c>
      <c r="B253" s="116" t="str">
        <f>IF(A253="","",VLOOKUP(A253,Stammdaten!A253:H536,6,FALSE))</f>
        <v/>
      </c>
      <c r="C253" s="117" t="str">
        <f>IF(A253="","","Beladung aus dem Netz der "&amp;Stammdaten!$F$3)</f>
        <v/>
      </c>
      <c r="D253" s="117" t="str">
        <f t="shared" si="5"/>
        <v/>
      </c>
      <c r="E253" s="118" t="str">
        <f>IF(A253="","",SUMIFS('Ergebnis (detailliert)'!$H$17:$H$300,'Ergebnis (detailliert)'!$A$17:$A$300,'Ergebnis (aggregiert)'!$A253,'Ergebnis (detailliert)'!$B$17:$B$300,'Ergebnis (aggregiert)'!$C253))</f>
        <v/>
      </c>
      <c r="F253" s="119" t="str">
        <f>IF($A253="","",SUMIFS('Ergebnis (detailliert)'!$I$17:$I$300,'Ergebnis (detailliert)'!$A$17:$A$300,'Ergebnis (aggregiert)'!$A253,'Ergebnis (detailliert)'!$B$17:$B$300,'Ergebnis (aggregiert)'!$C253))</f>
        <v/>
      </c>
      <c r="G253" s="118" t="str">
        <f>IF($A253="","",SUMIFS('Ergebnis (detailliert)'!$M$17:$M$1001,'Ergebnis (detailliert)'!$A$17:$A$1001,'Ergebnis (aggregiert)'!$A253,'Ergebnis (detailliert)'!$B$17:$B$1001,'Ergebnis (aggregiert)'!$C253))</f>
        <v/>
      </c>
      <c r="H253" s="120" t="str">
        <f>IF($A253="","",SUMIFS('Ergebnis (detailliert)'!$P$17:$P$1001,'Ergebnis (detailliert)'!$A$17:$A$1001,'Ergebnis (aggregiert)'!$A253,'Ergebnis (detailliert)'!$B$17:$B$1001,'Ergebnis (aggregiert)'!$C253))</f>
        <v/>
      </c>
      <c r="I253" s="121" t="str">
        <f>IF($A253="","",SUMIFS('Ergebnis (detailliert)'!$S$17:$S$1001,'Ergebnis (detailliert)'!$A$17:$A$1001,'Ergebnis (aggregiert)'!$A253,'Ergebnis (detailliert)'!$B$17:$B$1001,'Ergebnis (aggregiert)'!$C253))</f>
        <v/>
      </c>
      <c r="J253" s="96" t="str">
        <f>IFERROR(IF(ISBLANK(A253),"",IF(COUNTIF('Beladung des Speichers'!$A$17:$A$300,'Ergebnis (aggregiert)'!A253)=0,"Fehler: Reiter 'Beladung des Speichers' wurde für diesen Speicher nicht ausgefüllt",IF(COUNTIF('Entladung des Speichers'!$A$17:$A$300,'Ergebnis (aggregiert)'!A253)=0,"Fehler: Reiter 'Entladung des Speichers' wurde für diesen Speicher nicht ausgefüllt",IF(COUNTIF(Füllstände!$A$17:$A$300,'Ergebnis (aggregiert)'!A253)=0,"Fehler: Reiter 'Füllstände' wurde für diesen Speicher nicht ausgefüllt","")))),"Fehler: nicht alle Datenblätter für diesen Speicher wurden vollständig befüllt")</f>
        <v/>
      </c>
    </row>
    <row r="254" spans="1:10" x14ac:dyDescent="0.2">
      <c r="A254" s="116" t="str">
        <f>IF(Stammdaten!A254="","",Stammdaten!A254)</f>
        <v/>
      </c>
      <c r="B254" s="116" t="str">
        <f>IF(A254="","",VLOOKUP(A254,Stammdaten!A254:H537,6,FALSE))</f>
        <v/>
      </c>
      <c r="C254" s="117" t="str">
        <f>IF(A254="","","Beladung aus dem Netz der "&amp;Stammdaten!$F$3)</f>
        <v/>
      </c>
      <c r="D254" s="117" t="str">
        <f t="shared" si="5"/>
        <v/>
      </c>
      <c r="E254" s="118" t="str">
        <f>IF(A254="","",SUMIFS('Ergebnis (detailliert)'!$H$17:$H$300,'Ergebnis (detailliert)'!$A$17:$A$300,'Ergebnis (aggregiert)'!$A254,'Ergebnis (detailliert)'!$B$17:$B$300,'Ergebnis (aggregiert)'!$C254))</f>
        <v/>
      </c>
      <c r="F254" s="119" t="str">
        <f>IF($A254="","",SUMIFS('Ergebnis (detailliert)'!$I$17:$I$300,'Ergebnis (detailliert)'!$A$17:$A$300,'Ergebnis (aggregiert)'!$A254,'Ergebnis (detailliert)'!$B$17:$B$300,'Ergebnis (aggregiert)'!$C254))</f>
        <v/>
      </c>
      <c r="G254" s="118" t="str">
        <f>IF($A254="","",SUMIFS('Ergebnis (detailliert)'!$M$17:$M$1001,'Ergebnis (detailliert)'!$A$17:$A$1001,'Ergebnis (aggregiert)'!$A254,'Ergebnis (detailliert)'!$B$17:$B$1001,'Ergebnis (aggregiert)'!$C254))</f>
        <v/>
      </c>
      <c r="H254" s="120" t="str">
        <f>IF($A254="","",SUMIFS('Ergebnis (detailliert)'!$P$17:$P$1001,'Ergebnis (detailliert)'!$A$17:$A$1001,'Ergebnis (aggregiert)'!$A254,'Ergebnis (detailliert)'!$B$17:$B$1001,'Ergebnis (aggregiert)'!$C254))</f>
        <v/>
      </c>
      <c r="I254" s="121" t="str">
        <f>IF($A254="","",SUMIFS('Ergebnis (detailliert)'!$S$17:$S$1001,'Ergebnis (detailliert)'!$A$17:$A$1001,'Ergebnis (aggregiert)'!$A254,'Ergebnis (detailliert)'!$B$17:$B$1001,'Ergebnis (aggregiert)'!$C254))</f>
        <v/>
      </c>
      <c r="J254" s="96" t="str">
        <f>IFERROR(IF(ISBLANK(A254),"",IF(COUNTIF('Beladung des Speichers'!$A$17:$A$300,'Ergebnis (aggregiert)'!A254)=0,"Fehler: Reiter 'Beladung des Speichers' wurde für diesen Speicher nicht ausgefüllt",IF(COUNTIF('Entladung des Speichers'!$A$17:$A$300,'Ergebnis (aggregiert)'!A254)=0,"Fehler: Reiter 'Entladung des Speichers' wurde für diesen Speicher nicht ausgefüllt",IF(COUNTIF(Füllstände!$A$17:$A$300,'Ergebnis (aggregiert)'!A254)=0,"Fehler: Reiter 'Füllstände' wurde für diesen Speicher nicht ausgefüllt","")))),"Fehler: nicht alle Datenblätter für diesen Speicher wurden vollständig befüllt")</f>
        <v/>
      </c>
    </row>
    <row r="255" spans="1:10" x14ac:dyDescent="0.2">
      <c r="A255" s="116" t="str">
        <f>IF(Stammdaten!A255="","",Stammdaten!A255)</f>
        <v/>
      </c>
      <c r="B255" s="116" t="str">
        <f>IF(A255="","",VLOOKUP(A255,Stammdaten!A255:H538,6,FALSE))</f>
        <v/>
      </c>
      <c r="C255" s="117" t="str">
        <f>IF(A255="","","Beladung aus dem Netz der "&amp;Stammdaten!$F$3)</f>
        <v/>
      </c>
      <c r="D255" s="117" t="str">
        <f t="shared" si="5"/>
        <v/>
      </c>
      <c r="E255" s="118" t="str">
        <f>IF(A255="","",SUMIFS('Ergebnis (detailliert)'!$H$17:$H$300,'Ergebnis (detailliert)'!$A$17:$A$300,'Ergebnis (aggregiert)'!$A255,'Ergebnis (detailliert)'!$B$17:$B$300,'Ergebnis (aggregiert)'!$C255))</f>
        <v/>
      </c>
      <c r="F255" s="119" t="str">
        <f>IF($A255="","",SUMIFS('Ergebnis (detailliert)'!$I$17:$I$300,'Ergebnis (detailliert)'!$A$17:$A$300,'Ergebnis (aggregiert)'!$A255,'Ergebnis (detailliert)'!$B$17:$B$300,'Ergebnis (aggregiert)'!$C255))</f>
        <v/>
      </c>
      <c r="G255" s="118" t="str">
        <f>IF($A255="","",SUMIFS('Ergebnis (detailliert)'!$M$17:$M$1001,'Ergebnis (detailliert)'!$A$17:$A$1001,'Ergebnis (aggregiert)'!$A255,'Ergebnis (detailliert)'!$B$17:$B$1001,'Ergebnis (aggregiert)'!$C255))</f>
        <v/>
      </c>
      <c r="H255" s="120" t="str">
        <f>IF($A255="","",SUMIFS('Ergebnis (detailliert)'!$P$17:$P$1001,'Ergebnis (detailliert)'!$A$17:$A$1001,'Ergebnis (aggregiert)'!$A255,'Ergebnis (detailliert)'!$B$17:$B$1001,'Ergebnis (aggregiert)'!$C255))</f>
        <v/>
      </c>
      <c r="I255" s="121" t="str">
        <f>IF($A255="","",SUMIFS('Ergebnis (detailliert)'!$S$17:$S$1001,'Ergebnis (detailliert)'!$A$17:$A$1001,'Ergebnis (aggregiert)'!$A255,'Ergebnis (detailliert)'!$B$17:$B$1001,'Ergebnis (aggregiert)'!$C255))</f>
        <v/>
      </c>
      <c r="J255" s="96" t="str">
        <f>IFERROR(IF(ISBLANK(A255),"",IF(COUNTIF('Beladung des Speichers'!$A$17:$A$300,'Ergebnis (aggregiert)'!A255)=0,"Fehler: Reiter 'Beladung des Speichers' wurde für diesen Speicher nicht ausgefüllt",IF(COUNTIF('Entladung des Speichers'!$A$17:$A$300,'Ergebnis (aggregiert)'!A255)=0,"Fehler: Reiter 'Entladung des Speichers' wurde für diesen Speicher nicht ausgefüllt",IF(COUNTIF(Füllstände!$A$17:$A$300,'Ergebnis (aggregiert)'!A255)=0,"Fehler: Reiter 'Füllstände' wurde für diesen Speicher nicht ausgefüllt","")))),"Fehler: nicht alle Datenblätter für diesen Speicher wurden vollständig befüllt")</f>
        <v/>
      </c>
    </row>
    <row r="256" spans="1:10" x14ac:dyDescent="0.2">
      <c r="A256" s="116" t="str">
        <f>IF(Stammdaten!A256="","",Stammdaten!A256)</f>
        <v/>
      </c>
      <c r="B256" s="116" t="str">
        <f>IF(A256="","",VLOOKUP(A256,Stammdaten!A256:H539,6,FALSE))</f>
        <v/>
      </c>
      <c r="C256" s="117" t="str">
        <f>IF(A256="","","Beladung aus dem Netz der "&amp;Stammdaten!$F$3)</f>
        <v/>
      </c>
      <c r="D256" s="117" t="str">
        <f t="shared" si="5"/>
        <v/>
      </c>
      <c r="E256" s="118" t="str">
        <f>IF(A256="","",SUMIFS('Ergebnis (detailliert)'!$H$17:$H$300,'Ergebnis (detailliert)'!$A$17:$A$300,'Ergebnis (aggregiert)'!$A256,'Ergebnis (detailliert)'!$B$17:$B$300,'Ergebnis (aggregiert)'!$C256))</f>
        <v/>
      </c>
      <c r="F256" s="119" t="str">
        <f>IF($A256="","",SUMIFS('Ergebnis (detailliert)'!$I$17:$I$300,'Ergebnis (detailliert)'!$A$17:$A$300,'Ergebnis (aggregiert)'!$A256,'Ergebnis (detailliert)'!$B$17:$B$300,'Ergebnis (aggregiert)'!$C256))</f>
        <v/>
      </c>
      <c r="G256" s="118" t="str">
        <f>IF($A256="","",SUMIFS('Ergebnis (detailliert)'!$M$17:$M$1001,'Ergebnis (detailliert)'!$A$17:$A$1001,'Ergebnis (aggregiert)'!$A256,'Ergebnis (detailliert)'!$B$17:$B$1001,'Ergebnis (aggregiert)'!$C256))</f>
        <v/>
      </c>
      <c r="H256" s="120" t="str">
        <f>IF($A256="","",SUMIFS('Ergebnis (detailliert)'!$P$17:$P$1001,'Ergebnis (detailliert)'!$A$17:$A$1001,'Ergebnis (aggregiert)'!$A256,'Ergebnis (detailliert)'!$B$17:$B$1001,'Ergebnis (aggregiert)'!$C256))</f>
        <v/>
      </c>
      <c r="I256" s="121" t="str">
        <f>IF($A256="","",SUMIFS('Ergebnis (detailliert)'!$S$17:$S$1001,'Ergebnis (detailliert)'!$A$17:$A$1001,'Ergebnis (aggregiert)'!$A256,'Ergebnis (detailliert)'!$B$17:$B$1001,'Ergebnis (aggregiert)'!$C256))</f>
        <v/>
      </c>
      <c r="J256" s="96" t="str">
        <f>IFERROR(IF(ISBLANK(A256),"",IF(COUNTIF('Beladung des Speichers'!$A$17:$A$300,'Ergebnis (aggregiert)'!A256)=0,"Fehler: Reiter 'Beladung des Speichers' wurde für diesen Speicher nicht ausgefüllt",IF(COUNTIF('Entladung des Speichers'!$A$17:$A$300,'Ergebnis (aggregiert)'!A256)=0,"Fehler: Reiter 'Entladung des Speichers' wurde für diesen Speicher nicht ausgefüllt",IF(COUNTIF(Füllstände!$A$17:$A$300,'Ergebnis (aggregiert)'!A256)=0,"Fehler: Reiter 'Füllstände' wurde für diesen Speicher nicht ausgefüllt","")))),"Fehler: nicht alle Datenblätter für diesen Speicher wurden vollständig befüllt")</f>
        <v/>
      </c>
    </row>
    <row r="257" spans="1:10" x14ac:dyDescent="0.2">
      <c r="A257" s="116" t="str">
        <f>IF(Stammdaten!A257="","",Stammdaten!A257)</f>
        <v/>
      </c>
      <c r="B257" s="116" t="str">
        <f>IF(A257="","",VLOOKUP(A257,Stammdaten!A257:H540,6,FALSE))</f>
        <v/>
      </c>
      <c r="C257" s="117" t="str">
        <f>IF(A257="","","Beladung aus dem Netz der "&amp;Stammdaten!$F$3)</f>
        <v/>
      </c>
      <c r="D257" s="117" t="str">
        <f t="shared" si="5"/>
        <v/>
      </c>
      <c r="E257" s="118" t="str">
        <f>IF(A257="","",SUMIFS('Ergebnis (detailliert)'!$H$17:$H$300,'Ergebnis (detailliert)'!$A$17:$A$300,'Ergebnis (aggregiert)'!$A257,'Ergebnis (detailliert)'!$B$17:$B$300,'Ergebnis (aggregiert)'!$C257))</f>
        <v/>
      </c>
      <c r="F257" s="119" t="str">
        <f>IF($A257="","",SUMIFS('Ergebnis (detailliert)'!$I$17:$I$300,'Ergebnis (detailliert)'!$A$17:$A$300,'Ergebnis (aggregiert)'!$A257,'Ergebnis (detailliert)'!$B$17:$B$300,'Ergebnis (aggregiert)'!$C257))</f>
        <v/>
      </c>
      <c r="G257" s="118" t="str">
        <f>IF($A257="","",SUMIFS('Ergebnis (detailliert)'!$M$17:$M$1001,'Ergebnis (detailliert)'!$A$17:$A$1001,'Ergebnis (aggregiert)'!$A257,'Ergebnis (detailliert)'!$B$17:$B$1001,'Ergebnis (aggregiert)'!$C257))</f>
        <v/>
      </c>
      <c r="H257" s="120" t="str">
        <f>IF($A257="","",SUMIFS('Ergebnis (detailliert)'!$P$17:$P$1001,'Ergebnis (detailliert)'!$A$17:$A$1001,'Ergebnis (aggregiert)'!$A257,'Ergebnis (detailliert)'!$B$17:$B$1001,'Ergebnis (aggregiert)'!$C257))</f>
        <v/>
      </c>
      <c r="I257" s="121" t="str">
        <f>IF($A257="","",SUMIFS('Ergebnis (detailliert)'!$S$17:$S$1001,'Ergebnis (detailliert)'!$A$17:$A$1001,'Ergebnis (aggregiert)'!$A257,'Ergebnis (detailliert)'!$B$17:$B$1001,'Ergebnis (aggregiert)'!$C257))</f>
        <v/>
      </c>
      <c r="J257" s="96" t="str">
        <f>IFERROR(IF(ISBLANK(A257),"",IF(COUNTIF('Beladung des Speichers'!$A$17:$A$300,'Ergebnis (aggregiert)'!A257)=0,"Fehler: Reiter 'Beladung des Speichers' wurde für diesen Speicher nicht ausgefüllt",IF(COUNTIF('Entladung des Speichers'!$A$17:$A$300,'Ergebnis (aggregiert)'!A257)=0,"Fehler: Reiter 'Entladung des Speichers' wurde für diesen Speicher nicht ausgefüllt",IF(COUNTIF(Füllstände!$A$17:$A$300,'Ergebnis (aggregiert)'!A257)=0,"Fehler: Reiter 'Füllstände' wurde für diesen Speicher nicht ausgefüllt","")))),"Fehler: nicht alle Datenblätter für diesen Speicher wurden vollständig befüllt")</f>
        <v/>
      </c>
    </row>
    <row r="258" spans="1:10" x14ac:dyDescent="0.2">
      <c r="A258" s="116" t="str">
        <f>IF(Stammdaten!A258="","",Stammdaten!A258)</f>
        <v/>
      </c>
      <c r="B258" s="116" t="str">
        <f>IF(A258="","",VLOOKUP(A258,Stammdaten!A258:H541,6,FALSE))</f>
        <v/>
      </c>
      <c r="C258" s="117" t="str">
        <f>IF(A258="","","Beladung aus dem Netz der "&amp;Stammdaten!$F$3)</f>
        <v/>
      </c>
      <c r="D258" s="117" t="str">
        <f t="shared" si="5"/>
        <v/>
      </c>
      <c r="E258" s="118" t="str">
        <f>IF(A258="","",SUMIFS('Ergebnis (detailliert)'!$H$17:$H$300,'Ergebnis (detailliert)'!$A$17:$A$300,'Ergebnis (aggregiert)'!$A258,'Ergebnis (detailliert)'!$B$17:$B$300,'Ergebnis (aggregiert)'!$C258))</f>
        <v/>
      </c>
      <c r="F258" s="119" t="str">
        <f>IF($A258="","",SUMIFS('Ergebnis (detailliert)'!$I$17:$I$300,'Ergebnis (detailliert)'!$A$17:$A$300,'Ergebnis (aggregiert)'!$A258,'Ergebnis (detailliert)'!$B$17:$B$300,'Ergebnis (aggregiert)'!$C258))</f>
        <v/>
      </c>
      <c r="G258" s="118" t="str">
        <f>IF($A258="","",SUMIFS('Ergebnis (detailliert)'!$M$17:$M$1001,'Ergebnis (detailliert)'!$A$17:$A$1001,'Ergebnis (aggregiert)'!$A258,'Ergebnis (detailliert)'!$B$17:$B$1001,'Ergebnis (aggregiert)'!$C258))</f>
        <v/>
      </c>
      <c r="H258" s="120" t="str">
        <f>IF($A258="","",SUMIFS('Ergebnis (detailliert)'!$P$17:$P$1001,'Ergebnis (detailliert)'!$A$17:$A$1001,'Ergebnis (aggregiert)'!$A258,'Ergebnis (detailliert)'!$B$17:$B$1001,'Ergebnis (aggregiert)'!$C258))</f>
        <v/>
      </c>
      <c r="I258" s="121" t="str">
        <f>IF($A258="","",SUMIFS('Ergebnis (detailliert)'!$S$17:$S$1001,'Ergebnis (detailliert)'!$A$17:$A$1001,'Ergebnis (aggregiert)'!$A258,'Ergebnis (detailliert)'!$B$17:$B$1001,'Ergebnis (aggregiert)'!$C258))</f>
        <v/>
      </c>
      <c r="J258" s="96" t="str">
        <f>IFERROR(IF(ISBLANK(A258),"",IF(COUNTIF('Beladung des Speichers'!$A$17:$A$300,'Ergebnis (aggregiert)'!A258)=0,"Fehler: Reiter 'Beladung des Speichers' wurde für diesen Speicher nicht ausgefüllt",IF(COUNTIF('Entladung des Speichers'!$A$17:$A$300,'Ergebnis (aggregiert)'!A258)=0,"Fehler: Reiter 'Entladung des Speichers' wurde für diesen Speicher nicht ausgefüllt",IF(COUNTIF(Füllstände!$A$17:$A$300,'Ergebnis (aggregiert)'!A258)=0,"Fehler: Reiter 'Füllstände' wurde für diesen Speicher nicht ausgefüllt","")))),"Fehler: nicht alle Datenblätter für diesen Speicher wurden vollständig befüllt")</f>
        <v/>
      </c>
    </row>
    <row r="259" spans="1:10" x14ac:dyDescent="0.2">
      <c r="A259" s="116" t="str">
        <f>IF(Stammdaten!A259="","",Stammdaten!A259)</f>
        <v/>
      </c>
      <c r="B259" s="116" t="str">
        <f>IF(A259="","",VLOOKUP(A259,Stammdaten!A259:H542,6,FALSE))</f>
        <v/>
      </c>
      <c r="C259" s="117" t="str">
        <f>IF(A259="","","Beladung aus dem Netz der "&amp;Stammdaten!$F$3)</f>
        <v/>
      </c>
      <c r="D259" s="117" t="str">
        <f t="shared" si="5"/>
        <v/>
      </c>
      <c r="E259" s="118" t="str">
        <f>IF(A259="","",SUMIFS('Ergebnis (detailliert)'!$H$17:$H$300,'Ergebnis (detailliert)'!$A$17:$A$300,'Ergebnis (aggregiert)'!$A259,'Ergebnis (detailliert)'!$B$17:$B$300,'Ergebnis (aggregiert)'!$C259))</f>
        <v/>
      </c>
      <c r="F259" s="119" t="str">
        <f>IF($A259="","",SUMIFS('Ergebnis (detailliert)'!$I$17:$I$300,'Ergebnis (detailliert)'!$A$17:$A$300,'Ergebnis (aggregiert)'!$A259,'Ergebnis (detailliert)'!$B$17:$B$300,'Ergebnis (aggregiert)'!$C259))</f>
        <v/>
      </c>
      <c r="G259" s="118" t="str">
        <f>IF($A259="","",SUMIFS('Ergebnis (detailliert)'!$M$17:$M$1001,'Ergebnis (detailliert)'!$A$17:$A$1001,'Ergebnis (aggregiert)'!$A259,'Ergebnis (detailliert)'!$B$17:$B$1001,'Ergebnis (aggregiert)'!$C259))</f>
        <v/>
      </c>
      <c r="H259" s="120" t="str">
        <f>IF($A259="","",SUMIFS('Ergebnis (detailliert)'!$P$17:$P$1001,'Ergebnis (detailliert)'!$A$17:$A$1001,'Ergebnis (aggregiert)'!$A259,'Ergebnis (detailliert)'!$B$17:$B$1001,'Ergebnis (aggregiert)'!$C259))</f>
        <v/>
      </c>
      <c r="I259" s="121" t="str">
        <f>IF($A259="","",SUMIFS('Ergebnis (detailliert)'!$S$17:$S$1001,'Ergebnis (detailliert)'!$A$17:$A$1001,'Ergebnis (aggregiert)'!$A259,'Ergebnis (detailliert)'!$B$17:$B$1001,'Ergebnis (aggregiert)'!$C259))</f>
        <v/>
      </c>
      <c r="J259" s="96" t="str">
        <f>IFERROR(IF(ISBLANK(A259),"",IF(COUNTIF('Beladung des Speichers'!$A$17:$A$300,'Ergebnis (aggregiert)'!A259)=0,"Fehler: Reiter 'Beladung des Speichers' wurde für diesen Speicher nicht ausgefüllt",IF(COUNTIF('Entladung des Speichers'!$A$17:$A$300,'Ergebnis (aggregiert)'!A259)=0,"Fehler: Reiter 'Entladung des Speichers' wurde für diesen Speicher nicht ausgefüllt",IF(COUNTIF(Füllstände!$A$17:$A$300,'Ergebnis (aggregiert)'!A259)=0,"Fehler: Reiter 'Füllstände' wurde für diesen Speicher nicht ausgefüllt","")))),"Fehler: nicht alle Datenblätter für diesen Speicher wurden vollständig befüllt")</f>
        <v/>
      </c>
    </row>
    <row r="260" spans="1:10" x14ac:dyDescent="0.2">
      <c r="A260" s="116" t="str">
        <f>IF(Stammdaten!A260="","",Stammdaten!A260)</f>
        <v/>
      </c>
      <c r="B260" s="116" t="str">
        <f>IF(A260="","",VLOOKUP(A260,Stammdaten!A260:H543,6,FALSE))</f>
        <v/>
      </c>
      <c r="C260" s="117" t="str">
        <f>IF(A260="","","Beladung aus dem Netz der "&amp;Stammdaten!$F$3)</f>
        <v/>
      </c>
      <c r="D260" s="117" t="str">
        <f t="shared" si="5"/>
        <v/>
      </c>
      <c r="E260" s="118" t="str">
        <f>IF(A260="","",SUMIFS('Ergebnis (detailliert)'!$H$17:$H$300,'Ergebnis (detailliert)'!$A$17:$A$300,'Ergebnis (aggregiert)'!$A260,'Ergebnis (detailliert)'!$B$17:$B$300,'Ergebnis (aggregiert)'!$C260))</f>
        <v/>
      </c>
      <c r="F260" s="119" t="str">
        <f>IF($A260="","",SUMIFS('Ergebnis (detailliert)'!$I$17:$I$300,'Ergebnis (detailliert)'!$A$17:$A$300,'Ergebnis (aggregiert)'!$A260,'Ergebnis (detailliert)'!$B$17:$B$300,'Ergebnis (aggregiert)'!$C260))</f>
        <v/>
      </c>
      <c r="G260" s="118" t="str">
        <f>IF($A260="","",SUMIFS('Ergebnis (detailliert)'!$M$17:$M$1001,'Ergebnis (detailliert)'!$A$17:$A$1001,'Ergebnis (aggregiert)'!$A260,'Ergebnis (detailliert)'!$B$17:$B$1001,'Ergebnis (aggregiert)'!$C260))</f>
        <v/>
      </c>
      <c r="H260" s="120" t="str">
        <f>IF($A260="","",SUMIFS('Ergebnis (detailliert)'!$P$17:$P$1001,'Ergebnis (detailliert)'!$A$17:$A$1001,'Ergebnis (aggregiert)'!$A260,'Ergebnis (detailliert)'!$B$17:$B$1001,'Ergebnis (aggregiert)'!$C260))</f>
        <v/>
      </c>
      <c r="I260" s="121" t="str">
        <f>IF($A260="","",SUMIFS('Ergebnis (detailliert)'!$S$17:$S$1001,'Ergebnis (detailliert)'!$A$17:$A$1001,'Ergebnis (aggregiert)'!$A260,'Ergebnis (detailliert)'!$B$17:$B$1001,'Ergebnis (aggregiert)'!$C260))</f>
        <v/>
      </c>
      <c r="J260" s="96" t="str">
        <f>IFERROR(IF(ISBLANK(A260),"",IF(COUNTIF('Beladung des Speichers'!$A$17:$A$300,'Ergebnis (aggregiert)'!A260)=0,"Fehler: Reiter 'Beladung des Speichers' wurde für diesen Speicher nicht ausgefüllt",IF(COUNTIF('Entladung des Speichers'!$A$17:$A$300,'Ergebnis (aggregiert)'!A260)=0,"Fehler: Reiter 'Entladung des Speichers' wurde für diesen Speicher nicht ausgefüllt",IF(COUNTIF(Füllstände!$A$17:$A$300,'Ergebnis (aggregiert)'!A260)=0,"Fehler: Reiter 'Füllstände' wurde für diesen Speicher nicht ausgefüllt","")))),"Fehler: nicht alle Datenblätter für diesen Speicher wurden vollständig befüllt")</f>
        <v/>
      </c>
    </row>
    <row r="261" spans="1:10" x14ac:dyDescent="0.2">
      <c r="A261" s="116" t="str">
        <f>IF(Stammdaten!A261="","",Stammdaten!A261)</f>
        <v/>
      </c>
      <c r="B261" s="116" t="str">
        <f>IF(A261="","",VLOOKUP(A261,Stammdaten!A261:H544,6,FALSE))</f>
        <v/>
      </c>
      <c r="C261" s="117" t="str">
        <f>IF(A261="","","Beladung aus dem Netz der "&amp;Stammdaten!$F$3)</f>
        <v/>
      </c>
      <c r="D261" s="117" t="str">
        <f t="shared" si="5"/>
        <v/>
      </c>
      <c r="E261" s="118" t="str">
        <f>IF(A261="","",SUMIFS('Ergebnis (detailliert)'!$H$17:$H$300,'Ergebnis (detailliert)'!$A$17:$A$300,'Ergebnis (aggregiert)'!$A261,'Ergebnis (detailliert)'!$B$17:$B$300,'Ergebnis (aggregiert)'!$C261))</f>
        <v/>
      </c>
      <c r="F261" s="119" t="str">
        <f>IF($A261="","",SUMIFS('Ergebnis (detailliert)'!$I$17:$I$300,'Ergebnis (detailliert)'!$A$17:$A$300,'Ergebnis (aggregiert)'!$A261,'Ergebnis (detailliert)'!$B$17:$B$300,'Ergebnis (aggregiert)'!$C261))</f>
        <v/>
      </c>
      <c r="G261" s="118" t="str">
        <f>IF($A261="","",SUMIFS('Ergebnis (detailliert)'!$M$17:$M$1001,'Ergebnis (detailliert)'!$A$17:$A$1001,'Ergebnis (aggregiert)'!$A261,'Ergebnis (detailliert)'!$B$17:$B$1001,'Ergebnis (aggregiert)'!$C261))</f>
        <v/>
      </c>
      <c r="H261" s="120" t="str">
        <f>IF($A261="","",SUMIFS('Ergebnis (detailliert)'!$P$17:$P$1001,'Ergebnis (detailliert)'!$A$17:$A$1001,'Ergebnis (aggregiert)'!$A261,'Ergebnis (detailliert)'!$B$17:$B$1001,'Ergebnis (aggregiert)'!$C261))</f>
        <v/>
      </c>
      <c r="I261" s="121" t="str">
        <f>IF($A261="","",SUMIFS('Ergebnis (detailliert)'!$S$17:$S$1001,'Ergebnis (detailliert)'!$A$17:$A$1001,'Ergebnis (aggregiert)'!$A261,'Ergebnis (detailliert)'!$B$17:$B$1001,'Ergebnis (aggregiert)'!$C261))</f>
        <v/>
      </c>
      <c r="J261" s="96" t="str">
        <f>IFERROR(IF(ISBLANK(A261),"",IF(COUNTIF('Beladung des Speichers'!$A$17:$A$300,'Ergebnis (aggregiert)'!A261)=0,"Fehler: Reiter 'Beladung des Speichers' wurde für diesen Speicher nicht ausgefüllt",IF(COUNTIF('Entladung des Speichers'!$A$17:$A$300,'Ergebnis (aggregiert)'!A261)=0,"Fehler: Reiter 'Entladung des Speichers' wurde für diesen Speicher nicht ausgefüllt",IF(COUNTIF(Füllstände!$A$17:$A$300,'Ergebnis (aggregiert)'!A261)=0,"Fehler: Reiter 'Füllstände' wurde für diesen Speicher nicht ausgefüllt","")))),"Fehler: nicht alle Datenblätter für diesen Speicher wurden vollständig befüllt")</f>
        <v/>
      </c>
    </row>
    <row r="262" spans="1:10" x14ac:dyDescent="0.2">
      <c r="A262" s="116" t="str">
        <f>IF(Stammdaten!A262="","",Stammdaten!A262)</f>
        <v/>
      </c>
      <c r="B262" s="116" t="str">
        <f>IF(A262="","",VLOOKUP(A262,Stammdaten!A262:H545,6,FALSE))</f>
        <v/>
      </c>
      <c r="C262" s="117" t="str">
        <f>IF(A262="","","Beladung aus dem Netz der "&amp;Stammdaten!$F$3)</f>
        <v/>
      </c>
      <c r="D262" s="117" t="str">
        <f t="shared" si="5"/>
        <v/>
      </c>
      <c r="E262" s="118" t="str">
        <f>IF(A262="","",SUMIFS('Ergebnis (detailliert)'!$H$17:$H$300,'Ergebnis (detailliert)'!$A$17:$A$300,'Ergebnis (aggregiert)'!$A262,'Ergebnis (detailliert)'!$B$17:$B$300,'Ergebnis (aggregiert)'!$C262))</f>
        <v/>
      </c>
      <c r="F262" s="119" t="str">
        <f>IF($A262="","",SUMIFS('Ergebnis (detailliert)'!$I$17:$I$300,'Ergebnis (detailliert)'!$A$17:$A$300,'Ergebnis (aggregiert)'!$A262,'Ergebnis (detailliert)'!$B$17:$B$300,'Ergebnis (aggregiert)'!$C262))</f>
        <v/>
      </c>
      <c r="G262" s="118" t="str">
        <f>IF($A262="","",SUMIFS('Ergebnis (detailliert)'!$M$17:$M$1001,'Ergebnis (detailliert)'!$A$17:$A$1001,'Ergebnis (aggregiert)'!$A262,'Ergebnis (detailliert)'!$B$17:$B$1001,'Ergebnis (aggregiert)'!$C262))</f>
        <v/>
      </c>
      <c r="H262" s="120" t="str">
        <f>IF($A262="","",SUMIFS('Ergebnis (detailliert)'!$P$17:$P$1001,'Ergebnis (detailliert)'!$A$17:$A$1001,'Ergebnis (aggregiert)'!$A262,'Ergebnis (detailliert)'!$B$17:$B$1001,'Ergebnis (aggregiert)'!$C262))</f>
        <v/>
      </c>
      <c r="I262" s="121" t="str">
        <f>IF($A262="","",SUMIFS('Ergebnis (detailliert)'!$S$17:$S$1001,'Ergebnis (detailliert)'!$A$17:$A$1001,'Ergebnis (aggregiert)'!$A262,'Ergebnis (detailliert)'!$B$17:$B$1001,'Ergebnis (aggregiert)'!$C262))</f>
        <v/>
      </c>
      <c r="J262" s="96" t="str">
        <f>IFERROR(IF(ISBLANK(A262),"",IF(COUNTIF('Beladung des Speichers'!$A$17:$A$300,'Ergebnis (aggregiert)'!A262)=0,"Fehler: Reiter 'Beladung des Speichers' wurde für diesen Speicher nicht ausgefüllt",IF(COUNTIF('Entladung des Speichers'!$A$17:$A$300,'Ergebnis (aggregiert)'!A262)=0,"Fehler: Reiter 'Entladung des Speichers' wurde für diesen Speicher nicht ausgefüllt",IF(COUNTIF(Füllstände!$A$17:$A$300,'Ergebnis (aggregiert)'!A262)=0,"Fehler: Reiter 'Füllstände' wurde für diesen Speicher nicht ausgefüllt","")))),"Fehler: nicht alle Datenblätter für diesen Speicher wurden vollständig befüllt")</f>
        <v/>
      </c>
    </row>
    <row r="263" spans="1:10" x14ac:dyDescent="0.2">
      <c r="A263" s="116" t="str">
        <f>IF(Stammdaten!A263="","",Stammdaten!A263)</f>
        <v/>
      </c>
      <c r="B263" s="116" t="str">
        <f>IF(A263="","",VLOOKUP(A263,Stammdaten!A263:H546,6,FALSE))</f>
        <v/>
      </c>
      <c r="C263" s="117" t="str">
        <f>IF(A263="","","Beladung aus dem Netz der "&amp;Stammdaten!$F$3)</f>
        <v/>
      </c>
      <c r="D263" s="117" t="str">
        <f t="shared" si="5"/>
        <v/>
      </c>
      <c r="E263" s="118" t="str">
        <f>IF(A263="","",SUMIFS('Ergebnis (detailliert)'!$H$17:$H$300,'Ergebnis (detailliert)'!$A$17:$A$300,'Ergebnis (aggregiert)'!$A263,'Ergebnis (detailliert)'!$B$17:$B$300,'Ergebnis (aggregiert)'!$C263))</f>
        <v/>
      </c>
      <c r="F263" s="119" t="str">
        <f>IF($A263="","",SUMIFS('Ergebnis (detailliert)'!$I$17:$I$300,'Ergebnis (detailliert)'!$A$17:$A$300,'Ergebnis (aggregiert)'!$A263,'Ergebnis (detailliert)'!$B$17:$B$300,'Ergebnis (aggregiert)'!$C263))</f>
        <v/>
      </c>
      <c r="G263" s="118" t="str">
        <f>IF($A263="","",SUMIFS('Ergebnis (detailliert)'!$M$17:$M$1001,'Ergebnis (detailliert)'!$A$17:$A$1001,'Ergebnis (aggregiert)'!$A263,'Ergebnis (detailliert)'!$B$17:$B$1001,'Ergebnis (aggregiert)'!$C263))</f>
        <v/>
      </c>
      <c r="H263" s="120" t="str">
        <f>IF($A263="","",SUMIFS('Ergebnis (detailliert)'!$P$17:$P$1001,'Ergebnis (detailliert)'!$A$17:$A$1001,'Ergebnis (aggregiert)'!$A263,'Ergebnis (detailliert)'!$B$17:$B$1001,'Ergebnis (aggregiert)'!$C263))</f>
        <v/>
      </c>
      <c r="I263" s="121" t="str">
        <f>IF($A263="","",SUMIFS('Ergebnis (detailliert)'!$S$17:$S$1001,'Ergebnis (detailliert)'!$A$17:$A$1001,'Ergebnis (aggregiert)'!$A263,'Ergebnis (detailliert)'!$B$17:$B$1001,'Ergebnis (aggregiert)'!$C263))</f>
        <v/>
      </c>
      <c r="J263" s="96" t="str">
        <f>IFERROR(IF(ISBLANK(A263),"",IF(COUNTIF('Beladung des Speichers'!$A$17:$A$300,'Ergebnis (aggregiert)'!A263)=0,"Fehler: Reiter 'Beladung des Speichers' wurde für diesen Speicher nicht ausgefüllt",IF(COUNTIF('Entladung des Speichers'!$A$17:$A$300,'Ergebnis (aggregiert)'!A263)=0,"Fehler: Reiter 'Entladung des Speichers' wurde für diesen Speicher nicht ausgefüllt",IF(COUNTIF(Füllstände!$A$17:$A$300,'Ergebnis (aggregiert)'!A263)=0,"Fehler: Reiter 'Füllstände' wurde für diesen Speicher nicht ausgefüllt","")))),"Fehler: nicht alle Datenblätter für diesen Speicher wurden vollständig befüllt")</f>
        <v/>
      </c>
    </row>
    <row r="264" spans="1:10" x14ac:dyDescent="0.2">
      <c r="A264" s="116" t="str">
        <f>IF(Stammdaten!A264="","",Stammdaten!A264)</f>
        <v/>
      </c>
      <c r="B264" s="116" t="str">
        <f>IF(A264="","",VLOOKUP(A264,Stammdaten!A264:H547,6,FALSE))</f>
        <v/>
      </c>
      <c r="C264" s="117" t="str">
        <f>IF(A264="","","Beladung aus dem Netz der "&amp;Stammdaten!$F$3)</f>
        <v/>
      </c>
      <c r="D264" s="117" t="str">
        <f t="shared" si="5"/>
        <v/>
      </c>
      <c r="E264" s="118" t="str">
        <f>IF(A264="","",SUMIFS('Ergebnis (detailliert)'!$H$17:$H$300,'Ergebnis (detailliert)'!$A$17:$A$300,'Ergebnis (aggregiert)'!$A264,'Ergebnis (detailliert)'!$B$17:$B$300,'Ergebnis (aggregiert)'!$C264))</f>
        <v/>
      </c>
      <c r="F264" s="119" t="str">
        <f>IF($A264="","",SUMIFS('Ergebnis (detailliert)'!$I$17:$I$300,'Ergebnis (detailliert)'!$A$17:$A$300,'Ergebnis (aggregiert)'!$A264,'Ergebnis (detailliert)'!$B$17:$B$300,'Ergebnis (aggregiert)'!$C264))</f>
        <v/>
      </c>
      <c r="G264" s="118" t="str">
        <f>IF($A264="","",SUMIFS('Ergebnis (detailliert)'!$M$17:$M$1001,'Ergebnis (detailliert)'!$A$17:$A$1001,'Ergebnis (aggregiert)'!$A264,'Ergebnis (detailliert)'!$B$17:$B$1001,'Ergebnis (aggregiert)'!$C264))</f>
        <v/>
      </c>
      <c r="H264" s="120" t="str">
        <f>IF($A264="","",SUMIFS('Ergebnis (detailliert)'!$P$17:$P$1001,'Ergebnis (detailliert)'!$A$17:$A$1001,'Ergebnis (aggregiert)'!$A264,'Ergebnis (detailliert)'!$B$17:$B$1001,'Ergebnis (aggregiert)'!$C264))</f>
        <v/>
      </c>
      <c r="I264" s="121" t="str">
        <f>IF($A264="","",SUMIFS('Ergebnis (detailliert)'!$S$17:$S$1001,'Ergebnis (detailliert)'!$A$17:$A$1001,'Ergebnis (aggregiert)'!$A264,'Ergebnis (detailliert)'!$B$17:$B$1001,'Ergebnis (aggregiert)'!$C264))</f>
        <v/>
      </c>
      <c r="J264" s="96" t="str">
        <f>IFERROR(IF(ISBLANK(A264),"",IF(COUNTIF('Beladung des Speichers'!$A$17:$A$300,'Ergebnis (aggregiert)'!A264)=0,"Fehler: Reiter 'Beladung des Speichers' wurde für diesen Speicher nicht ausgefüllt",IF(COUNTIF('Entladung des Speichers'!$A$17:$A$300,'Ergebnis (aggregiert)'!A264)=0,"Fehler: Reiter 'Entladung des Speichers' wurde für diesen Speicher nicht ausgefüllt",IF(COUNTIF(Füllstände!$A$17:$A$300,'Ergebnis (aggregiert)'!A264)=0,"Fehler: Reiter 'Füllstände' wurde für diesen Speicher nicht ausgefüllt","")))),"Fehler: nicht alle Datenblätter für diesen Speicher wurden vollständig befüllt")</f>
        <v/>
      </c>
    </row>
    <row r="265" spans="1:10" x14ac:dyDescent="0.2">
      <c r="A265" s="116" t="str">
        <f>IF(Stammdaten!A265="","",Stammdaten!A265)</f>
        <v/>
      </c>
      <c r="B265" s="116" t="str">
        <f>IF(A265="","",VLOOKUP(A265,Stammdaten!A265:H548,6,FALSE))</f>
        <v/>
      </c>
      <c r="C265" s="117" t="str">
        <f>IF(A265="","","Beladung aus dem Netz der "&amp;Stammdaten!$F$3)</f>
        <v/>
      </c>
      <c r="D265" s="117" t="str">
        <f t="shared" si="5"/>
        <v/>
      </c>
      <c r="E265" s="118" t="str">
        <f>IF(A265="","",SUMIFS('Ergebnis (detailliert)'!$H$17:$H$300,'Ergebnis (detailliert)'!$A$17:$A$300,'Ergebnis (aggregiert)'!$A265,'Ergebnis (detailliert)'!$B$17:$B$300,'Ergebnis (aggregiert)'!$C265))</f>
        <v/>
      </c>
      <c r="F265" s="119" t="str">
        <f>IF($A265="","",SUMIFS('Ergebnis (detailliert)'!$I$17:$I$300,'Ergebnis (detailliert)'!$A$17:$A$300,'Ergebnis (aggregiert)'!$A265,'Ergebnis (detailliert)'!$B$17:$B$300,'Ergebnis (aggregiert)'!$C265))</f>
        <v/>
      </c>
      <c r="G265" s="118" t="str">
        <f>IF($A265="","",SUMIFS('Ergebnis (detailliert)'!$M$17:$M$1001,'Ergebnis (detailliert)'!$A$17:$A$1001,'Ergebnis (aggregiert)'!$A265,'Ergebnis (detailliert)'!$B$17:$B$1001,'Ergebnis (aggregiert)'!$C265))</f>
        <v/>
      </c>
      <c r="H265" s="120" t="str">
        <f>IF($A265="","",SUMIFS('Ergebnis (detailliert)'!$P$17:$P$1001,'Ergebnis (detailliert)'!$A$17:$A$1001,'Ergebnis (aggregiert)'!$A265,'Ergebnis (detailliert)'!$B$17:$B$1001,'Ergebnis (aggregiert)'!$C265))</f>
        <v/>
      </c>
      <c r="I265" s="121" t="str">
        <f>IF($A265="","",SUMIFS('Ergebnis (detailliert)'!$S$17:$S$1001,'Ergebnis (detailliert)'!$A$17:$A$1001,'Ergebnis (aggregiert)'!$A265,'Ergebnis (detailliert)'!$B$17:$B$1001,'Ergebnis (aggregiert)'!$C265))</f>
        <v/>
      </c>
      <c r="J265" s="96" t="str">
        <f>IFERROR(IF(ISBLANK(A265),"",IF(COUNTIF('Beladung des Speichers'!$A$17:$A$300,'Ergebnis (aggregiert)'!A265)=0,"Fehler: Reiter 'Beladung des Speichers' wurde für diesen Speicher nicht ausgefüllt",IF(COUNTIF('Entladung des Speichers'!$A$17:$A$300,'Ergebnis (aggregiert)'!A265)=0,"Fehler: Reiter 'Entladung des Speichers' wurde für diesen Speicher nicht ausgefüllt",IF(COUNTIF(Füllstände!$A$17:$A$300,'Ergebnis (aggregiert)'!A265)=0,"Fehler: Reiter 'Füllstände' wurde für diesen Speicher nicht ausgefüllt","")))),"Fehler: nicht alle Datenblätter für diesen Speicher wurden vollständig befüllt")</f>
        <v/>
      </c>
    </row>
    <row r="266" spans="1:10" x14ac:dyDescent="0.2">
      <c r="A266" s="116" t="str">
        <f>IF(Stammdaten!A266="","",Stammdaten!A266)</f>
        <v/>
      </c>
      <c r="B266" s="116" t="str">
        <f>IF(A266="","",VLOOKUP(A266,Stammdaten!A266:H549,6,FALSE))</f>
        <v/>
      </c>
      <c r="C266" s="117" t="str">
        <f>IF(A266="","","Beladung aus dem Netz der "&amp;Stammdaten!$F$3)</f>
        <v/>
      </c>
      <c r="D266" s="117" t="str">
        <f t="shared" si="5"/>
        <v/>
      </c>
      <c r="E266" s="118" t="str">
        <f>IF(A266="","",SUMIFS('Ergebnis (detailliert)'!$H$17:$H$300,'Ergebnis (detailliert)'!$A$17:$A$300,'Ergebnis (aggregiert)'!$A266,'Ergebnis (detailliert)'!$B$17:$B$300,'Ergebnis (aggregiert)'!$C266))</f>
        <v/>
      </c>
      <c r="F266" s="119" t="str">
        <f>IF($A266="","",SUMIFS('Ergebnis (detailliert)'!$I$17:$I$300,'Ergebnis (detailliert)'!$A$17:$A$300,'Ergebnis (aggregiert)'!$A266,'Ergebnis (detailliert)'!$B$17:$B$300,'Ergebnis (aggregiert)'!$C266))</f>
        <v/>
      </c>
      <c r="G266" s="118" t="str">
        <f>IF($A266="","",SUMIFS('Ergebnis (detailliert)'!$M$17:$M$1001,'Ergebnis (detailliert)'!$A$17:$A$1001,'Ergebnis (aggregiert)'!$A266,'Ergebnis (detailliert)'!$B$17:$B$1001,'Ergebnis (aggregiert)'!$C266))</f>
        <v/>
      </c>
      <c r="H266" s="120" t="str">
        <f>IF($A266="","",SUMIFS('Ergebnis (detailliert)'!$P$17:$P$1001,'Ergebnis (detailliert)'!$A$17:$A$1001,'Ergebnis (aggregiert)'!$A266,'Ergebnis (detailliert)'!$B$17:$B$1001,'Ergebnis (aggregiert)'!$C266))</f>
        <v/>
      </c>
      <c r="I266" s="121" t="str">
        <f>IF($A266="","",SUMIFS('Ergebnis (detailliert)'!$S$17:$S$1001,'Ergebnis (detailliert)'!$A$17:$A$1001,'Ergebnis (aggregiert)'!$A266,'Ergebnis (detailliert)'!$B$17:$B$1001,'Ergebnis (aggregiert)'!$C266))</f>
        <v/>
      </c>
      <c r="J266" s="96" t="str">
        <f>IFERROR(IF(ISBLANK(A266),"",IF(COUNTIF('Beladung des Speichers'!$A$17:$A$300,'Ergebnis (aggregiert)'!A266)=0,"Fehler: Reiter 'Beladung des Speichers' wurde für diesen Speicher nicht ausgefüllt",IF(COUNTIF('Entladung des Speichers'!$A$17:$A$300,'Ergebnis (aggregiert)'!A266)=0,"Fehler: Reiter 'Entladung des Speichers' wurde für diesen Speicher nicht ausgefüllt",IF(COUNTIF(Füllstände!$A$17:$A$300,'Ergebnis (aggregiert)'!A266)=0,"Fehler: Reiter 'Füllstände' wurde für diesen Speicher nicht ausgefüllt","")))),"Fehler: nicht alle Datenblätter für diesen Speicher wurden vollständig befüllt")</f>
        <v/>
      </c>
    </row>
    <row r="267" spans="1:10" x14ac:dyDescent="0.2">
      <c r="A267" s="116" t="str">
        <f>IF(Stammdaten!A267="","",Stammdaten!A267)</f>
        <v/>
      </c>
      <c r="B267" s="116" t="str">
        <f>IF(A267="","",VLOOKUP(A267,Stammdaten!A267:H550,6,FALSE))</f>
        <v/>
      </c>
      <c r="C267" s="117" t="str">
        <f>IF(A267="","","Beladung aus dem Netz der "&amp;Stammdaten!$F$3)</f>
        <v/>
      </c>
      <c r="D267" s="117" t="str">
        <f t="shared" si="5"/>
        <v/>
      </c>
      <c r="E267" s="118" t="str">
        <f>IF(A267="","",SUMIFS('Ergebnis (detailliert)'!$H$17:$H$300,'Ergebnis (detailliert)'!$A$17:$A$300,'Ergebnis (aggregiert)'!$A267,'Ergebnis (detailliert)'!$B$17:$B$300,'Ergebnis (aggregiert)'!$C267))</f>
        <v/>
      </c>
      <c r="F267" s="119" t="str">
        <f>IF($A267="","",SUMIFS('Ergebnis (detailliert)'!$I$17:$I$300,'Ergebnis (detailliert)'!$A$17:$A$300,'Ergebnis (aggregiert)'!$A267,'Ergebnis (detailliert)'!$B$17:$B$300,'Ergebnis (aggregiert)'!$C267))</f>
        <v/>
      </c>
      <c r="G267" s="118" t="str">
        <f>IF($A267="","",SUMIFS('Ergebnis (detailliert)'!$M$17:$M$1001,'Ergebnis (detailliert)'!$A$17:$A$1001,'Ergebnis (aggregiert)'!$A267,'Ergebnis (detailliert)'!$B$17:$B$1001,'Ergebnis (aggregiert)'!$C267))</f>
        <v/>
      </c>
      <c r="H267" s="120" t="str">
        <f>IF($A267="","",SUMIFS('Ergebnis (detailliert)'!$P$17:$P$1001,'Ergebnis (detailliert)'!$A$17:$A$1001,'Ergebnis (aggregiert)'!$A267,'Ergebnis (detailliert)'!$B$17:$B$1001,'Ergebnis (aggregiert)'!$C267))</f>
        <v/>
      </c>
      <c r="I267" s="121" t="str">
        <f>IF($A267="","",SUMIFS('Ergebnis (detailliert)'!$S$17:$S$1001,'Ergebnis (detailliert)'!$A$17:$A$1001,'Ergebnis (aggregiert)'!$A267,'Ergebnis (detailliert)'!$B$17:$B$1001,'Ergebnis (aggregiert)'!$C267))</f>
        <v/>
      </c>
      <c r="J267" s="96" t="str">
        <f>IFERROR(IF(ISBLANK(A267),"",IF(COUNTIF('Beladung des Speichers'!$A$17:$A$300,'Ergebnis (aggregiert)'!A267)=0,"Fehler: Reiter 'Beladung des Speichers' wurde für diesen Speicher nicht ausgefüllt",IF(COUNTIF('Entladung des Speichers'!$A$17:$A$300,'Ergebnis (aggregiert)'!A267)=0,"Fehler: Reiter 'Entladung des Speichers' wurde für diesen Speicher nicht ausgefüllt",IF(COUNTIF(Füllstände!$A$17:$A$300,'Ergebnis (aggregiert)'!A267)=0,"Fehler: Reiter 'Füllstände' wurde für diesen Speicher nicht ausgefüllt","")))),"Fehler: nicht alle Datenblätter für diesen Speicher wurden vollständig befüllt")</f>
        <v/>
      </c>
    </row>
    <row r="268" spans="1:10" x14ac:dyDescent="0.2">
      <c r="A268" s="116" t="str">
        <f>IF(Stammdaten!A268="","",Stammdaten!A268)</f>
        <v/>
      </c>
      <c r="B268" s="116" t="str">
        <f>IF(A268="","",VLOOKUP(A268,Stammdaten!A268:H551,6,FALSE))</f>
        <v/>
      </c>
      <c r="C268" s="117" t="str">
        <f>IF(A268="","","Beladung aus dem Netz der "&amp;Stammdaten!$F$3)</f>
        <v/>
      </c>
      <c r="D268" s="117" t="str">
        <f t="shared" si="5"/>
        <v/>
      </c>
      <c r="E268" s="118" t="str">
        <f>IF(A268="","",SUMIFS('Ergebnis (detailliert)'!$H$17:$H$300,'Ergebnis (detailliert)'!$A$17:$A$300,'Ergebnis (aggregiert)'!$A268,'Ergebnis (detailliert)'!$B$17:$B$300,'Ergebnis (aggregiert)'!$C268))</f>
        <v/>
      </c>
      <c r="F268" s="119" t="str">
        <f>IF($A268="","",SUMIFS('Ergebnis (detailliert)'!$I$17:$I$300,'Ergebnis (detailliert)'!$A$17:$A$300,'Ergebnis (aggregiert)'!$A268,'Ergebnis (detailliert)'!$B$17:$B$300,'Ergebnis (aggregiert)'!$C268))</f>
        <v/>
      </c>
      <c r="G268" s="118" t="str">
        <f>IF($A268="","",SUMIFS('Ergebnis (detailliert)'!$M$17:$M$1001,'Ergebnis (detailliert)'!$A$17:$A$1001,'Ergebnis (aggregiert)'!$A268,'Ergebnis (detailliert)'!$B$17:$B$1001,'Ergebnis (aggregiert)'!$C268))</f>
        <v/>
      </c>
      <c r="H268" s="120" t="str">
        <f>IF($A268="","",SUMIFS('Ergebnis (detailliert)'!$P$17:$P$1001,'Ergebnis (detailliert)'!$A$17:$A$1001,'Ergebnis (aggregiert)'!$A268,'Ergebnis (detailliert)'!$B$17:$B$1001,'Ergebnis (aggregiert)'!$C268))</f>
        <v/>
      </c>
      <c r="I268" s="121" t="str">
        <f>IF($A268="","",SUMIFS('Ergebnis (detailliert)'!$S$17:$S$1001,'Ergebnis (detailliert)'!$A$17:$A$1001,'Ergebnis (aggregiert)'!$A268,'Ergebnis (detailliert)'!$B$17:$B$1001,'Ergebnis (aggregiert)'!$C268))</f>
        <v/>
      </c>
      <c r="J268" s="96" t="str">
        <f>IFERROR(IF(ISBLANK(A268),"",IF(COUNTIF('Beladung des Speichers'!$A$17:$A$300,'Ergebnis (aggregiert)'!A268)=0,"Fehler: Reiter 'Beladung des Speichers' wurde für diesen Speicher nicht ausgefüllt",IF(COUNTIF('Entladung des Speichers'!$A$17:$A$300,'Ergebnis (aggregiert)'!A268)=0,"Fehler: Reiter 'Entladung des Speichers' wurde für diesen Speicher nicht ausgefüllt",IF(COUNTIF(Füllstände!$A$17:$A$300,'Ergebnis (aggregiert)'!A268)=0,"Fehler: Reiter 'Füllstände' wurde für diesen Speicher nicht ausgefüllt","")))),"Fehler: nicht alle Datenblätter für diesen Speicher wurden vollständig befüllt")</f>
        <v/>
      </c>
    </row>
    <row r="269" spans="1:10" x14ac:dyDescent="0.2">
      <c r="A269" s="116" t="str">
        <f>IF(Stammdaten!A269="","",Stammdaten!A269)</f>
        <v/>
      </c>
      <c r="B269" s="116" t="str">
        <f>IF(A269="","",VLOOKUP(A269,Stammdaten!A269:H552,6,FALSE))</f>
        <v/>
      </c>
      <c r="C269" s="117" t="str">
        <f>IF(A269="","","Beladung aus dem Netz der "&amp;Stammdaten!$F$3)</f>
        <v/>
      </c>
      <c r="D269" s="117" t="str">
        <f t="shared" si="5"/>
        <v/>
      </c>
      <c r="E269" s="118" t="str">
        <f>IF(A269="","",SUMIFS('Ergebnis (detailliert)'!$H$17:$H$300,'Ergebnis (detailliert)'!$A$17:$A$300,'Ergebnis (aggregiert)'!$A269,'Ergebnis (detailliert)'!$B$17:$B$300,'Ergebnis (aggregiert)'!$C269))</f>
        <v/>
      </c>
      <c r="F269" s="119" t="str">
        <f>IF($A269="","",SUMIFS('Ergebnis (detailliert)'!$I$17:$I$300,'Ergebnis (detailliert)'!$A$17:$A$300,'Ergebnis (aggregiert)'!$A269,'Ergebnis (detailliert)'!$B$17:$B$300,'Ergebnis (aggregiert)'!$C269))</f>
        <v/>
      </c>
      <c r="G269" s="118" t="str">
        <f>IF($A269="","",SUMIFS('Ergebnis (detailliert)'!$M$17:$M$1001,'Ergebnis (detailliert)'!$A$17:$A$1001,'Ergebnis (aggregiert)'!$A269,'Ergebnis (detailliert)'!$B$17:$B$1001,'Ergebnis (aggregiert)'!$C269))</f>
        <v/>
      </c>
      <c r="H269" s="120" t="str">
        <f>IF($A269="","",SUMIFS('Ergebnis (detailliert)'!$P$17:$P$1001,'Ergebnis (detailliert)'!$A$17:$A$1001,'Ergebnis (aggregiert)'!$A269,'Ergebnis (detailliert)'!$B$17:$B$1001,'Ergebnis (aggregiert)'!$C269))</f>
        <v/>
      </c>
      <c r="I269" s="121" t="str">
        <f>IF($A269="","",SUMIFS('Ergebnis (detailliert)'!$S$17:$S$1001,'Ergebnis (detailliert)'!$A$17:$A$1001,'Ergebnis (aggregiert)'!$A269,'Ergebnis (detailliert)'!$B$17:$B$1001,'Ergebnis (aggregiert)'!$C269))</f>
        <v/>
      </c>
      <c r="J269" s="96" t="str">
        <f>IFERROR(IF(ISBLANK(A269),"",IF(COUNTIF('Beladung des Speichers'!$A$17:$A$300,'Ergebnis (aggregiert)'!A269)=0,"Fehler: Reiter 'Beladung des Speichers' wurde für diesen Speicher nicht ausgefüllt",IF(COUNTIF('Entladung des Speichers'!$A$17:$A$300,'Ergebnis (aggregiert)'!A269)=0,"Fehler: Reiter 'Entladung des Speichers' wurde für diesen Speicher nicht ausgefüllt",IF(COUNTIF(Füllstände!$A$17:$A$300,'Ergebnis (aggregiert)'!A269)=0,"Fehler: Reiter 'Füllstände' wurde für diesen Speicher nicht ausgefüllt","")))),"Fehler: nicht alle Datenblätter für diesen Speicher wurden vollständig befüllt")</f>
        <v/>
      </c>
    </row>
    <row r="270" spans="1:10" x14ac:dyDescent="0.2">
      <c r="A270" s="116" t="str">
        <f>IF(Stammdaten!A270="","",Stammdaten!A270)</f>
        <v/>
      </c>
      <c r="B270" s="116" t="str">
        <f>IF(A270="","",VLOOKUP(A270,Stammdaten!A270:H553,6,FALSE))</f>
        <v/>
      </c>
      <c r="C270" s="117" t="str">
        <f>IF(A270="","","Beladung aus dem Netz der "&amp;Stammdaten!$F$3)</f>
        <v/>
      </c>
      <c r="D270" s="117" t="str">
        <f t="shared" si="5"/>
        <v/>
      </c>
      <c r="E270" s="118" t="str">
        <f>IF(A270="","",SUMIFS('Ergebnis (detailliert)'!$H$17:$H$300,'Ergebnis (detailliert)'!$A$17:$A$300,'Ergebnis (aggregiert)'!$A270,'Ergebnis (detailliert)'!$B$17:$B$300,'Ergebnis (aggregiert)'!$C270))</f>
        <v/>
      </c>
      <c r="F270" s="119" t="str">
        <f>IF($A270="","",SUMIFS('Ergebnis (detailliert)'!$I$17:$I$300,'Ergebnis (detailliert)'!$A$17:$A$300,'Ergebnis (aggregiert)'!$A270,'Ergebnis (detailliert)'!$B$17:$B$300,'Ergebnis (aggregiert)'!$C270))</f>
        <v/>
      </c>
      <c r="G270" s="118" t="str">
        <f>IF($A270="","",SUMIFS('Ergebnis (detailliert)'!$M$17:$M$1001,'Ergebnis (detailliert)'!$A$17:$A$1001,'Ergebnis (aggregiert)'!$A270,'Ergebnis (detailliert)'!$B$17:$B$1001,'Ergebnis (aggregiert)'!$C270))</f>
        <v/>
      </c>
      <c r="H270" s="120" t="str">
        <f>IF($A270="","",SUMIFS('Ergebnis (detailliert)'!$P$17:$P$1001,'Ergebnis (detailliert)'!$A$17:$A$1001,'Ergebnis (aggregiert)'!$A270,'Ergebnis (detailliert)'!$B$17:$B$1001,'Ergebnis (aggregiert)'!$C270))</f>
        <v/>
      </c>
      <c r="I270" s="121" t="str">
        <f>IF($A270="","",SUMIFS('Ergebnis (detailliert)'!$S$17:$S$1001,'Ergebnis (detailliert)'!$A$17:$A$1001,'Ergebnis (aggregiert)'!$A270,'Ergebnis (detailliert)'!$B$17:$B$1001,'Ergebnis (aggregiert)'!$C270))</f>
        <v/>
      </c>
      <c r="J270" s="96" t="str">
        <f>IFERROR(IF(ISBLANK(A270),"",IF(COUNTIF('Beladung des Speichers'!$A$17:$A$300,'Ergebnis (aggregiert)'!A270)=0,"Fehler: Reiter 'Beladung des Speichers' wurde für diesen Speicher nicht ausgefüllt",IF(COUNTIF('Entladung des Speichers'!$A$17:$A$300,'Ergebnis (aggregiert)'!A270)=0,"Fehler: Reiter 'Entladung des Speichers' wurde für diesen Speicher nicht ausgefüllt",IF(COUNTIF(Füllstände!$A$17:$A$300,'Ergebnis (aggregiert)'!A270)=0,"Fehler: Reiter 'Füllstände' wurde für diesen Speicher nicht ausgefüllt","")))),"Fehler: nicht alle Datenblätter für diesen Speicher wurden vollständig befüllt")</f>
        <v/>
      </c>
    </row>
    <row r="271" spans="1:10" x14ac:dyDescent="0.2">
      <c r="A271" s="116" t="str">
        <f>IF(Stammdaten!A271="","",Stammdaten!A271)</f>
        <v/>
      </c>
      <c r="B271" s="116" t="str">
        <f>IF(A271="","",VLOOKUP(A271,Stammdaten!A271:H554,6,FALSE))</f>
        <v/>
      </c>
      <c r="C271" s="117" t="str">
        <f>IF(A271="","","Beladung aus dem Netz der "&amp;Stammdaten!$F$3)</f>
        <v/>
      </c>
      <c r="D271" s="117" t="str">
        <f t="shared" si="5"/>
        <v/>
      </c>
      <c r="E271" s="118" t="str">
        <f>IF(A271="","",SUMIFS('Ergebnis (detailliert)'!$H$17:$H$300,'Ergebnis (detailliert)'!$A$17:$A$300,'Ergebnis (aggregiert)'!$A271,'Ergebnis (detailliert)'!$B$17:$B$300,'Ergebnis (aggregiert)'!$C271))</f>
        <v/>
      </c>
      <c r="F271" s="119" t="str">
        <f>IF($A271="","",SUMIFS('Ergebnis (detailliert)'!$I$17:$I$300,'Ergebnis (detailliert)'!$A$17:$A$300,'Ergebnis (aggregiert)'!$A271,'Ergebnis (detailliert)'!$B$17:$B$300,'Ergebnis (aggregiert)'!$C271))</f>
        <v/>
      </c>
      <c r="G271" s="118" t="str">
        <f>IF($A271="","",SUMIFS('Ergebnis (detailliert)'!$M$17:$M$1001,'Ergebnis (detailliert)'!$A$17:$A$1001,'Ergebnis (aggregiert)'!$A271,'Ergebnis (detailliert)'!$B$17:$B$1001,'Ergebnis (aggregiert)'!$C271))</f>
        <v/>
      </c>
      <c r="H271" s="120" t="str">
        <f>IF($A271="","",SUMIFS('Ergebnis (detailliert)'!$P$17:$P$1001,'Ergebnis (detailliert)'!$A$17:$A$1001,'Ergebnis (aggregiert)'!$A271,'Ergebnis (detailliert)'!$B$17:$B$1001,'Ergebnis (aggregiert)'!$C271))</f>
        <v/>
      </c>
      <c r="I271" s="121" t="str">
        <f>IF($A271="","",SUMIFS('Ergebnis (detailliert)'!$S$17:$S$1001,'Ergebnis (detailliert)'!$A$17:$A$1001,'Ergebnis (aggregiert)'!$A271,'Ergebnis (detailliert)'!$B$17:$B$1001,'Ergebnis (aggregiert)'!$C271))</f>
        <v/>
      </c>
      <c r="J271" s="96" t="str">
        <f>IFERROR(IF(ISBLANK(A271),"",IF(COUNTIF('Beladung des Speichers'!$A$17:$A$300,'Ergebnis (aggregiert)'!A271)=0,"Fehler: Reiter 'Beladung des Speichers' wurde für diesen Speicher nicht ausgefüllt",IF(COUNTIF('Entladung des Speichers'!$A$17:$A$300,'Ergebnis (aggregiert)'!A271)=0,"Fehler: Reiter 'Entladung des Speichers' wurde für diesen Speicher nicht ausgefüllt",IF(COUNTIF(Füllstände!$A$17:$A$300,'Ergebnis (aggregiert)'!A271)=0,"Fehler: Reiter 'Füllstände' wurde für diesen Speicher nicht ausgefüllt","")))),"Fehler: nicht alle Datenblätter für diesen Speicher wurden vollständig befüllt")</f>
        <v/>
      </c>
    </row>
    <row r="272" spans="1:10" x14ac:dyDescent="0.2">
      <c r="A272" s="116" t="str">
        <f>IF(Stammdaten!A272="","",Stammdaten!A272)</f>
        <v/>
      </c>
      <c r="B272" s="116" t="str">
        <f>IF(A272="","",VLOOKUP(A272,Stammdaten!A272:H555,6,FALSE))</f>
        <v/>
      </c>
      <c r="C272" s="117" t="str">
        <f>IF(A272="","","Beladung aus dem Netz der "&amp;Stammdaten!$F$3)</f>
        <v/>
      </c>
      <c r="D272" s="117" t="str">
        <f t="shared" si="5"/>
        <v/>
      </c>
      <c r="E272" s="118" t="str">
        <f>IF(A272="","",SUMIFS('Ergebnis (detailliert)'!$H$17:$H$300,'Ergebnis (detailliert)'!$A$17:$A$300,'Ergebnis (aggregiert)'!$A272,'Ergebnis (detailliert)'!$B$17:$B$300,'Ergebnis (aggregiert)'!$C272))</f>
        <v/>
      </c>
      <c r="F272" s="119" t="str">
        <f>IF($A272="","",SUMIFS('Ergebnis (detailliert)'!$I$17:$I$300,'Ergebnis (detailliert)'!$A$17:$A$300,'Ergebnis (aggregiert)'!$A272,'Ergebnis (detailliert)'!$B$17:$B$300,'Ergebnis (aggregiert)'!$C272))</f>
        <v/>
      </c>
      <c r="G272" s="118" t="str">
        <f>IF($A272="","",SUMIFS('Ergebnis (detailliert)'!$M$17:$M$1001,'Ergebnis (detailliert)'!$A$17:$A$1001,'Ergebnis (aggregiert)'!$A272,'Ergebnis (detailliert)'!$B$17:$B$1001,'Ergebnis (aggregiert)'!$C272))</f>
        <v/>
      </c>
      <c r="H272" s="120" t="str">
        <f>IF($A272="","",SUMIFS('Ergebnis (detailliert)'!$P$17:$P$1001,'Ergebnis (detailliert)'!$A$17:$A$1001,'Ergebnis (aggregiert)'!$A272,'Ergebnis (detailliert)'!$B$17:$B$1001,'Ergebnis (aggregiert)'!$C272))</f>
        <v/>
      </c>
      <c r="I272" s="121" t="str">
        <f>IF($A272="","",SUMIFS('Ergebnis (detailliert)'!$S$17:$S$1001,'Ergebnis (detailliert)'!$A$17:$A$1001,'Ergebnis (aggregiert)'!$A272,'Ergebnis (detailliert)'!$B$17:$B$1001,'Ergebnis (aggregiert)'!$C272))</f>
        <v/>
      </c>
      <c r="J272" s="96" t="str">
        <f>IFERROR(IF(ISBLANK(A272),"",IF(COUNTIF('Beladung des Speichers'!$A$17:$A$300,'Ergebnis (aggregiert)'!A272)=0,"Fehler: Reiter 'Beladung des Speichers' wurde für diesen Speicher nicht ausgefüllt",IF(COUNTIF('Entladung des Speichers'!$A$17:$A$300,'Ergebnis (aggregiert)'!A272)=0,"Fehler: Reiter 'Entladung des Speichers' wurde für diesen Speicher nicht ausgefüllt",IF(COUNTIF(Füllstände!$A$17:$A$300,'Ergebnis (aggregiert)'!A272)=0,"Fehler: Reiter 'Füllstände' wurde für diesen Speicher nicht ausgefüllt","")))),"Fehler: nicht alle Datenblätter für diesen Speicher wurden vollständig befüllt")</f>
        <v/>
      </c>
    </row>
    <row r="273" spans="1:10" x14ac:dyDescent="0.2">
      <c r="A273" s="116" t="str">
        <f>IF(Stammdaten!A273="","",Stammdaten!A273)</f>
        <v/>
      </c>
      <c r="B273" s="116" t="str">
        <f>IF(A273="","",VLOOKUP(A273,Stammdaten!A273:H556,6,FALSE))</f>
        <v/>
      </c>
      <c r="C273" s="117" t="str">
        <f>IF(A273="","","Beladung aus dem Netz der "&amp;Stammdaten!$F$3)</f>
        <v/>
      </c>
      <c r="D273" s="117" t="str">
        <f t="shared" ref="D273:D300" si="6">IF(A273="","",$B$11)</f>
        <v/>
      </c>
      <c r="E273" s="118" t="str">
        <f>IF(A273="","",SUMIFS('Ergebnis (detailliert)'!$H$17:$H$300,'Ergebnis (detailliert)'!$A$17:$A$300,'Ergebnis (aggregiert)'!$A273,'Ergebnis (detailliert)'!$B$17:$B$300,'Ergebnis (aggregiert)'!$C273))</f>
        <v/>
      </c>
      <c r="F273" s="119" t="str">
        <f>IF($A273="","",SUMIFS('Ergebnis (detailliert)'!$I$17:$I$300,'Ergebnis (detailliert)'!$A$17:$A$300,'Ergebnis (aggregiert)'!$A273,'Ergebnis (detailliert)'!$B$17:$B$300,'Ergebnis (aggregiert)'!$C273))</f>
        <v/>
      </c>
      <c r="G273" s="118" t="str">
        <f>IF($A273="","",SUMIFS('Ergebnis (detailliert)'!$M$17:$M$1001,'Ergebnis (detailliert)'!$A$17:$A$1001,'Ergebnis (aggregiert)'!$A273,'Ergebnis (detailliert)'!$B$17:$B$1001,'Ergebnis (aggregiert)'!$C273))</f>
        <v/>
      </c>
      <c r="H273" s="120" t="str">
        <f>IF($A273="","",SUMIFS('Ergebnis (detailliert)'!$P$17:$P$1001,'Ergebnis (detailliert)'!$A$17:$A$1001,'Ergebnis (aggregiert)'!$A273,'Ergebnis (detailliert)'!$B$17:$B$1001,'Ergebnis (aggregiert)'!$C273))</f>
        <v/>
      </c>
      <c r="I273" s="121" t="str">
        <f>IF($A273="","",SUMIFS('Ergebnis (detailliert)'!$S$17:$S$1001,'Ergebnis (detailliert)'!$A$17:$A$1001,'Ergebnis (aggregiert)'!$A273,'Ergebnis (detailliert)'!$B$17:$B$1001,'Ergebnis (aggregiert)'!$C273))</f>
        <v/>
      </c>
      <c r="J273" s="96" t="str">
        <f>IFERROR(IF(ISBLANK(A273),"",IF(COUNTIF('Beladung des Speichers'!$A$17:$A$300,'Ergebnis (aggregiert)'!A273)=0,"Fehler: Reiter 'Beladung des Speichers' wurde für diesen Speicher nicht ausgefüllt",IF(COUNTIF('Entladung des Speichers'!$A$17:$A$300,'Ergebnis (aggregiert)'!A273)=0,"Fehler: Reiter 'Entladung des Speichers' wurde für diesen Speicher nicht ausgefüllt",IF(COUNTIF(Füllstände!$A$17:$A$300,'Ergebnis (aggregiert)'!A273)=0,"Fehler: Reiter 'Füllstände' wurde für diesen Speicher nicht ausgefüllt","")))),"Fehler: nicht alle Datenblätter für diesen Speicher wurden vollständig befüllt")</f>
        <v/>
      </c>
    </row>
    <row r="274" spans="1:10" x14ac:dyDescent="0.2">
      <c r="A274" s="116" t="str">
        <f>IF(Stammdaten!A274="","",Stammdaten!A274)</f>
        <v/>
      </c>
      <c r="B274" s="116" t="str">
        <f>IF(A274="","",VLOOKUP(A274,Stammdaten!A274:H557,6,FALSE))</f>
        <v/>
      </c>
      <c r="C274" s="117" t="str">
        <f>IF(A274="","","Beladung aus dem Netz der "&amp;Stammdaten!$F$3)</f>
        <v/>
      </c>
      <c r="D274" s="117" t="str">
        <f t="shared" si="6"/>
        <v/>
      </c>
      <c r="E274" s="118" t="str">
        <f>IF(A274="","",SUMIFS('Ergebnis (detailliert)'!$H$17:$H$300,'Ergebnis (detailliert)'!$A$17:$A$300,'Ergebnis (aggregiert)'!$A274,'Ergebnis (detailliert)'!$B$17:$B$300,'Ergebnis (aggregiert)'!$C274))</f>
        <v/>
      </c>
      <c r="F274" s="119" t="str">
        <f>IF($A274="","",SUMIFS('Ergebnis (detailliert)'!$I$17:$I$300,'Ergebnis (detailliert)'!$A$17:$A$300,'Ergebnis (aggregiert)'!$A274,'Ergebnis (detailliert)'!$B$17:$B$300,'Ergebnis (aggregiert)'!$C274))</f>
        <v/>
      </c>
      <c r="G274" s="118" t="str">
        <f>IF($A274="","",SUMIFS('Ergebnis (detailliert)'!$M$17:$M$1001,'Ergebnis (detailliert)'!$A$17:$A$1001,'Ergebnis (aggregiert)'!$A274,'Ergebnis (detailliert)'!$B$17:$B$1001,'Ergebnis (aggregiert)'!$C274))</f>
        <v/>
      </c>
      <c r="H274" s="120" t="str">
        <f>IF($A274="","",SUMIFS('Ergebnis (detailliert)'!$P$17:$P$1001,'Ergebnis (detailliert)'!$A$17:$A$1001,'Ergebnis (aggregiert)'!$A274,'Ergebnis (detailliert)'!$B$17:$B$1001,'Ergebnis (aggregiert)'!$C274))</f>
        <v/>
      </c>
      <c r="I274" s="121" t="str">
        <f>IF($A274="","",SUMIFS('Ergebnis (detailliert)'!$S$17:$S$1001,'Ergebnis (detailliert)'!$A$17:$A$1001,'Ergebnis (aggregiert)'!$A274,'Ergebnis (detailliert)'!$B$17:$B$1001,'Ergebnis (aggregiert)'!$C274))</f>
        <v/>
      </c>
      <c r="J274" s="96" t="str">
        <f>IFERROR(IF(ISBLANK(A274),"",IF(COUNTIF('Beladung des Speichers'!$A$17:$A$300,'Ergebnis (aggregiert)'!A274)=0,"Fehler: Reiter 'Beladung des Speichers' wurde für diesen Speicher nicht ausgefüllt",IF(COUNTIF('Entladung des Speichers'!$A$17:$A$300,'Ergebnis (aggregiert)'!A274)=0,"Fehler: Reiter 'Entladung des Speichers' wurde für diesen Speicher nicht ausgefüllt",IF(COUNTIF(Füllstände!$A$17:$A$300,'Ergebnis (aggregiert)'!A274)=0,"Fehler: Reiter 'Füllstände' wurde für diesen Speicher nicht ausgefüllt","")))),"Fehler: nicht alle Datenblätter für diesen Speicher wurden vollständig befüllt")</f>
        <v/>
      </c>
    </row>
    <row r="275" spans="1:10" x14ac:dyDescent="0.2">
      <c r="A275" s="116" t="str">
        <f>IF(Stammdaten!A275="","",Stammdaten!A275)</f>
        <v/>
      </c>
      <c r="B275" s="116" t="str">
        <f>IF(A275="","",VLOOKUP(A275,Stammdaten!A275:H558,6,FALSE))</f>
        <v/>
      </c>
      <c r="C275" s="117" t="str">
        <f>IF(A275="","","Beladung aus dem Netz der "&amp;Stammdaten!$F$3)</f>
        <v/>
      </c>
      <c r="D275" s="117" t="str">
        <f t="shared" si="6"/>
        <v/>
      </c>
      <c r="E275" s="118" t="str">
        <f>IF(A275="","",SUMIFS('Ergebnis (detailliert)'!$H$17:$H$300,'Ergebnis (detailliert)'!$A$17:$A$300,'Ergebnis (aggregiert)'!$A275,'Ergebnis (detailliert)'!$B$17:$B$300,'Ergebnis (aggregiert)'!$C275))</f>
        <v/>
      </c>
      <c r="F275" s="119" t="str">
        <f>IF($A275="","",SUMIFS('Ergebnis (detailliert)'!$I$17:$I$300,'Ergebnis (detailliert)'!$A$17:$A$300,'Ergebnis (aggregiert)'!$A275,'Ergebnis (detailliert)'!$B$17:$B$300,'Ergebnis (aggregiert)'!$C275))</f>
        <v/>
      </c>
      <c r="G275" s="118" t="str">
        <f>IF($A275="","",SUMIFS('Ergebnis (detailliert)'!$M$17:$M$1001,'Ergebnis (detailliert)'!$A$17:$A$1001,'Ergebnis (aggregiert)'!$A275,'Ergebnis (detailliert)'!$B$17:$B$1001,'Ergebnis (aggregiert)'!$C275))</f>
        <v/>
      </c>
      <c r="H275" s="120" t="str">
        <f>IF($A275="","",SUMIFS('Ergebnis (detailliert)'!$P$17:$P$1001,'Ergebnis (detailliert)'!$A$17:$A$1001,'Ergebnis (aggregiert)'!$A275,'Ergebnis (detailliert)'!$B$17:$B$1001,'Ergebnis (aggregiert)'!$C275))</f>
        <v/>
      </c>
      <c r="I275" s="121" t="str">
        <f>IF($A275="","",SUMIFS('Ergebnis (detailliert)'!$S$17:$S$1001,'Ergebnis (detailliert)'!$A$17:$A$1001,'Ergebnis (aggregiert)'!$A275,'Ergebnis (detailliert)'!$B$17:$B$1001,'Ergebnis (aggregiert)'!$C275))</f>
        <v/>
      </c>
      <c r="J275" s="96" t="str">
        <f>IFERROR(IF(ISBLANK(A275),"",IF(COUNTIF('Beladung des Speichers'!$A$17:$A$300,'Ergebnis (aggregiert)'!A275)=0,"Fehler: Reiter 'Beladung des Speichers' wurde für diesen Speicher nicht ausgefüllt",IF(COUNTIF('Entladung des Speichers'!$A$17:$A$300,'Ergebnis (aggregiert)'!A275)=0,"Fehler: Reiter 'Entladung des Speichers' wurde für diesen Speicher nicht ausgefüllt",IF(COUNTIF(Füllstände!$A$17:$A$300,'Ergebnis (aggregiert)'!A275)=0,"Fehler: Reiter 'Füllstände' wurde für diesen Speicher nicht ausgefüllt","")))),"Fehler: nicht alle Datenblätter für diesen Speicher wurden vollständig befüllt")</f>
        <v/>
      </c>
    </row>
    <row r="276" spans="1:10" x14ac:dyDescent="0.2">
      <c r="A276" s="116" t="str">
        <f>IF(Stammdaten!A276="","",Stammdaten!A276)</f>
        <v/>
      </c>
      <c r="B276" s="116" t="str">
        <f>IF(A276="","",VLOOKUP(A276,Stammdaten!A276:H559,6,FALSE))</f>
        <v/>
      </c>
      <c r="C276" s="117" t="str">
        <f>IF(A276="","","Beladung aus dem Netz der "&amp;Stammdaten!$F$3)</f>
        <v/>
      </c>
      <c r="D276" s="117" t="str">
        <f t="shared" si="6"/>
        <v/>
      </c>
      <c r="E276" s="118" t="str">
        <f>IF(A276="","",SUMIFS('Ergebnis (detailliert)'!$H$17:$H$300,'Ergebnis (detailliert)'!$A$17:$A$300,'Ergebnis (aggregiert)'!$A276,'Ergebnis (detailliert)'!$B$17:$B$300,'Ergebnis (aggregiert)'!$C276))</f>
        <v/>
      </c>
      <c r="F276" s="119" t="str">
        <f>IF($A276="","",SUMIFS('Ergebnis (detailliert)'!$I$17:$I$300,'Ergebnis (detailliert)'!$A$17:$A$300,'Ergebnis (aggregiert)'!$A276,'Ergebnis (detailliert)'!$B$17:$B$300,'Ergebnis (aggregiert)'!$C276))</f>
        <v/>
      </c>
      <c r="G276" s="118" t="str">
        <f>IF($A276="","",SUMIFS('Ergebnis (detailliert)'!$M$17:$M$1001,'Ergebnis (detailliert)'!$A$17:$A$1001,'Ergebnis (aggregiert)'!$A276,'Ergebnis (detailliert)'!$B$17:$B$1001,'Ergebnis (aggregiert)'!$C276))</f>
        <v/>
      </c>
      <c r="H276" s="120" t="str">
        <f>IF($A276="","",SUMIFS('Ergebnis (detailliert)'!$P$17:$P$1001,'Ergebnis (detailliert)'!$A$17:$A$1001,'Ergebnis (aggregiert)'!$A276,'Ergebnis (detailliert)'!$B$17:$B$1001,'Ergebnis (aggregiert)'!$C276))</f>
        <v/>
      </c>
      <c r="I276" s="121" t="str">
        <f>IF($A276="","",SUMIFS('Ergebnis (detailliert)'!$S$17:$S$1001,'Ergebnis (detailliert)'!$A$17:$A$1001,'Ergebnis (aggregiert)'!$A276,'Ergebnis (detailliert)'!$B$17:$B$1001,'Ergebnis (aggregiert)'!$C276))</f>
        <v/>
      </c>
      <c r="J276" s="96" t="str">
        <f>IFERROR(IF(ISBLANK(A276),"",IF(COUNTIF('Beladung des Speichers'!$A$17:$A$300,'Ergebnis (aggregiert)'!A276)=0,"Fehler: Reiter 'Beladung des Speichers' wurde für diesen Speicher nicht ausgefüllt",IF(COUNTIF('Entladung des Speichers'!$A$17:$A$300,'Ergebnis (aggregiert)'!A276)=0,"Fehler: Reiter 'Entladung des Speichers' wurde für diesen Speicher nicht ausgefüllt",IF(COUNTIF(Füllstände!$A$17:$A$300,'Ergebnis (aggregiert)'!A276)=0,"Fehler: Reiter 'Füllstände' wurde für diesen Speicher nicht ausgefüllt","")))),"Fehler: nicht alle Datenblätter für diesen Speicher wurden vollständig befüllt")</f>
        <v/>
      </c>
    </row>
    <row r="277" spans="1:10" x14ac:dyDescent="0.2">
      <c r="A277" s="116" t="str">
        <f>IF(Stammdaten!A277="","",Stammdaten!A277)</f>
        <v/>
      </c>
      <c r="B277" s="116" t="str">
        <f>IF(A277="","",VLOOKUP(A277,Stammdaten!A277:H560,6,FALSE))</f>
        <v/>
      </c>
      <c r="C277" s="117" t="str">
        <f>IF(A277="","","Beladung aus dem Netz der "&amp;Stammdaten!$F$3)</f>
        <v/>
      </c>
      <c r="D277" s="117" t="str">
        <f t="shared" si="6"/>
        <v/>
      </c>
      <c r="E277" s="118" t="str">
        <f>IF(A277="","",SUMIFS('Ergebnis (detailliert)'!$H$17:$H$300,'Ergebnis (detailliert)'!$A$17:$A$300,'Ergebnis (aggregiert)'!$A277,'Ergebnis (detailliert)'!$B$17:$B$300,'Ergebnis (aggregiert)'!$C277))</f>
        <v/>
      </c>
      <c r="F277" s="119" t="str">
        <f>IF($A277="","",SUMIFS('Ergebnis (detailliert)'!$I$17:$I$300,'Ergebnis (detailliert)'!$A$17:$A$300,'Ergebnis (aggregiert)'!$A277,'Ergebnis (detailliert)'!$B$17:$B$300,'Ergebnis (aggregiert)'!$C277))</f>
        <v/>
      </c>
      <c r="G277" s="118" t="str">
        <f>IF($A277="","",SUMIFS('Ergebnis (detailliert)'!$M$17:$M$1001,'Ergebnis (detailliert)'!$A$17:$A$1001,'Ergebnis (aggregiert)'!$A277,'Ergebnis (detailliert)'!$B$17:$B$1001,'Ergebnis (aggregiert)'!$C277))</f>
        <v/>
      </c>
      <c r="H277" s="120" t="str">
        <f>IF($A277="","",SUMIFS('Ergebnis (detailliert)'!$P$17:$P$1001,'Ergebnis (detailliert)'!$A$17:$A$1001,'Ergebnis (aggregiert)'!$A277,'Ergebnis (detailliert)'!$B$17:$B$1001,'Ergebnis (aggregiert)'!$C277))</f>
        <v/>
      </c>
      <c r="I277" s="121" t="str">
        <f>IF($A277="","",SUMIFS('Ergebnis (detailliert)'!$S$17:$S$1001,'Ergebnis (detailliert)'!$A$17:$A$1001,'Ergebnis (aggregiert)'!$A277,'Ergebnis (detailliert)'!$B$17:$B$1001,'Ergebnis (aggregiert)'!$C277))</f>
        <v/>
      </c>
      <c r="J277" s="96" t="str">
        <f>IFERROR(IF(ISBLANK(A277),"",IF(COUNTIF('Beladung des Speichers'!$A$17:$A$300,'Ergebnis (aggregiert)'!A277)=0,"Fehler: Reiter 'Beladung des Speichers' wurde für diesen Speicher nicht ausgefüllt",IF(COUNTIF('Entladung des Speichers'!$A$17:$A$300,'Ergebnis (aggregiert)'!A277)=0,"Fehler: Reiter 'Entladung des Speichers' wurde für diesen Speicher nicht ausgefüllt",IF(COUNTIF(Füllstände!$A$17:$A$300,'Ergebnis (aggregiert)'!A277)=0,"Fehler: Reiter 'Füllstände' wurde für diesen Speicher nicht ausgefüllt","")))),"Fehler: nicht alle Datenblätter für diesen Speicher wurden vollständig befüllt")</f>
        <v/>
      </c>
    </row>
    <row r="278" spans="1:10" x14ac:dyDescent="0.2">
      <c r="A278" s="116" t="str">
        <f>IF(Stammdaten!A278="","",Stammdaten!A278)</f>
        <v/>
      </c>
      <c r="B278" s="116" t="str">
        <f>IF(A278="","",VLOOKUP(A278,Stammdaten!A278:H561,6,FALSE))</f>
        <v/>
      </c>
      <c r="C278" s="117" t="str">
        <f>IF(A278="","","Beladung aus dem Netz der "&amp;Stammdaten!$F$3)</f>
        <v/>
      </c>
      <c r="D278" s="117" t="str">
        <f t="shared" si="6"/>
        <v/>
      </c>
      <c r="E278" s="118" t="str">
        <f>IF(A278="","",SUMIFS('Ergebnis (detailliert)'!$H$17:$H$300,'Ergebnis (detailliert)'!$A$17:$A$300,'Ergebnis (aggregiert)'!$A278,'Ergebnis (detailliert)'!$B$17:$B$300,'Ergebnis (aggregiert)'!$C278))</f>
        <v/>
      </c>
      <c r="F278" s="119" t="str">
        <f>IF($A278="","",SUMIFS('Ergebnis (detailliert)'!$I$17:$I$300,'Ergebnis (detailliert)'!$A$17:$A$300,'Ergebnis (aggregiert)'!$A278,'Ergebnis (detailliert)'!$B$17:$B$300,'Ergebnis (aggregiert)'!$C278))</f>
        <v/>
      </c>
      <c r="G278" s="118" t="str">
        <f>IF($A278="","",SUMIFS('Ergebnis (detailliert)'!$M$17:$M$1001,'Ergebnis (detailliert)'!$A$17:$A$1001,'Ergebnis (aggregiert)'!$A278,'Ergebnis (detailliert)'!$B$17:$B$1001,'Ergebnis (aggregiert)'!$C278))</f>
        <v/>
      </c>
      <c r="H278" s="120" t="str">
        <f>IF($A278="","",SUMIFS('Ergebnis (detailliert)'!$P$17:$P$1001,'Ergebnis (detailliert)'!$A$17:$A$1001,'Ergebnis (aggregiert)'!$A278,'Ergebnis (detailliert)'!$B$17:$B$1001,'Ergebnis (aggregiert)'!$C278))</f>
        <v/>
      </c>
      <c r="I278" s="121" t="str">
        <f>IF($A278="","",SUMIFS('Ergebnis (detailliert)'!$S$17:$S$1001,'Ergebnis (detailliert)'!$A$17:$A$1001,'Ergebnis (aggregiert)'!$A278,'Ergebnis (detailliert)'!$B$17:$B$1001,'Ergebnis (aggregiert)'!$C278))</f>
        <v/>
      </c>
      <c r="J278" s="96" t="str">
        <f>IFERROR(IF(ISBLANK(A278),"",IF(COUNTIF('Beladung des Speichers'!$A$17:$A$300,'Ergebnis (aggregiert)'!A278)=0,"Fehler: Reiter 'Beladung des Speichers' wurde für diesen Speicher nicht ausgefüllt",IF(COUNTIF('Entladung des Speichers'!$A$17:$A$300,'Ergebnis (aggregiert)'!A278)=0,"Fehler: Reiter 'Entladung des Speichers' wurde für diesen Speicher nicht ausgefüllt",IF(COUNTIF(Füllstände!$A$17:$A$300,'Ergebnis (aggregiert)'!A278)=0,"Fehler: Reiter 'Füllstände' wurde für diesen Speicher nicht ausgefüllt","")))),"Fehler: nicht alle Datenblätter für diesen Speicher wurden vollständig befüllt")</f>
        <v/>
      </c>
    </row>
    <row r="279" spans="1:10" x14ac:dyDescent="0.2">
      <c r="A279" s="116" t="str">
        <f>IF(Stammdaten!A279="","",Stammdaten!A279)</f>
        <v/>
      </c>
      <c r="B279" s="116" t="str">
        <f>IF(A279="","",VLOOKUP(A279,Stammdaten!A279:H562,6,FALSE))</f>
        <v/>
      </c>
      <c r="C279" s="117" t="str">
        <f>IF(A279="","","Beladung aus dem Netz der "&amp;Stammdaten!$F$3)</f>
        <v/>
      </c>
      <c r="D279" s="117" t="str">
        <f t="shared" si="6"/>
        <v/>
      </c>
      <c r="E279" s="118" t="str">
        <f>IF(A279="","",SUMIFS('Ergebnis (detailliert)'!$H$17:$H$300,'Ergebnis (detailliert)'!$A$17:$A$300,'Ergebnis (aggregiert)'!$A279,'Ergebnis (detailliert)'!$B$17:$B$300,'Ergebnis (aggregiert)'!$C279))</f>
        <v/>
      </c>
      <c r="F279" s="119" t="str">
        <f>IF($A279="","",SUMIFS('Ergebnis (detailliert)'!$I$17:$I$300,'Ergebnis (detailliert)'!$A$17:$A$300,'Ergebnis (aggregiert)'!$A279,'Ergebnis (detailliert)'!$B$17:$B$300,'Ergebnis (aggregiert)'!$C279))</f>
        <v/>
      </c>
      <c r="G279" s="118" t="str">
        <f>IF($A279="","",SUMIFS('Ergebnis (detailliert)'!$M$17:$M$1001,'Ergebnis (detailliert)'!$A$17:$A$1001,'Ergebnis (aggregiert)'!$A279,'Ergebnis (detailliert)'!$B$17:$B$1001,'Ergebnis (aggregiert)'!$C279))</f>
        <v/>
      </c>
      <c r="H279" s="120" t="str">
        <f>IF($A279="","",SUMIFS('Ergebnis (detailliert)'!$P$17:$P$1001,'Ergebnis (detailliert)'!$A$17:$A$1001,'Ergebnis (aggregiert)'!$A279,'Ergebnis (detailliert)'!$B$17:$B$1001,'Ergebnis (aggregiert)'!$C279))</f>
        <v/>
      </c>
      <c r="I279" s="121" t="str">
        <f>IF($A279="","",SUMIFS('Ergebnis (detailliert)'!$S$17:$S$1001,'Ergebnis (detailliert)'!$A$17:$A$1001,'Ergebnis (aggregiert)'!$A279,'Ergebnis (detailliert)'!$B$17:$B$1001,'Ergebnis (aggregiert)'!$C279))</f>
        <v/>
      </c>
      <c r="J279" s="96" t="str">
        <f>IFERROR(IF(ISBLANK(A279),"",IF(COUNTIF('Beladung des Speichers'!$A$17:$A$300,'Ergebnis (aggregiert)'!A279)=0,"Fehler: Reiter 'Beladung des Speichers' wurde für diesen Speicher nicht ausgefüllt",IF(COUNTIF('Entladung des Speichers'!$A$17:$A$300,'Ergebnis (aggregiert)'!A279)=0,"Fehler: Reiter 'Entladung des Speichers' wurde für diesen Speicher nicht ausgefüllt",IF(COUNTIF(Füllstände!$A$17:$A$300,'Ergebnis (aggregiert)'!A279)=0,"Fehler: Reiter 'Füllstände' wurde für diesen Speicher nicht ausgefüllt","")))),"Fehler: nicht alle Datenblätter für diesen Speicher wurden vollständig befüllt")</f>
        <v/>
      </c>
    </row>
    <row r="280" spans="1:10" x14ac:dyDescent="0.2">
      <c r="A280" s="116" t="str">
        <f>IF(Stammdaten!A280="","",Stammdaten!A280)</f>
        <v/>
      </c>
      <c r="B280" s="116" t="str">
        <f>IF(A280="","",VLOOKUP(A280,Stammdaten!A280:H563,6,FALSE))</f>
        <v/>
      </c>
      <c r="C280" s="117" t="str">
        <f>IF(A280="","","Beladung aus dem Netz der "&amp;Stammdaten!$F$3)</f>
        <v/>
      </c>
      <c r="D280" s="117" t="str">
        <f t="shared" si="6"/>
        <v/>
      </c>
      <c r="E280" s="118" t="str">
        <f>IF(A280="","",SUMIFS('Ergebnis (detailliert)'!$H$17:$H$300,'Ergebnis (detailliert)'!$A$17:$A$300,'Ergebnis (aggregiert)'!$A280,'Ergebnis (detailliert)'!$B$17:$B$300,'Ergebnis (aggregiert)'!$C280))</f>
        <v/>
      </c>
      <c r="F280" s="119" t="str">
        <f>IF($A280="","",SUMIFS('Ergebnis (detailliert)'!$I$17:$I$300,'Ergebnis (detailliert)'!$A$17:$A$300,'Ergebnis (aggregiert)'!$A280,'Ergebnis (detailliert)'!$B$17:$B$300,'Ergebnis (aggregiert)'!$C280))</f>
        <v/>
      </c>
      <c r="G280" s="118" t="str">
        <f>IF($A280="","",SUMIFS('Ergebnis (detailliert)'!$M$17:$M$1001,'Ergebnis (detailliert)'!$A$17:$A$1001,'Ergebnis (aggregiert)'!$A280,'Ergebnis (detailliert)'!$B$17:$B$1001,'Ergebnis (aggregiert)'!$C280))</f>
        <v/>
      </c>
      <c r="H280" s="120" t="str">
        <f>IF($A280="","",SUMIFS('Ergebnis (detailliert)'!$P$17:$P$1001,'Ergebnis (detailliert)'!$A$17:$A$1001,'Ergebnis (aggregiert)'!$A280,'Ergebnis (detailliert)'!$B$17:$B$1001,'Ergebnis (aggregiert)'!$C280))</f>
        <v/>
      </c>
      <c r="I280" s="121" t="str">
        <f>IF($A280="","",SUMIFS('Ergebnis (detailliert)'!$S$17:$S$1001,'Ergebnis (detailliert)'!$A$17:$A$1001,'Ergebnis (aggregiert)'!$A280,'Ergebnis (detailliert)'!$B$17:$B$1001,'Ergebnis (aggregiert)'!$C280))</f>
        <v/>
      </c>
      <c r="J280" s="96" t="str">
        <f>IFERROR(IF(ISBLANK(A280),"",IF(COUNTIF('Beladung des Speichers'!$A$17:$A$300,'Ergebnis (aggregiert)'!A280)=0,"Fehler: Reiter 'Beladung des Speichers' wurde für diesen Speicher nicht ausgefüllt",IF(COUNTIF('Entladung des Speichers'!$A$17:$A$300,'Ergebnis (aggregiert)'!A280)=0,"Fehler: Reiter 'Entladung des Speichers' wurde für diesen Speicher nicht ausgefüllt",IF(COUNTIF(Füllstände!$A$17:$A$300,'Ergebnis (aggregiert)'!A280)=0,"Fehler: Reiter 'Füllstände' wurde für diesen Speicher nicht ausgefüllt","")))),"Fehler: nicht alle Datenblätter für diesen Speicher wurden vollständig befüllt")</f>
        <v/>
      </c>
    </row>
    <row r="281" spans="1:10" x14ac:dyDescent="0.2">
      <c r="A281" s="116" t="str">
        <f>IF(Stammdaten!A281="","",Stammdaten!A281)</f>
        <v/>
      </c>
      <c r="B281" s="116" t="str">
        <f>IF(A281="","",VLOOKUP(A281,Stammdaten!A281:H564,6,FALSE))</f>
        <v/>
      </c>
      <c r="C281" s="117" t="str">
        <f>IF(A281="","","Beladung aus dem Netz der "&amp;Stammdaten!$F$3)</f>
        <v/>
      </c>
      <c r="D281" s="117" t="str">
        <f t="shared" si="6"/>
        <v/>
      </c>
      <c r="E281" s="118" t="str">
        <f>IF(A281="","",SUMIFS('Ergebnis (detailliert)'!$H$17:$H$300,'Ergebnis (detailliert)'!$A$17:$A$300,'Ergebnis (aggregiert)'!$A281,'Ergebnis (detailliert)'!$B$17:$B$300,'Ergebnis (aggregiert)'!$C281))</f>
        <v/>
      </c>
      <c r="F281" s="119" t="str">
        <f>IF($A281="","",SUMIFS('Ergebnis (detailliert)'!$I$17:$I$300,'Ergebnis (detailliert)'!$A$17:$A$300,'Ergebnis (aggregiert)'!$A281,'Ergebnis (detailliert)'!$B$17:$B$300,'Ergebnis (aggregiert)'!$C281))</f>
        <v/>
      </c>
      <c r="G281" s="118" t="str">
        <f>IF($A281="","",SUMIFS('Ergebnis (detailliert)'!$M$17:$M$1001,'Ergebnis (detailliert)'!$A$17:$A$1001,'Ergebnis (aggregiert)'!$A281,'Ergebnis (detailliert)'!$B$17:$B$1001,'Ergebnis (aggregiert)'!$C281))</f>
        <v/>
      </c>
      <c r="H281" s="120" t="str">
        <f>IF($A281="","",SUMIFS('Ergebnis (detailliert)'!$P$17:$P$1001,'Ergebnis (detailliert)'!$A$17:$A$1001,'Ergebnis (aggregiert)'!$A281,'Ergebnis (detailliert)'!$B$17:$B$1001,'Ergebnis (aggregiert)'!$C281))</f>
        <v/>
      </c>
      <c r="I281" s="121" t="str">
        <f>IF($A281="","",SUMIFS('Ergebnis (detailliert)'!$S$17:$S$1001,'Ergebnis (detailliert)'!$A$17:$A$1001,'Ergebnis (aggregiert)'!$A281,'Ergebnis (detailliert)'!$B$17:$B$1001,'Ergebnis (aggregiert)'!$C281))</f>
        <v/>
      </c>
      <c r="J281" s="96" t="str">
        <f>IFERROR(IF(ISBLANK(A281),"",IF(COUNTIF('Beladung des Speichers'!$A$17:$A$300,'Ergebnis (aggregiert)'!A281)=0,"Fehler: Reiter 'Beladung des Speichers' wurde für diesen Speicher nicht ausgefüllt",IF(COUNTIF('Entladung des Speichers'!$A$17:$A$300,'Ergebnis (aggregiert)'!A281)=0,"Fehler: Reiter 'Entladung des Speichers' wurde für diesen Speicher nicht ausgefüllt",IF(COUNTIF(Füllstände!$A$17:$A$300,'Ergebnis (aggregiert)'!A281)=0,"Fehler: Reiter 'Füllstände' wurde für diesen Speicher nicht ausgefüllt","")))),"Fehler: nicht alle Datenblätter für diesen Speicher wurden vollständig befüllt")</f>
        <v/>
      </c>
    </row>
    <row r="282" spans="1:10" x14ac:dyDescent="0.2">
      <c r="A282" s="116" t="str">
        <f>IF(Stammdaten!A282="","",Stammdaten!A282)</f>
        <v/>
      </c>
      <c r="B282" s="116" t="str">
        <f>IF(A282="","",VLOOKUP(A282,Stammdaten!A282:H565,6,FALSE))</f>
        <v/>
      </c>
      <c r="C282" s="117" t="str">
        <f>IF(A282="","","Beladung aus dem Netz der "&amp;Stammdaten!$F$3)</f>
        <v/>
      </c>
      <c r="D282" s="117" t="str">
        <f t="shared" si="6"/>
        <v/>
      </c>
      <c r="E282" s="118" t="str">
        <f>IF(A282="","",SUMIFS('Ergebnis (detailliert)'!$H$17:$H$300,'Ergebnis (detailliert)'!$A$17:$A$300,'Ergebnis (aggregiert)'!$A282,'Ergebnis (detailliert)'!$B$17:$B$300,'Ergebnis (aggregiert)'!$C282))</f>
        <v/>
      </c>
      <c r="F282" s="119" t="str">
        <f>IF($A282="","",SUMIFS('Ergebnis (detailliert)'!$I$17:$I$300,'Ergebnis (detailliert)'!$A$17:$A$300,'Ergebnis (aggregiert)'!$A282,'Ergebnis (detailliert)'!$B$17:$B$300,'Ergebnis (aggregiert)'!$C282))</f>
        <v/>
      </c>
      <c r="G282" s="118" t="str">
        <f>IF($A282="","",SUMIFS('Ergebnis (detailliert)'!$M$17:$M$1001,'Ergebnis (detailliert)'!$A$17:$A$1001,'Ergebnis (aggregiert)'!$A282,'Ergebnis (detailliert)'!$B$17:$B$1001,'Ergebnis (aggregiert)'!$C282))</f>
        <v/>
      </c>
      <c r="H282" s="120" t="str">
        <f>IF($A282="","",SUMIFS('Ergebnis (detailliert)'!$P$17:$P$1001,'Ergebnis (detailliert)'!$A$17:$A$1001,'Ergebnis (aggregiert)'!$A282,'Ergebnis (detailliert)'!$B$17:$B$1001,'Ergebnis (aggregiert)'!$C282))</f>
        <v/>
      </c>
      <c r="I282" s="121" t="str">
        <f>IF($A282="","",SUMIFS('Ergebnis (detailliert)'!$S$17:$S$1001,'Ergebnis (detailliert)'!$A$17:$A$1001,'Ergebnis (aggregiert)'!$A282,'Ergebnis (detailliert)'!$B$17:$B$1001,'Ergebnis (aggregiert)'!$C282))</f>
        <v/>
      </c>
      <c r="J282" s="96" t="str">
        <f>IFERROR(IF(ISBLANK(A282),"",IF(COUNTIF('Beladung des Speichers'!$A$17:$A$300,'Ergebnis (aggregiert)'!A282)=0,"Fehler: Reiter 'Beladung des Speichers' wurde für diesen Speicher nicht ausgefüllt",IF(COUNTIF('Entladung des Speichers'!$A$17:$A$300,'Ergebnis (aggregiert)'!A282)=0,"Fehler: Reiter 'Entladung des Speichers' wurde für diesen Speicher nicht ausgefüllt",IF(COUNTIF(Füllstände!$A$17:$A$300,'Ergebnis (aggregiert)'!A282)=0,"Fehler: Reiter 'Füllstände' wurde für diesen Speicher nicht ausgefüllt","")))),"Fehler: nicht alle Datenblätter für diesen Speicher wurden vollständig befüllt")</f>
        <v/>
      </c>
    </row>
    <row r="283" spans="1:10" x14ac:dyDescent="0.2">
      <c r="A283" s="116" t="str">
        <f>IF(Stammdaten!A283="","",Stammdaten!A283)</f>
        <v/>
      </c>
      <c r="B283" s="116" t="str">
        <f>IF(A283="","",VLOOKUP(A283,Stammdaten!A283:H566,6,FALSE))</f>
        <v/>
      </c>
      <c r="C283" s="117" t="str">
        <f>IF(A283="","","Beladung aus dem Netz der "&amp;Stammdaten!$F$3)</f>
        <v/>
      </c>
      <c r="D283" s="117" t="str">
        <f t="shared" si="6"/>
        <v/>
      </c>
      <c r="E283" s="118" t="str">
        <f>IF(A283="","",SUMIFS('Ergebnis (detailliert)'!$H$17:$H$300,'Ergebnis (detailliert)'!$A$17:$A$300,'Ergebnis (aggregiert)'!$A283,'Ergebnis (detailliert)'!$B$17:$B$300,'Ergebnis (aggregiert)'!$C283))</f>
        <v/>
      </c>
      <c r="F283" s="119" t="str">
        <f>IF($A283="","",SUMIFS('Ergebnis (detailliert)'!$I$17:$I$300,'Ergebnis (detailliert)'!$A$17:$A$300,'Ergebnis (aggregiert)'!$A283,'Ergebnis (detailliert)'!$B$17:$B$300,'Ergebnis (aggregiert)'!$C283))</f>
        <v/>
      </c>
      <c r="G283" s="118" t="str">
        <f>IF($A283="","",SUMIFS('Ergebnis (detailliert)'!$M$17:$M$1001,'Ergebnis (detailliert)'!$A$17:$A$1001,'Ergebnis (aggregiert)'!$A283,'Ergebnis (detailliert)'!$B$17:$B$1001,'Ergebnis (aggregiert)'!$C283))</f>
        <v/>
      </c>
      <c r="H283" s="120" t="str">
        <f>IF($A283="","",SUMIFS('Ergebnis (detailliert)'!$P$17:$P$1001,'Ergebnis (detailliert)'!$A$17:$A$1001,'Ergebnis (aggregiert)'!$A283,'Ergebnis (detailliert)'!$B$17:$B$1001,'Ergebnis (aggregiert)'!$C283))</f>
        <v/>
      </c>
      <c r="I283" s="121" t="str">
        <f>IF($A283="","",SUMIFS('Ergebnis (detailliert)'!$S$17:$S$1001,'Ergebnis (detailliert)'!$A$17:$A$1001,'Ergebnis (aggregiert)'!$A283,'Ergebnis (detailliert)'!$B$17:$B$1001,'Ergebnis (aggregiert)'!$C283))</f>
        <v/>
      </c>
      <c r="J283" s="96" t="str">
        <f>IFERROR(IF(ISBLANK(A283),"",IF(COUNTIF('Beladung des Speichers'!$A$17:$A$300,'Ergebnis (aggregiert)'!A283)=0,"Fehler: Reiter 'Beladung des Speichers' wurde für diesen Speicher nicht ausgefüllt",IF(COUNTIF('Entladung des Speichers'!$A$17:$A$300,'Ergebnis (aggregiert)'!A283)=0,"Fehler: Reiter 'Entladung des Speichers' wurde für diesen Speicher nicht ausgefüllt",IF(COUNTIF(Füllstände!$A$17:$A$300,'Ergebnis (aggregiert)'!A283)=0,"Fehler: Reiter 'Füllstände' wurde für diesen Speicher nicht ausgefüllt","")))),"Fehler: nicht alle Datenblätter für diesen Speicher wurden vollständig befüllt")</f>
        <v/>
      </c>
    </row>
    <row r="284" spans="1:10" x14ac:dyDescent="0.2">
      <c r="A284" s="116" t="str">
        <f>IF(Stammdaten!A284="","",Stammdaten!A284)</f>
        <v/>
      </c>
      <c r="B284" s="116" t="str">
        <f>IF(A284="","",VLOOKUP(A284,Stammdaten!A284:H567,6,FALSE))</f>
        <v/>
      </c>
      <c r="C284" s="117" t="str">
        <f>IF(A284="","","Beladung aus dem Netz der "&amp;Stammdaten!$F$3)</f>
        <v/>
      </c>
      <c r="D284" s="117" t="str">
        <f t="shared" si="6"/>
        <v/>
      </c>
      <c r="E284" s="118" t="str">
        <f>IF(A284="","",SUMIFS('Ergebnis (detailliert)'!$H$17:$H$300,'Ergebnis (detailliert)'!$A$17:$A$300,'Ergebnis (aggregiert)'!$A284,'Ergebnis (detailliert)'!$B$17:$B$300,'Ergebnis (aggregiert)'!$C284))</f>
        <v/>
      </c>
      <c r="F284" s="119" t="str">
        <f>IF($A284="","",SUMIFS('Ergebnis (detailliert)'!$I$17:$I$300,'Ergebnis (detailliert)'!$A$17:$A$300,'Ergebnis (aggregiert)'!$A284,'Ergebnis (detailliert)'!$B$17:$B$300,'Ergebnis (aggregiert)'!$C284))</f>
        <v/>
      </c>
      <c r="G284" s="118" t="str">
        <f>IF($A284="","",SUMIFS('Ergebnis (detailliert)'!$M$17:$M$1001,'Ergebnis (detailliert)'!$A$17:$A$1001,'Ergebnis (aggregiert)'!$A284,'Ergebnis (detailliert)'!$B$17:$B$1001,'Ergebnis (aggregiert)'!$C284))</f>
        <v/>
      </c>
      <c r="H284" s="120" t="str">
        <f>IF($A284="","",SUMIFS('Ergebnis (detailliert)'!$P$17:$P$1001,'Ergebnis (detailliert)'!$A$17:$A$1001,'Ergebnis (aggregiert)'!$A284,'Ergebnis (detailliert)'!$B$17:$B$1001,'Ergebnis (aggregiert)'!$C284))</f>
        <v/>
      </c>
      <c r="I284" s="121" t="str">
        <f>IF($A284="","",SUMIFS('Ergebnis (detailliert)'!$S$17:$S$1001,'Ergebnis (detailliert)'!$A$17:$A$1001,'Ergebnis (aggregiert)'!$A284,'Ergebnis (detailliert)'!$B$17:$B$1001,'Ergebnis (aggregiert)'!$C284))</f>
        <v/>
      </c>
      <c r="J284" s="96" t="str">
        <f>IFERROR(IF(ISBLANK(A284),"",IF(COUNTIF('Beladung des Speichers'!$A$17:$A$300,'Ergebnis (aggregiert)'!A284)=0,"Fehler: Reiter 'Beladung des Speichers' wurde für diesen Speicher nicht ausgefüllt",IF(COUNTIF('Entladung des Speichers'!$A$17:$A$300,'Ergebnis (aggregiert)'!A284)=0,"Fehler: Reiter 'Entladung des Speichers' wurde für diesen Speicher nicht ausgefüllt",IF(COUNTIF(Füllstände!$A$17:$A$300,'Ergebnis (aggregiert)'!A284)=0,"Fehler: Reiter 'Füllstände' wurde für diesen Speicher nicht ausgefüllt","")))),"Fehler: nicht alle Datenblätter für diesen Speicher wurden vollständig befüllt")</f>
        <v/>
      </c>
    </row>
    <row r="285" spans="1:10" x14ac:dyDescent="0.2">
      <c r="A285" s="116" t="str">
        <f>IF(Stammdaten!A285="","",Stammdaten!A285)</f>
        <v/>
      </c>
      <c r="B285" s="116" t="str">
        <f>IF(A285="","",VLOOKUP(A285,Stammdaten!A285:H568,6,FALSE))</f>
        <v/>
      </c>
      <c r="C285" s="117" t="str">
        <f>IF(A285="","","Beladung aus dem Netz der "&amp;Stammdaten!$F$3)</f>
        <v/>
      </c>
      <c r="D285" s="117" t="str">
        <f t="shared" si="6"/>
        <v/>
      </c>
      <c r="E285" s="118" t="str">
        <f>IF(A285="","",SUMIFS('Ergebnis (detailliert)'!$H$17:$H$300,'Ergebnis (detailliert)'!$A$17:$A$300,'Ergebnis (aggregiert)'!$A285,'Ergebnis (detailliert)'!$B$17:$B$300,'Ergebnis (aggregiert)'!$C285))</f>
        <v/>
      </c>
      <c r="F285" s="119" t="str">
        <f>IF($A285="","",SUMIFS('Ergebnis (detailliert)'!$I$17:$I$300,'Ergebnis (detailliert)'!$A$17:$A$300,'Ergebnis (aggregiert)'!$A285,'Ergebnis (detailliert)'!$B$17:$B$300,'Ergebnis (aggregiert)'!$C285))</f>
        <v/>
      </c>
      <c r="G285" s="118" t="str">
        <f>IF($A285="","",SUMIFS('Ergebnis (detailliert)'!$M$17:$M$1001,'Ergebnis (detailliert)'!$A$17:$A$1001,'Ergebnis (aggregiert)'!$A285,'Ergebnis (detailliert)'!$B$17:$B$1001,'Ergebnis (aggregiert)'!$C285))</f>
        <v/>
      </c>
      <c r="H285" s="120" t="str">
        <f>IF($A285="","",SUMIFS('Ergebnis (detailliert)'!$P$17:$P$1001,'Ergebnis (detailliert)'!$A$17:$A$1001,'Ergebnis (aggregiert)'!$A285,'Ergebnis (detailliert)'!$B$17:$B$1001,'Ergebnis (aggregiert)'!$C285))</f>
        <v/>
      </c>
      <c r="I285" s="121" t="str">
        <f>IF($A285="","",SUMIFS('Ergebnis (detailliert)'!$S$17:$S$1001,'Ergebnis (detailliert)'!$A$17:$A$1001,'Ergebnis (aggregiert)'!$A285,'Ergebnis (detailliert)'!$B$17:$B$1001,'Ergebnis (aggregiert)'!$C285))</f>
        <v/>
      </c>
      <c r="J285" s="96" t="str">
        <f>IFERROR(IF(ISBLANK(A285),"",IF(COUNTIF('Beladung des Speichers'!$A$17:$A$300,'Ergebnis (aggregiert)'!A285)=0,"Fehler: Reiter 'Beladung des Speichers' wurde für diesen Speicher nicht ausgefüllt",IF(COUNTIF('Entladung des Speichers'!$A$17:$A$300,'Ergebnis (aggregiert)'!A285)=0,"Fehler: Reiter 'Entladung des Speichers' wurde für diesen Speicher nicht ausgefüllt",IF(COUNTIF(Füllstände!$A$17:$A$300,'Ergebnis (aggregiert)'!A285)=0,"Fehler: Reiter 'Füllstände' wurde für diesen Speicher nicht ausgefüllt","")))),"Fehler: nicht alle Datenblätter für diesen Speicher wurden vollständig befüllt")</f>
        <v/>
      </c>
    </row>
    <row r="286" spans="1:10" x14ac:dyDescent="0.2">
      <c r="A286" s="116" t="str">
        <f>IF(Stammdaten!A286="","",Stammdaten!A286)</f>
        <v/>
      </c>
      <c r="B286" s="116" t="str">
        <f>IF(A286="","",VLOOKUP(A286,Stammdaten!A286:H569,6,FALSE))</f>
        <v/>
      </c>
      <c r="C286" s="117" t="str">
        <f>IF(A286="","","Beladung aus dem Netz der "&amp;Stammdaten!$F$3)</f>
        <v/>
      </c>
      <c r="D286" s="117" t="str">
        <f t="shared" si="6"/>
        <v/>
      </c>
      <c r="E286" s="118" t="str">
        <f>IF(A286="","",SUMIFS('Ergebnis (detailliert)'!$H$17:$H$300,'Ergebnis (detailliert)'!$A$17:$A$300,'Ergebnis (aggregiert)'!$A286,'Ergebnis (detailliert)'!$B$17:$B$300,'Ergebnis (aggregiert)'!$C286))</f>
        <v/>
      </c>
      <c r="F286" s="119" t="str">
        <f>IF($A286="","",SUMIFS('Ergebnis (detailliert)'!$I$17:$I$300,'Ergebnis (detailliert)'!$A$17:$A$300,'Ergebnis (aggregiert)'!$A286,'Ergebnis (detailliert)'!$B$17:$B$300,'Ergebnis (aggregiert)'!$C286))</f>
        <v/>
      </c>
      <c r="G286" s="118" t="str">
        <f>IF($A286="","",SUMIFS('Ergebnis (detailliert)'!$M$17:$M$1001,'Ergebnis (detailliert)'!$A$17:$A$1001,'Ergebnis (aggregiert)'!$A286,'Ergebnis (detailliert)'!$B$17:$B$1001,'Ergebnis (aggregiert)'!$C286))</f>
        <v/>
      </c>
      <c r="H286" s="120" t="str">
        <f>IF($A286="","",SUMIFS('Ergebnis (detailliert)'!$P$17:$P$1001,'Ergebnis (detailliert)'!$A$17:$A$1001,'Ergebnis (aggregiert)'!$A286,'Ergebnis (detailliert)'!$B$17:$B$1001,'Ergebnis (aggregiert)'!$C286))</f>
        <v/>
      </c>
      <c r="I286" s="121" t="str">
        <f>IF($A286="","",SUMIFS('Ergebnis (detailliert)'!$S$17:$S$1001,'Ergebnis (detailliert)'!$A$17:$A$1001,'Ergebnis (aggregiert)'!$A286,'Ergebnis (detailliert)'!$B$17:$B$1001,'Ergebnis (aggregiert)'!$C286))</f>
        <v/>
      </c>
      <c r="J286" s="96" t="str">
        <f>IFERROR(IF(ISBLANK(A286),"",IF(COUNTIF('Beladung des Speichers'!$A$17:$A$300,'Ergebnis (aggregiert)'!A286)=0,"Fehler: Reiter 'Beladung des Speichers' wurde für diesen Speicher nicht ausgefüllt",IF(COUNTIF('Entladung des Speichers'!$A$17:$A$300,'Ergebnis (aggregiert)'!A286)=0,"Fehler: Reiter 'Entladung des Speichers' wurde für diesen Speicher nicht ausgefüllt",IF(COUNTIF(Füllstände!$A$17:$A$300,'Ergebnis (aggregiert)'!A286)=0,"Fehler: Reiter 'Füllstände' wurde für diesen Speicher nicht ausgefüllt","")))),"Fehler: nicht alle Datenblätter für diesen Speicher wurden vollständig befüllt")</f>
        <v/>
      </c>
    </row>
    <row r="287" spans="1:10" x14ac:dyDescent="0.2">
      <c r="A287" s="116" t="str">
        <f>IF(Stammdaten!A287="","",Stammdaten!A287)</f>
        <v/>
      </c>
      <c r="B287" s="116" t="str">
        <f>IF(A287="","",VLOOKUP(A287,Stammdaten!A287:H570,6,FALSE))</f>
        <v/>
      </c>
      <c r="C287" s="117" t="str">
        <f>IF(A287="","","Beladung aus dem Netz der "&amp;Stammdaten!$F$3)</f>
        <v/>
      </c>
      <c r="D287" s="117" t="str">
        <f t="shared" si="6"/>
        <v/>
      </c>
      <c r="E287" s="118" t="str">
        <f>IF(A287="","",SUMIFS('Ergebnis (detailliert)'!$H$17:$H$300,'Ergebnis (detailliert)'!$A$17:$A$300,'Ergebnis (aggregiert)'!$A287,'Ergebnis (detailliert)'!$B$17:$B$300,'Ergebnis (aggregiert)'!$C287))</f>
        <v/>
      </c>
      <c r="F287" s="119" t="str">
        <f>IF($A287="","",SUMIFS('Ergebnis (detailliert)'!$I$17:$I$300,'Ergebnis (detailliert)'!$A$17:$A$300,'Ergebnis (aggregiert)'!$A287,'Ergebnis (detailliert)'!$B$17:$B$300,'Ergebnis (aggregiert)'!$C287))</f>
        <v/>
      </c>
      <c r="G287" s="118" t="str">
        <f>IF($A287="","",SUMIFS('Ergebnis (detailliert)'!$M$17:$M$1001,'Ergebnis (detailliert)'!$A$17:$A$1001,'Ergebnis (aggregiert)'!$A287,'Ergebnis (detailliert)'!$B$17:$B$1001,'Ergebnis (aggregiert)'!$C287))</f>
        <v/>
      </c>
      <c r="H287" s="120" t="str">
        <f>IF($A287="","",SUMIFS('Ergebnis (detailliert)'!$P$17:$P$1001,'Ergebnis (detailliert)'!$A$17:$A$1001,'Ergebnis (aggregiert)'!$A287,'Ergebnis (detailliert)'!$B$17:$B$1001,'Ergebnis (aggregiert)'!$C287))</f>
        <v/>
      </c>
      <c r="I287" s="121" t="str">
        <f>IF($A287="","",SUMIFS('Ergebnis (detailliert)'!$S$17:$S$1001,'Ergebnis (detailliert)'!$A$17:$A$1001,'Ergebnis (aggregiert)'!$A287,'Ergebnis (detailliert)'!$B$17:$B$1001,'Ergebnis (aggregiert)'!$C287))</f>
        <v/>
      </c>
      <c r="J287" s="96" t="str">
        <f>IFERROR(IF(ISBLANK(A287),"",IF(COUNTIF('Beladung des Speichers'!$A$17:$A$300,'Ergebnis (aggregiert)'!A287)=0,"Fehler: Reiter 'Beladung des Speichers' wurde für diesen Speicher nicht ausgefüllt",IF(COUNTIF('Entladung des Speichers'!$A$17:$A$300,'Ergebnis (aggregiert)'!A287)=0,"Fehler: Reiter 'Entladung des Speichers' wurde für diesen Speicher nicht ausgefüllt",IF(COUNTIF(Füllstände!$A$17:$A$300,'Ergebnis (aggregiert)'!A287)=0,"Fehler: Reiter 'Füllstände' wurde für diesen Speicher nicht ausgefüllt","")))),"Fehler: nicht alle Datenblätter für diesen Speicher wurden vollständig befüllt")</f>
        <v/>
      </c>
    </row>
    <row r="288" spans="1:10" x14ac:dyDescent="0.2">
      <c r="A288" s="116" t="str">
        <f>IF(Stammdaten!A288="","",Stammdaten!A288)</f>
        <v/>
      </c>
      <c r="B288" s="116" t="str">
        <f>IF(A288="","",VLOOKUP(A288,Stammdaten!A288:H571,6,FALSE))</f>
        <v/>
      </c>
      <c r="C288" s="117" t="str">
        <f>IF(A288="","","Beladung aus dem Netz der "&amp;Stammdaten!$F$3)</f>
        <v/>
      </c>
      <c r="D288" s="117" t="str">
        <f t="shared" si="6"/>
        <v/>
      </c>
      <c r="E288" s="118" t="str">
        <f>IF(A288="","",SUMIFS('Ergebnis (detailliert)'!$H$17:$H$300,'Ergebnis (detailliert)'!$A$17:$A$300,'Ergebnis (aggregiert)'!$A288,'Ergebnis (detailliert)'!$B$17:$B$300,'Ergebnis (aggregiert)'!$C288))</f>
        <v/>
      </c>
      <c r="F288" s="119" t="str">
        <f>IF($A288="","",SUMIFS('Ergebnis (detailliert)'!$I$17:$I$300,'Ergebnis (detailliert)'!$A$17:$A$300,'Ergebnis (aggregiert)'!$A288,'Ergebnis (detailliert)'!$B$17:$B$300,'Ergebnis (aggregiert)'!$C288))</f>
        <v/>
      </c>
      <c r="G288" s="118" t="str">
        <f>IF($A288="","",SUMIFS('Ergebnis (detailliert)'!$M$17:$M$1001,'Ergebnis (detailliert)'!$A$17:$A$1001,'Ergebnis (aggregiert)'!$A288,'Ergebnis (detailliert)'!$B$17:$B$1001,'Ergebnis (aggregiert)'!$C288))</f>
        <v/>
      </c>
      <c r="H288" s="120" t="str">
        <f>IF($A288="","",SUMIFS('Ergebnis (detailliert)'!$P$17:$P$1001,'Ergebnis (detailliert)'!$A$17:$A$1001,'Ergebnis (aggregiert)'!$A288,'Ergebnis (detailliert)'!$B$17:$B$1001,'Ergebnis (aggregiert)'!$C288))</f>
        <v/>
      </c>
      <c r="I288" s="121" t="str">
        <f>IF($A288="","",SUMIFS('Ergebnis (detailliert)'!$S$17:$S$1001,'Ergebnis (detailliert)'!$A$17:$A$1001,'Ergebnis (aggregiert)'!$A288,'Ergebnis (detailliert)'!$B$17:$B$1001,'Ergebnis (aggregiert)'!$C288))</f>
        <v/>
      </c>
      <c r="J288" s="96" t="str">
        <f>IFERROR(IF(ISBLANK(A288),"",IF(COUNTIF('Beladung des Speichers'!$A$17:$A$300,'Ergebnis (aggregiert)'!A288)=0,"Fehler: Reiter 'Beladung des Speichers' wurde für diesen Speicher nicht ausgefüllt",IF(COUNTIF('Entladung des Speichers'!$A$17:$A$300,'Ergebnis (aggregiert)'!A288)=0,"Fehler: Reiter 'Entladung des Speichers' wurde für diesen Speicher nicht ausgefüllt",IF(COUNTIF(Füllstände!$A$17:$A$300,'Ergebnis (aggregiert)'!A288)=0,"Fehler: Reiter 'Füllstände' wurde für diesen Speicher nicht ausgefüllt","")))),"Fehler: nicht alle Datenblätter für diesen Speicher wurden vollständig befüllt")</f>
        <v/>
      </c>
    </row>
    <row r="289" spans="1:10" x14ac:dyDescent="0.2">
      <c r="A289" s="116" t="str">
        <f>IF(Stammdaten!A289="","",Stammdaten!A289)</f>
        <v/>
      </c>
      <c r="B289" s="116" t="str">
        <f>IF(A289="","",VLOOKUP(A289,Stammdaten!A289:H572,6,FALSE))</f>
        <v/>
      </c>
      <c r="C289" s="117" t="str">
        <f>IF(A289="","","Beladung aus dem Netz der "&amp;Stammdaten!$F$3)</f>
        <v/>
      </c>
      <c r="D289" s="117" t="str">
        <f t="shared" si="6"/>
        <v/>
      </c>
      <c r="E289" s="118" t="str">
        <f>IF(A289="","",SUMIFS('Ergebnis (detailliert)'!$H$17:$H$300,'Ergebnis (detailliert)'!$A$17:$A$300,'Ergebnis (aggregiert)'!$A289,'Ergebnis (detailliert)'!$B$17:$B$300,'Ergebnis (aggregiert)'!$C289))</f>
        <v/>
      </c>
      <c r="F289" s="119" t="str">
        <f>IF($A289="","",SUMIFS('Ergebnis (detailliert)'!$I$17:$I$300,'Ergebnis (detailliert)'!$A$17:$A$300,'Ergebnis (aggregiert)'!$A289,'Ergebnis (detailliert)'!$B$17:$B$300,'Ergebnis (aggregiert)'!$C289))</f>
        <v/>
      </c>
      <c r="G289" s="118" t="str">
        <f>IF($A289="","",SUMIFS('Ergebnis (detailliert)'!$M$17:$M$1001,'Ergebnis (detailliert)'!$A$17:$A$1001,'Ergebnis (aggregiert)'!$A289,'Ergebnis (detailliert)'!$B$17:$B$1001,'Ergebnis (aggregiert)'!$C289))</f>
        <v/>
      </c>
      <c r="H289" s="120" t="str">
        <f>IF($A289="","",SUMIFS('Ergebnis (detailliert)'!$P$17:$P$1001,'Ergebnis (detailliert)'!$A$17:$A$1001,'Ergebnis (aggregiert)'!$A289,'Ergebnis (detailliert)'!$B$17:$B$1001,'Ergebnis (aggregiert)'!$C289))</f>
        <v/>
      </c>
      <c r="I289" s="121" t="str">
        <f>IF($A289="","",SUMIFS('Ergebnis (detailliert)'!$S$17:$S$1001,'Ergebnis (detailliert)'!$A$17:$A$1001,'Ergebnis (aggregiert)'!$A289,'Ergebnis (detailliert)'!$B$17:$B$1001,'Ergebnis (aggregiert)'!$C289))</f>
        <v/>
      </c>
      <c r="J289" s="96" t="str">
        <f>IFERROR(IF(ISBLANK(A289),"",IF(COUNTIF('Beladung des Speichers'!$A$17:$A$300,'Ergebnis (aggregiert)'!A289)=0,"Fehler: Reiter 'Beladung des Speichers' wurde für diesen Speicher nicht ausgefüllt",IF(COUNTIF('Entladung des Speichers'!$A$17:$A$300,'Ergebnis (aggregiert)'!A289)=0,"Fehler: Reiter 'Entladung des Speichers' wurde für diesen Speicher nicht ausgefüllt",IF(COUNTIF(Füllstände!$A$17:$A$300,'Ergebnis (aggregiert)'!A289)=0,"Fehler: Reiter 'Füllstände' wurde für diesen Speicher nicht ausgefüllt","")))),"Fehler: nicht alle Datenblätter für diesen Speicher wurden vollständig befüllt")</f>
        <v/>
      </c>
    </row>
    <row r="290" spans="1:10" x14ac:dyDescent="0.2">
      <c r="A290" s="116" t="str">
        <f>IF(Stammdaten!A290="","",Stammdaten!A290)</f>
        <v/>
      </c>
      <c r="B290" s="116" t="str">
        <f>IF(A290="","",VLOOKUP(A290,Stammdaten!A290:H573,6,FALSE))</f>
        <v/>
      </c>
      <c r="C290" s="117" t="str">
        <f>IF(A290="","","Beladung aus dem Netz der "&amp;Stammdaten!$F$3)</f>
        <v/>
      </c>
      <c r="D290" s="117" t="str">
        <f t="shared" si="6"/>
        <v/>
      </c>
      <c r="E290" s="118" t="str">
        <f>IF(A290="","",SUMIFS('Ergebnis (detailliert)'!$H$17:$H$300,'Ergebnis (detailliert)'!$A$17:$A$300,'Ergebnis (aggregiert)'!$A290,'Ergebnis (detailliert)'!$B$17:$B$300,'Ergebnis (aggregiert)'!$C290))</f>
        <v/>
      </c>
      <c r="F290" s="119" t="str">
        <f>IF($A290="","",SUMIFS('Ergebnis (detailliert)'!$I$17:$I$300,'Ergebnis (detailliert)'!$A$17:$A$300,'Ergebnis (aggregiert)'!$A290,'Ergebnis (detailliert)'!$B$17:$B$300,'Ergebnis (aggregiert)'!$C290))</f>
        <v/>
      </c>
      <c r="G290" s="118" t="str">
        <f>IF($A290="","",SUMIFS('Ergebnis (detailliert)'!$M$17:$M$1001,'Ergebnis (detailliert)'!$A$17:$A$1001,'Ergebnis (aggregiert)'!$A290,'Ergebnis (detailliert)'!$B$17:$B$1001,'Ergebnis (aggregiert)'!$C290))</f>
        <v/>
      </c>
      <c r="H290" s="120" t="str">
        <f>IF($A290="","",SUMIFS('Ergebnis (detailliert)'!$P$17:$P$1001,'Ergebnis (detailliert)'!$A$17:$A$1001,'Ergebnis (aggregiert)'!$A290,'Ergebnis (detailliert)'!$B$17:$B$1001,'Ergebnis (aggregiert)'!$C290))</f>
        <v/>
      </c>
      <c r="I290" s="121" t="str">
        <f>IF($A290="","",SUMIFS('Ergebnis (detailliert)'!$S$17:$S$1001,'Ergebnis (detailliert)'!$A$17:$A$1001,'Ergebnis (aggregiert)'!$A290,'Ergebnis (detailliert)'!$B$17:$B$1001,'Ergebnis (aggregiert)'!$C290))</f>
        <v/>
      </c>
      <c r="J290" s="96" t="str">
        <f>IFERROR(IF(ISBLANK(A290),"",IF(COUNTIF('Beladung des Speichers'!$A$17:$A$300,'Ergebnis (aggregiert)'!A290)=0,"Fehler: Reiter 'Beladung des Speichers' wurde für diesen Speicher nicht ausgefüllt",IF(COUNTIF('Entladung des Speichers'!$A$17:$A$300,'Ergebnis (aggregiert)'!A290)=0,"Fehler: Reiter 'Entladung des Speichers' wurde für diesen Speicher nicht ausgefüllt",IF(COUNTIF(Füllstände!$A$17:$A$300,'Ergebnis (aggregiert)'!A290)=0,"Fehler: Reiter 'Füllstände' wurde für diesen Speicher nicht ausgefüllt","")))),"Fehler: nicht alle Datenblätter für diesen Speicher wurden vollständig befüllt")</f>
        <v/>
      </c>
    </row>
    <row r="291" spans="1:10" x14ac:dyDescent="0.2">
      <c r="A291" s="116" t="str">
        <f>IF(Stammdaten!A291="","",Stammdaten!A291)</f>
        <v/>
      </c>
      <c r="B291" s="116" t="str">
        <f>IF(A291="","",VLOOKUP(A291,Stammdaten!A291:H574,6,FALSE))</f>
        <v/>
      </c>
      <c r="C291" s="117" t="str">
        <f>IF(A291="","","Beladung aus dem Netz der "&amp;Stammdaten!$F$3)</f>
        <v/>
      </c>
      <c r="D291" s="117" t="str">
        <f t="shared" si="6"/>
        <v/>
      </c>
      <c r="E291" s="118" t="str">
        <f>IF(A291="","",SUMIFS('Ergebnis (detailliert)'!$H$17:$H$300,'Ergebnis (detailliert)'!$A$17:$A$300,'Ergebnis (aggregiert)'!$A291,'Ergebnis (detailliert)'!$B$17:$B$300,'Ergebnis (aggregiert)'!$C291))</f>
        <v/>
      </c>
      <c r="F291" s="119" t="str">
        <f>IF($A291="","",SUMIFS('Ergebnis (detailliert)'!$I$17:$I$300,'Ergebnis (detailliert)'!$A$17:$A$300,'Ergebnis (aggregiert)'!$A291,'Ergebnis (detailliert)'!$B$17:$B$300,'Ergebnis (aggregiert)'!$C291))</f>
        <v/>
      </c>
      <c r="G291" s="118" t="str">
        <f>IF($A291="","",SUMIFS('Ergebnis (detailliert)'!$M$17:$M$1001,'Ergebnis (detailliert)'!$A$17:$A$1001,'Ergebnis (aggregiert)'!$A291,'Ergebnis (detailliert)'!$B$17:$B$1001,'Ergebnis (aggregiert)'!$C291))</f>
        <v/>
      </c>
      <c r="H291" s="120" t="str">
        <f>IF($A291="","",SUMIFS('Ergebnis (detailliert)'!$P$17:$P$1001,'Ergebnis (detailliert)'!$A$17:$A$1001,'Ergebnis (aggregiert)'!$A291,'Ergebnis (detailliert)'!$B$17:$B$1001,'Ergebnis (aggregiert)'!$C291))</f>
        <v/>
      </c>
      <c r="I291" s="121" t="str">
        <f>IF($A291="","",SUMIFS('Ergebnis (detailliert)'!$S$17:$S$1001,'Ergebnis (detailliert)'!$A$17:$A$1001,'Ergebnis (aggregiert)'!$A291,'Ergebnis (detailliert)'!$B$17:$B$1001,'Ergebnis (aggregiert)'!$C291))</f>
        <v/>
      </c>
      <c r="J291" s="96" t="str">
        <f>IFERROR(IF(ISBLANK(A291),"",IF(COUNTIF('Beladung des Speichers'!$A$17:$A$300,'Ergebnis (aggregiert)'!A291)=0,"Fehler: Reiter 'Beladung des Speichers' wurde für diesen Speicher nicht ausgefüllt",IF(COUNTIF('Entladung des Speichers'!$A$17:$A$300,'Ergebnis (aggregiert)'!A291)=0,"Fehler: Reiter 'Entladung des Speichers' wurde für diesen Speicher nicht ausgefüllt",IF(COUNTIF(Füllstände!$A$17:$A$300,'Ergebnis (aggregiert)'!A291)=0,"Fehler: Reiter 'Füllstände' wurde für diesen Speicher nicht ausgefüllt","")))),"Fehler: nicht alle Datenblätter für diesen Speicher wurden vollständig befüllt")</f>
        <v/>
      </c>
    </row>
    <row r="292" spans="1:10" x14ac:dyDescent="0.2">
      <c r="A292" s="116" t="str">
        <f>IF(Stammdaten!A292="","",Stammdaten!A292)</f>
        <v/>
      </c>
      <c r="B292" s="116" t="str">
        <f>IF(A292="","",VLOOKUP(A292,Stammdaten!A292:H575,6,FALSE))</f>
        <v/>
      </c>
      <c r="C292" s="117" t="str">
        <f>IF(A292="","","Beladung aus dem Netz der "&amp;Stammdaten!$F$3)</f>
        <v/>
      </c>
      <c r="D292" s="117" t="str">
        <f t="shared" si="6"/>
        <v/>
      </c>
      <c r="E292" s="118" t="str">
        <f>IF(A292="","",SUMIFS('Ergebnis (detailliert)'!$H$17:$H$300,'Ergebnis (detailliert)'!$A$17:$A$300,'Ergebnis (aggregiert)'!$A292,'Ergebnis (detailliert)'!$B$17:$B$300,'Ergebnis (aggregiert)'!$C292))</f>
        <v/>
      </c>
      <c r="F292" s="119" t="str">
        <f>IF($A292="","",SUMIFS('Ergebnis (detailliert)'!$I$17:$I$300,'Ergebnis (detailliert)'!$A$17:$A$300,'Ergebnis (aggregiert)'!$A292,'Ergebnis (detailliert)'!$B$17:$B$300,'Ergebnis (aggregiert)'!$C292))</f>
        <v/>
      </c>
      <c r="G292" s="118" t="str">
        <f>IF($A292="","",SUMIFS('Ergebnis (detailliert)'!$M$17:$M$1001,'Ergebnis (detailliert)'!$A$17:$A$1001,'Ergebnis (aggregiert)'!$A292,'Ergebnis (detailliert)'!$B$17:$B$1001,'Ergebnis (aggregiert)'!$C292))</f>
        <v/>
      </c>
      <c r="H292" s="120" t="str">
        <f>IF($A292="","",SUMIFS('Ergebnis (detailliert)'!$P$17:$P$1001,'Ergebnis (detailliert)'!$A$17:$A$1001,'Ergebnis (aggregiert)'!$A292,'Ergebnis (detailliert)'!$B$17:$B$1001,'Ergebnis (aggregiert)'!$C292))</f>
        <v/>
      </c>
      <c r="I292" s="121" t="str">
        <f>IF($A292="","",SUMIFS('Ergebnis (detailliert)'!$S$17:$S$1001,'Ergebnis (detailliert)'!$A$17:$A$1001,'Ergebnis (aggregiert)'!$A292,'Ergebnis (detailliert)'!$B$17:$B$1001,'Ergebnis (aggregiert)'!$C292))</f>
        <v/>
      </c>
      <c r="J292" s="96" t="str">
        <f>IFERROR(IF(ISBLANK(A292),"",IF(COUNTIF('Beladung des Speichers'!$A$17:$A$300,'Ergebnis (aggregiert)'!A292)=0,"Fehler: Reiter 'Beladung des Speichers' wurde für diesen Speicher nicht ausgefüllt",IF(COUNTIF('Entladung des Speichers'!$A$17:$A$300,'Ergebnis (aggregiert)'!A292)=0,"Fehler: Reiter 'Entladung des Speichers' wurde für diesen Speicher nicht ausgefüllt",IF(COUNTIF(Füllstände!$A$17:$A$300,'Ergebnis (aggregiert)'!A292)=0,"Fehler: Reiter 'Füllstände' wurde für diesen Speicher nicht ausgefüllt","")))),"Fehler: nicht alle Datenblätter für diesen Speicher wurden vollständig befüllt")</f>
        <v/>
      </c>
    </row>
    <row r="293" spans="1:10" x14ac:dyDescent="0.2">
      <c r="A293" s="116" t="str">
        <f>IF(Stammdaten!A293="","",Stammdaten!A293)</f>
        <v/>
      </c>
      <c r="B293" s="116" t="str">
        <f>IF(A293="","",VLOOKUP(A293,Stammdaten!A293:H576,6,FALSE))</f>
        <v/>
      </c>
      <c r="C293" s="117" t="str">
        <f>IF(A293="","","Beladung aus dem Netz der "&amp;Stammdaten!$F$3)</f>
        <v/>
      </c>
      <c r="D293" s="117" t="str">
        <f t="shared" si="6"/>
        <v/>
      </c>
      <c r="E293" s="118" t="str">
        <f>IF(A293="","",SUMIFS('Ergebnis (detailliert)'!$H$17:$H$300,'Ergebnis (detailliert)'!$A$17:$A$300,'Ergebnis (aggregiert)'!$A293,'Ergebnis (detailliert)'!$B$17:$B$300,'Ergebnis (aggregiert)'!$C293))</f>
        <v/>
      </c>
      <c r="F293" s="119" t="str">
        <f>IF($A293="","",SUMIFS('Ergebnis (detailliert)'!$I$17:$I$300,'Ergebnis (detailliert)'!$A$17:$A$300,'Ergebnis (aggregiert)'!$A293,'Ergebnis (detailliert)'!$B$17:$B$300,'Ergebnis (aggregiert)'!$C293))</f>
        <v/>
      </c>
      <c r="G293" s="118" t="str">
        <f>IF($A293="","",SUMIFS('Ergebnis (detailliert)'!$M$17:$M$1001,'Ergebnis (detailliert)'!$A$17:$A$1001,'Ergebnis (aggregiert)'!$A293,'Ergebnis (detailliert)'!$B$17:$B$1001,'Ergebnis (aggregiert)'!$C293))</f>
        <v/>
      </c>
      <c r="H293" s="120" t="str">
        <f>IF($A293="","",SUMIFS('Ergebnis (detailliert)'!$P$17:$P$1001,'Ergebnis (detailliert)'!$A$17:$A$1001,'Ergebnis (aggregiert)'!$A293,'Ergebnis (detailliert)'!$B$17:$B$1001,'Ergebnis (aggregiert)'!$C293))</f>
        <v/>
      </c>
      <c r="I293" s="121" t="str">
        <f>IF($A293="","",SUMIFS('Ergebnis (detailliert)'!$S$17:$S$1001,'Ergebnis (detailliert)'!$A$17:$A$1001,'Ergebnis (aggregiert)'!$A293,'Ergebnis (detailliert)'!$B$17:$B$1001,'Ergebnis (aggregiert)'!$C293))</f>
        <v/>
      </c>
      <c r="J293" s="96" t="str">
        <f>IFERROR(IF(ISBLANK(A293),"",IF(COUNTIF('Beladung des Speichers'!$A$17:$A$300,'Ergebnis (aggregiert)'!A293)=0,"Fehler: Reiter 'Beladung des Speichers' wurde für diesen Speicher nicht ausgefüllt",IF(COUNTIF('Entladung des Speichers'!$A$17:$A$300,'Ergebnis (aggregiert)'!A293)=0,"Fehler: Reiter 'Entladung des Speichers' wurde für diesen Speicher nicht ausgefüllt",IF(COUNTIF(Füllstände!$A$17:$A$300,'Ergebnis (aggregiert)'!A293)=0,"Fehler: Reiter 'Füllstände' wurde für diesen Speicher nicht ausgefüllt","")))),"Fehler: nicht alle Datenblätter für diesen Speicher wurden vollständig befüllt")</f>
        <v/>
      </c>
    </row>
    <row r="294" spans="1:10" x14ac:dyDescent="0.2">
      <c r="A294" s="116" t="str">
        <f>IF(Stammdaten!A294="","",Stammdaten!A294)</f>
        <v/>
      </c>
      <c r="B294" s="116" t="str">
        <f>IF(A294="","",VLOOKUP(A294,Stammdaten!A294:H577,6,FALSE))</f>
        <v/>
      </c>
      <c r="C294" s="117" t="str">
        <f>IF(A294="","","Beladung aus dem Netz der "&amp;Stammdaten!$F$3)</f>
        <v/>
      </c>
      <c r="D294" s="117" t="str">
        <f t="shared" si="6"/>
        <v/>
      </c>
      <c r="E294" s="118" t="str">
        <f>IF(A294="","",SUMIFS('Ergebnis (detailliert)'!$H$17:$H$300,'Ergebnis (detailliert)'!$A$17:$A$300,'Ergebnis (aggregiert)'!$A294,'Ergebnis (detailliert)'!$B$17:$B$300,'Ergebnis (aggregiert)'!$C294))</f>
        <v/>
      </c>
      <c r="F294" s="119" t="str">
        <f>IF($A294="","",SUMIFS('Ergebnis (detailliert)'!$I$17:$I$300,'Ergebnis (detailliert)'!$A$17:$A$300,'Ergebnis (aggregiert)'!$A294,'Ergebnis (detailliert)'!$B$17:$B$300,'Ergebnis (aggregiert)'!$C294))</f>
        <v/>
      </c>
      <c r="G294" s="118" t="str">
        <f>IF($A294="","",SUMIFS('Ergebnis (detailliert)'!$M$17:$M$1001,'Ergebnis (detailliert)'!$A$17:$A$1001,'Ergebnis (aggregiert)'!$A294,'Ergebnis (detailliert)'!$B$17:$B$1001,'Ergebnis (aggregiert)'!$C294))</f>
        <v/>
      </c>
      <c r="H294" s="120" t="str">
        <f>IF($A294="","",SUMIFS('Ergebnis (detailliert)'!$P$17:$P$1001,'Ergebnis (detailliert)'!$A$17:$A$1001,'Ergebnis (aggregiert)'!$A294,'Ergebnis (detailliert)'!$B$17:$B$1001,'Ergebnis (aggregiert)'!$C294))</f>
        <v/>
      </c>
      <c r="I294" s="121" t="str">
        <f>IF($A294="","",SUMIFS('Ergebnis (detailliert)'!$S$17:$S$1001,'Ergebnis (detailliert)'!$A$17:$A$1001,'Ergebnis (aggregiert)'!$A294,'Ergebnis (detailliert)'!$B$17:$B$1001,'Ergebnis (aggregiert)'!$C294))</f>
        <v/>
      </c>
      <c r="J294" s="96" t="str">
        <f>IFERROR(IF(ISBLANK(A294),"",IF(COUNTIF('Beladung des Speichers'!$A$17:$A$300,'Ergebnis (aggregiert)'!A294)=0,"Fehler: Reiter 'Beladung des Speichers' wurde für diesen Speicher nicht ausgefüllt",IF(COUNTIF('Entladung des Speichers'!$A$17:$A$300,'Ergebnis (aggregiert)'!A294)=0,"Fehler: Reiter 'Entladung des Speichers' wurde für diesen Speicher nicht ausgefüllt",IF(COUNTIF(Füllstände!$A$17:$A$300,'Ergebnis (aggregiert)'!A294)=0,"Fehler: Reiter 'Füllstände' wurde für diesen Speicher nicht ausgefüllt","")))),"Fehler: nicht alle Datenblätter für diesen Speicher wurden vollständig befüllt")</f>
        <v/>
      </c>
    </row>
    <row r="295" spans="1:10" x14ac:dyDescent="0.2">
      <c r="A295" s="116" t="str">
        <f>IF(Stammdaten!A295="","",Stammdaten!A295)</f>
        <v/>
      </c>
      <c r="B295" s="116" t="str">
        <f>IF(A295="","",VLOOKUP(A295,Stammdaten!A295:H578,6,FALSE))</f>
        <v/>
      </c>
      <c r="C295" s="117" t="str">
        <f>IF(A295="","","Beladung aus dem Netz der "&amp;Stammdaten!$F$3)</f>
        <v/>
      </c>
      <c r="D295" s="117" t="str">
        <f t="shared" si="6"/>
        <v/>
      </c>
      <c r="E295" s="118" t="str">
        <f>IF(A295="","",SUMIFS('Ergebnis (detailliert)'!$H$17:$H$300,'Ergebnis (detailliert)'!$A$17:$A$300,'Ergebnis (aggregiert)'!$A295,'Ergebnis (detailliert)'!$B$17:$B$300,'Ergebnis (aggregiert)'!$C295))</f>
        <v/>
      </c>
      <c r="F295" s="119" t="str">
        <f>IF($A295="","",SUMIFS('Ergebnis (detailliert)'!$I$17:$I$300,'Ergebnis (detailliert)'!$A$17:$A$300,'Ergebnis (aggregiert)'!$A295,'Ergebnis (detailliert)'!$B$17:$B$300,'Ergebnis (aggregiert)'!$C295))</f>
        <v/>
      </c>
      <c r="G295" s="118" t="str">
        <f>IF($A295="","",SUMIFS('Ergebnis (detailliert)'!$M$17:$M$1001,'Ergebnis (detailliert)'!$A$17:$A$1001,'Ergebnis (aggregiert)'!$A295,'Ergebnis (detailliert)'!$B$17:$B$1001,'Ergebnis (aggregiert)'!$C295))</f>
        <v/>
      </c>
      <c r="H295" s="120" t="str">
        <f>IF($A295="","",SUMIFS('Ergebnis (detailliert)'!$P$17:$P$1001,'Ergebnis (detailliert)'!$A$17:$A$1001,'Ergebnis (aggregiert)'!$A295,'Ergebnis (detailliert)'!$B$17:$B$1001,'Ergebnis (aggregiert)'!$C295))</f>
        <v/>
      </c>
      <c r="I295" s="121" t="str">
        <f>IF($A295="","",SUMIFS('Ergebnis (detailliert)'!$S$17:$S$1001,'Ergebnis (detailliert)'!$A$17:$A$1001,'Ergebnis (aggregiert)'!$A295,'Ergebnis (detailliert)'!$B$17:$B$1001,'Ergebnis (aggregiert)'!$C295))</f>
        <v/>
      </c>
      <c r="J295" s="96" t="str">
        <f>IFERROR(IF(ISBLANK(A295),"",IF(COUNTIF('Beladung des Speichers'!$A$17:$A$300,'Ergebnis (aggregiert)'!A295)=0,"Fehler: Reiter 'Beladung des Speichers' wurde für diesen Speicher nicht ausgefüllt",IF(COUNTIF('Entladung des Speichers'!$A$17:$A$300,'Ergebnis (aggregiert)'!A295)=0,"Fehler: Reiter 'Entladung des Speichers' wurde für diesen Speicher nicht ausgefüllt",IF(COUNTIF(Füllstände!$A$17:$A$300,'Ergebnis (aggregiert)'!A295)=0,"Fehler: Reiter 'Füllstände' wurde für diesen Speicher nicht ausgefüllt","")))),"Fehler: nicht alle Datenblätter für diesen Speicher wurden vollständig befüllt")</f>
        <v/>
      </c>
    </row>
    <row r="296" spans="1:10" x14ac:dyDescent="0.2">
      <c r="A296" s="116" t="str">
        <f>IF(Stammdaten!A296="","",Stammdaten!A296)</f>
        <v/>
      </c>
      <c r="B296" s="116" t="str">
        <f>IF(A296="","",VLOOKUP(A296,Stammdaten!A296:H579,6,FALSE))</f>
        <v/>
      </c>
      <c r="C296" s="117" t="str">
        <f>IF(A296="","","Beladung aus dem Netz der "&amp;Stammdaten!$F$3)</f>
        <v/>
      </c>
      <c r="D296" s="117" t="str">
        <f t="shared" si="6"/>
        <v/>
      </c>
      <c r="E296" s="118" t="str">
        <f>IF(A296="","",SUMIFS('Ergebnis (detailliert)'!$H$17:$H$300,'Ergebnis (detailliert)'!$A$17:$A$300,'Ergebnis (aggregiert)'!$A296,'Ergebnis (detailliert)'!$B$17:$B$300,'Ergebnis (aggregiert)'!$C296))</f>
        <v/>
      </c>
      <c r="F296" s="119" t="str">
        <f>IF($A296="","",SUMIFS('Ergebnis (detailliert)'!$I$17:$I$300,'Ergebnis (detailliert)'!$A$17:$A$300,'Ergebnis (aggregiert)'!$A296,'Ergebnis (detailliert)'!$B$17:$B$300,'Ergebnis (aggregiert)'!$C296))</f>
        <v/>
      </c>
      <c r="G296" s="118" t="str">
        <f>IF($A296="","",SUMIFS('Ergebnis (detailliert)'!$M$17:$M$1001,'Ergebnis (detailliert)'!$A$17:$A$1001,'Ergebnis (aggregiert)'!$A296,'Ergebnis (detailliert)'!$B$17:$B$1001,'Ergebnis (aggregiert)'!$C296))</f>
        <v/>
      </c>
      <c r="H296" s="120" t="str">
        <f>IF($A296="","",SUMIFS('Ergebnis (detailliert)'!$P$17:$P$1001,'Ergebnis (detailliert)'!$A$17:$A$1001,'Ergebnis (aggregiert)'!$A296,'Ergebnis (detailliert)'!$B$17:$B$1001,'Ergebnis (aggregiert)'!$C296))</f>
        <v/>
      </c>
      <c r="I296" s="121" t="str">
        <f>IF($A296="","",SUMIFS('Ergebnis (detailliert)'!$S$17:$S$1001,'Ergebnis (detailliert)'!$A$17:$A$1001,'Ergebnis (aggregiert)'!$A296,'Ergebnis (detailliert)'!$B$17:$B$1001,'Ergebnis (aggregiert)'!$C296))</f>
        <v/>
      </c>
      <c r="J296" s="96" t="str">
        <f>IFERROR(IF(ISBLANK(A296),"",IF(COUNTIF('Beladung des Speichers'!$A$17:$A$300,'Ergebnis (aggregiert)'!A296)=0,"Fehler: Reiter 'Beladung des Speichers' wurde für diesen Speicher nicht ausgefüllt",IF(COUNTIF('Entladung des Speichers'!$A$17:$A$300,'Ergebnis (aggregiert)'!A296)=0,"Fehler: Reiter 'Entladung des Speichers' wurde für diesen Speicher nicht ausgefüllt",IF(COUNTIF(Füllstände!$A$17:$A$300,'Ergebnis (aggregiert)'!A296)=0,"Fehler: Reiter 'Füllstände' wurde für diesen Speicher nicht ausgefüllt","")))),"Fehler: nicht alle Datenblätter für diesen Speicher wurden vollständig befüllt")</f>
        <v/>
      </c>
    </row>
    <row r="297" spans="1:10" x14ac:dyDescent="0.2">
      <c r="A297" s="116" t="str">
        <f>IF(Stammdaten!A297="","",Stammdaten!A297)</f>
        <v/>
      </c>
      <c r="B297" s="116" t="str">
        <f>IF(A297="","",VLOOKUP(A297,Stammdaten!A297:H580,6,FALSE))</f>
        <v/>
      </c>
      <c r="C297" s="117" t="str">
        <f>IF(A297="","","Beladung aus dem Netz der "&amp;Stammdaten!$F$3)</f>
        <v/>
      </c>
      <c r="D297" s="117" t="str">
        <f t="shared" si="6"/>
        <v/>
      </c>
      <c r="E297" s="118" t="str">
        <f>IF(A297="","",SUMIFS('Ergebnis (detailliert)'!$H$17:$H$300,'Ergebnis (detailliert)'!$A$17:$A$300,'Ergebnis (aggregiert)'!$A297,'Ergebnis (detailliert)'!$B$17:$B$300,'Ergebnis (aggregiert)'!$C297))</f>
        <v/>
      </c>
      <c r="F297" s="119" t="str">
        <f>IF($A297="","",SUMIFS('Ergebnis (detailliert)'!$I$17:$I$300,'Ergebnis (detailliert)'!$A$17:$A$300,'Ergebnis (aggregiert)'!$A297,'Ergebnis (detailliert)'!$B$17:$B$300,'Ergebnis (aggregiert)'!$C297))</f>
        <v/>
      </c>
      <c r="G297" s="118" t="str">
        <f>IF($A297="","",SUMIFS('Ergebnis (detailliert)'!$M$17:$M$1001,'Ergebnis (detailliert)'!$A$17:$A$1001,'Ergebnis (aggregiert)'!$A297,'Ergebnis (detailliert)'!$B$17:$B$1001,'Ergebnis (aggregiert)'!$C297))</f>
        <v/>
      </c>
      <c r="H297" s="120" t="str">
        <f>IF($A297="","",SUMIFS('Ergebnis (detailliert)'!$P$17:$P$1001,'Ergebnis (detailliert)'!$A$17:$A$1001,'Ergebnis (aggregiert)'!$A297,'Ergebnis (detailliert)'!$B$17:$B$1001,'Ergebnis (aggregiert)'!$C297))</f>
        <v/>
      </c>
      <c r="I297" s="121" t="str">
        <f>IF($A297="","",SUMIFS('Ergebnis (detailliert)'!$S$17:$S$1001,'Ergebnis (detailliert)'!$A$17:$A$1001,'Ergebnis (aggregiert)'!$A297,'Ergebnis (detailliert)'!$B$17:$B$1001,'Ergebnis (aggregiert)'!$C297))</f>
        <v/>
      </c>
      <c r="J297" s="96" t="str">
        <f>IFERROR(IF(ISBLANK(A297),"",IF(COUNTIF('Beladung des Speichers'!$A$17:$A$300,'Ergebnis (aggregiert)'!A297)=0,"Fehler: Reiter 'Beladung des Speichers' wurde für diesen Speicher nicht ausgefüllt",IF(COUNTIF('Entladung des Speichers'!$A$17:$A$300,'Ergebnis (aggregiert)'!A297)=0,"Fehler: Reiter 'Entladung des Speichers' wurde für diesen Speicher nicht ausgefüllt",IF(COUNTIF(Füllstände!$A$17:$A$300,'Ergebnis (aggregiert)'!A297)=0,"Fehler: Reiter 'Füllstände' wurde für diesen Speicher nicht ausgefüllt","")))),"Fehler: nicht alle Datenblätter für diesen Speicher wurden vollständig befüllt")</f>
        <v/>
      </c>
    </row>
    <row r="298" spans="1:10" x14ac:dyDescent="0.2">
      <c r="A298" s="116" t="str">
        <f>IF(Stammdaten!A298="","",Stammdaten!A298)</f>
        <v/>
      </c>
      <c r="B298" s="116" t="str">
        <f>IF(A298="","",VLOOKUP(A298,Stammdaten!A298:H581,6,FALSE))</f>
        <v/>
      </c>
      <c r="C298" s="117" t="str">
        <f>IF(A298="","","Beladung aus dem Netz der "&amp;Stammdaten!$F$3)</f>
        <v/>
      </c>
      <c r="D298" s="117" t="str">
        <f t="shared" si="6"/>
        <v/>
      </c>
      <c r="E298" s="118" t="str">
        <f>IF(A298="","",SUMIFS('Ergebnis (detailliert)'!$H$17:$H$300,'Ergebnis (detailliert)'!$A$17:$A$300,'Ergebnis (aggregiert)'!$A298,'Ergebnis (detailliert)'!$B$17:$B$300,'Ergebnis (aggregiert)'!$C298))</f>
        <v/>
      </c>
      <c r="F298" s="119" t="str">
        <f>IF($A298="","",SUMIFS('Ergebnis (detailliert)'!$I$17:$I$300,'Ergebnis (detailliert)'!$A$17:$A$300,'Ergebnis (aggregiert)'!$A298,'Ergebnis (detailliert)'!$B$17:$B$300,'Ergebnis (aggregiert)'!$C298))</f>
        <v/>
      </c>
      <c r="G298" s="118" t="str">
        <f>IF($A298="","",SUMIFS('Ergebnis (detailliert)'!$M$17:$M$1001,'Ergebnis (detailliert)'!$A$17:$A$1001,'Ergebnis (aggregiert)'!$A298,'Ergebnis (detailliert)'!$B$17:$B$1001,'Ergebnis (aggregiert)'!$C298))</f>
        <v/>
      </c>
      <c r="H298" s="120" t="str">
        <f>IF($A298="","",SUMIFS('Ergebnis (detailliert)'!$P$17:$P$1001,'Ergebnis (detailliert)'!$A$17:$A$1001,'Ergebnis (aggregiert)'!$A298,'Ergebnis (detailliert)'!$B$17:$B$1001,'Ergebnis (aggregiert)'!$C298))</f>
        <v/>
      </c>
      <c r="I298" s="121" t="str">
        <f>IF($A298="","",SUMIFS('Ergebnis (detailliert)'!$S$17:$S$1001,'Ergebnis (detailliert)'!$A$17:$A$1001,'Ergebnis (aggregiert)'!$A298,'Ergebnis (detailliert)'!$B$17:$B$1001,'Ergebnis (aggregiert)'!$C298))</f>
        <v/>
      </c>
      <c r="J298" s="96" t="str">
        <f>IFERROR(IF(ISBLANK(A298),"",IF(COUNTIF('Beladung des Speichers'!$A$17:$A$300,'Ergebnis (aggregiert)'!A298)=0,"Fehler: Reiter 'Beladung des Speichers' wurde für diesen Speicher nicht ausgefüllt",IF(COUNTIF('Entladung des Speichers'!$A$17:$A$300,'Ergebnis (aggregiert)'!A298)=0,"Fehler: Reiter 'Entladung des Speichers' wurde für diesen Speicher nicht ausgefüllt",IF(COUNTIF(Füllstände!$A$17:$A$300,'Ergebnis (aggregiert)'!A298)=0,"Fehler: Reiter 'Füllstände' wurde für diesen Speicher nicht ausgefüllt","")))),"Fehler: nicht alle Datenblätter für diesen Speicher wurden vollständig befüllt")</f>
        <v/>
      </c>
    </row>
    <row r="299" spans="1:10" x14ac:dyDescent="0.2">
      <c r="A299" s="116" t="str">
        <f>IF(Stammdaten!A299="","",Stammdaten!A299)</f>
        <v/>
      </c>
      <c r="B299" s="116" t="str">
        <f>IF(A299="","",VLOOKUP(A299,Stammdaten!A299:H582,6,FALSE))</f>
        <v/>
      </c>
      <c r="C299" s="117" t="str">
        <f>IF(A299="","","Beladung aus dem Netz der "&amp;Stammdaten!$F$3)</f>
        <v/>
      </c>
      <c r="D299" s="117" t="str">
        <f t="shared" si="6"/>
        <v/>
      </c>
      <c r="E299" s="118" t="str">
        <f>IF(A299="","",SUMIFS('Ergebnis (detailliert)'!$H$17:$H$300,'Ergebnis (detailliert)'!$A$17:$A$300,'Ergebnis (aggregiert)'!$A299,'Ergebnis (detailliert)'!$B$17:$B$300,'Ergebnis (aggregiert)'!$C299))</f>
        <v/>
      </c>
      <c r="F299" s="119" t="str">
        <f>IF($A299="","",SUMIFS('Ergebnis (detailliert)'!$I$17:$I$300,'Ergebnis (detailliert)'!$A$17:$A$300,'Ergebnis (aggregiert)'!$A299,'Ergebnis (detailliert)'!$B$17:$B$300,'Ergebnis (aggregiert)'!$C299))</f>
        <v/>
      </c>
      <c r="G299" s="118" t="str">
        <f>IF($A299="","",SUMIFS('Ergebnis (detailliert)'!$M$17:$M$1001,'Ergebnis (detailliert)'!$A$17:$A$1001,'Ergebnis (aggregiert)'!$A299,'Ergebnis (detailliert)'!$B$17:$B$1001,'Ergebnis (aggregiert)'!$C299))</f>
        <v/>
      </c>
      <c r="H299" s="120" t="str">
        <f>IF($A299="","",SUMIFS('Ergebnis (detailliert)'!$P$17:$P$1001,'Ergebnis (detailliert)'!$A$17:$A$1001,'Ergebnis (aggregiert)'!$A299,'Ergebnis (detailliert)'!$B$17:$B$1001,'Ergebnis (aggregiert)'!$C299))</f>
        <v/>
      </c>
      <c r="I299" s="121" t="str">
        <f>IF($A299="","",SUMIFS('Ergebnis (detailliert)'!$S$17:$S$1001,'Ergebnis (detailliert)'!$A$17:$A$1001,'Ergebnis (aggregiert)'!$A299,'Ergebnis (detailliert)'!$B$17:$B$1001,'Ergebnis (aggregiert)'!$C299))</f>
        <v/>
      </c>
      <c r="J299" s="96" t="str">
        <f>IFERROR(IF(ISBLANK(A299),"",IF(COUNTIF('Beladung des Speichers'!$A$17:$A$300,'Ergebnis (aggregiert)'!A299)=0,"Fehler: Reiter 'Beladung des Speichers' wurde für diesen Speicher nicht ausgefüllt",IF(COUNTIF('Entladung des Speichers'!$A$17:$A$300,'Ergebnis (aggregiert)'!A299)=0,"Fehler: Reiter 'Entladung des Speichers' wurde für diesen Speicher nicht ausgefüllt",IF(COUNTIF(Füllstände!$A$17:$A$300,'Ergebnis (aggregiert)'!A299)=0,"Fehler: Reiter 'Füllstände' wurde für diesen Speicher nicht ausgefüllt","")))),"Fehler: nicht alle Datenblätter für diesen Speicher wurden vollständig befüllt")</f>
        <v/>
      </c>
    </row>
    <row r="300" spans="1:10" ht="15" thickBot="1" x14ac:dyDescent="0.25">
      <c r="A300" s="116" t="str">
        <f>IF(Stammdaten!A300="","",Stammdaten!A300)</f>
        <v/>
      </c>
      <c r="B300" s="116" t="str">
        <f>IF(A300="","",VLOOKUP(A300,Stammdaten!A300:H583,6,FALSE))</f>
        <v/>
      </c>
      <c r="C300" s="117" t="str">
        <f>IF(A300="","","Beladung aus dem Netz der "&amp;Stammdaten!$F$3)</f>
        <v/>
      </c>
      <c r="D300" s="117" t="str">
        <f t="shared" si="6"/>
        <v/>
      </c>
      <c r="E300" s="118" t="str">
        <f>IF(A300="","",SUMIFS('Ergebnis (detailliert)'!$H$17:$H$300,'Ergebnis (detailliert)'!$A$17:$A$300,'Ergebnis (aggregiert)'!$A300,'Ergebnis (detailliert)'!$B$17:$B$300,'Ergebnis (aggregiert)'!$C300))</f>
        <v/>
      </c>
      <c r="F300" s="119" t="str">
        <f>IF($A300="","",SUMIFS('Ergebnis (detailliert)'!$I$17:$I$300,'Ergebnis (detailliert)'!$A$17:$A$300,'Ergebnis (aggregiert)'!$A300,'Ergebnis (detailliert)'!$B$17:$B$300,'Ergebnis (aggregiert)'!$C300))</f>
        <v/>
      </c>
      <c r="G300" s="118" t="str">
        <f>IF($A300="","",SUMIFS('Ergebnis (detailliert)'!$M$17:$M$1001,'Ergebnis (detailliert)'!$A$17:$A$1001,'Ergebnis (aggregiert)'!$A300,'Ergebnis (detailliert)'!$B$17:$B$1001,'Ergebnis (aggregiert)'!$C300))</f>
        <v/>
      </c>
      <c r="H300" s="120" t="str">
        <f>IF($A300="","",SUMIFS('Ergebnis (detailliert)'!$P$17:$P$1001,'Ergebnis (detailliert)'!$A$17:$A$1001,'Ergebnis (aggregiert)'!$A300,'Ergebnis (detailliert)'!$B$17:$B$1001,'Ergebnis (aggregiert)'!$C300))</f>
        <v/>
      </c>
      <c r="I300" s="121" t="str">
        <f>IF($A300="","",SUMIFS('Ergebnis (detailliert)'!$S$17:$S$1001,'Ergebnis (detailliert)'!$A$17:$A$1001,'Ergebnis (aggregiert)'!$A300,'Ergebnis (detailliert)'!$B$17:$B$1001,'Ergebnis (aggregiert)'!$C300))</f>
        <v/>
      </c>
      <c r="J300" s="101" t="str">
        <f>IFERROR(IF(ISBLANK(A300),"",IF(COUNTIF('Beladung des Speichers'!$A$17:$A$300,'Ergebnis (aggregiert)'!A300)=0,"Fehler: Reiter 'Beladung des Speichers' wurde für diesen Speicher nicht ausgefüllt",IF(COUNTIF('Entladung des Speichers'!$A$17:$A$300,'Ergebnis (aggregiert)'!A300)=0,"Fehler: Reiter 'Entladung des Speichers' wurde für diesen Speicher nicht ausgefüllt",IF(COUNTIF(Füllstände!$A$17:$A$300,'Ergebnis (aggregiert)'!A300)=0,"Fehler: Reiter 'Füllstände' wurde für diesen Speicher nicht ausgefüllt","")))),"Fehler: nicht alle Datenblätter für diesen Speicher wurden vollständig befüllt")</f>
        <v/>
      </c>
    </row>
    <row r="301" spans="1:10" x14ac:dyDescent="0.2">
      <c r="A301" s="104"/>
      <c r="B301" s="104"/>
      <c r="C301" s="104"/>
      <c r="D301" s="104"/>
    </row>
    <row r="302" spans="1:10" x14ac:dyDescent="0.2">
      <c r="A302" s="104"/>
      <c r="B302" s="104"/>
      <c r="C302" s="104"/>
      <c r="D302" s="104"/>
    </row>
  </sheetData>
  <sheetProtection algorithmName="SHA-512" hashValue="qBUp1zOKUL7IahvhMUIqZN/HA5rEj0uj8Kn6z4ImNY+rHVb/8FHs0QrTzwWsynzbNbmNrEng6N8P7aDuwgTIbw==" saltValue="CPgt5+rrJVaz4ZWmnni9eg==" spinCount="100000" sheet="1" objects="1" scenarios="1" selectLockedCells="1"/>
  <mergeCells count="12">
    <mergeCell ref="J14:J16"/>
    <mergeCell ref="A3:B3"/>
    <mergeCell ref="A14:D14"/>
    <mergeCell ref="E14:F14"/>
    <mergeCell ref="G14:H14"/>
    <mergeCell ref="E3:H3"/>
    <mergeCell ref="E11:G11"/>
    <mergeCell ref="H11:I11"/>
    <mergeCell ref="E6:F6"/>
    <mergeCell ref="E7:F7"/>
    <mergeCell ref="E8:F8"/>
    <mergeCell ref="E9:F9"/>
  </mergeCells>
  <conditionalFormatting sqref="H11:I11">
    <cfRule type="beginsWith" dxfId="3" priority="3" operator="beginsWith" text="Fehler">
      <formula>LEFT(H11,LEN("Fehler"))="Fehler"</formula>
    </cfRule>
    <cfRule type="beginsWith" dxfId="2" priority="4" operator="beginsWith" text="Bitte">
      <formula>LEFT(H11,LEN("Bitte"))="Bitte"</formula>
    </cfRule>
  </conditionalFormatting>
  <conditionalFormatting sqref="J17:J300">
    <cfRule type="beginsWith" dxfId="1" priority="1" operator="beginsWith" text="Achtung">
      <formula>LEFT(J17,LEN("Achtung"))="Achtung"</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B7664892-E777-4848-91D0-028FB49548E7}">
            <xm:f>LEFT(J17,LEN("Fehler"))="Fehler"</xm:f>
            <xm:f>"Fehler"</xm:f>
            <x14:dxf>
              <font>
                <color auto="1"/>
              </font>
              <fill>
                <patternFill>
                  <bgColor rgb="FFFFC7CE"/>
                </patternFill>
              </fill>
            </x14:dxf>
          </x14:cfRule>
          <xm:sqref>J17:J300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0000"/>
  </sheetPr>
  <dimension ref="A2:S1001"/>
  <sheetViews>
    <sheetView showGridLines="0" zoomScale="80" zoomScaleNormal="80" workbookViewId="0"/>
  </sheetViews>
  <sheetFormatPr baseColWidth="10" defaultColWidth="11" defaultRowHeight="14.25" x14ac:dyDescent="0.2"/>
  <cols>
    <col min="1" max="1" width="32.75" style="93" bestFit="1" customWidth="1"/>
    <col min="2" max="2" width="27.625" style="93" customWidth="1"/>
    <col min="3" max="4" width="20" style="93" customWidth="1"/>
    <col min="5" max="8" width="20.125" style="93" customWidth="1"/>
    <col min="9" max="13" width="18" style="93" customWidth="1"/>
    <col min="14" max="15" width="18.875" style="93" customWidth="1"/>
    <col min="16" max="16" width="16.625" style="93" customWidth="1"/>
    <col min="17" max="18" width="18.125" style="93" customWidth="1"/>
    <col min="19" max="19" width="21" style="93" customWidth="1"/>
    <col min="20" max="16384" width="11" style="93"/>
  </cols>
  <sheetData>
    <row r="2" spans="1:19" ht="15" thickBot="1" x14ac:dyDescent="0.25"/>
    <row r="3" spans="1:19" ht="15" thickBot="1" x14ac:dyDescent="0.25">
      <c r="A3" s="137" t="s">
        <v>0</v>
      </c>
      <c r="B3" s="138"/>
    </row>
    <row r="4" spans="1:19" x14ac:dyDescent="0.2">
      <c r="A4" s="48" t="s">
        <v>46</v>
      </c>
      <c r="B4" s="98" t="str">
        <f>IF(Stammdaten!B4="","",Stammdaten!B4)</f>
        <v/>
      </c>
    </row>
    <row r="5" spans="1:19" x14ac:dyDescent="0.2">
      <c r="A5" s="25" t="s">
        <v>1</v>
      </c>
      <c r="B5" s="99" t="str">
        <f>IF(Stammdaten!B5="","",Stammdaten!B5)</f>
        <v/>
      </c>
    </row>
    <row r="6" spans="1:19" x14ac:dyDescent="0.2">
      <c r="A6" s="25" t="s">
        <v>5</v>
      </c>
      <c r="B6" s="99" t="str">
        <f>IF(Stammdaten!B6="","",Stammdaten!B6)</f>
        <v/>
      </c>
    </row>
    <row r="7" spans="1:19" x14ac:dyDescent="0.2">
      <c r="A7" s="25" t="s">
        <v>2</v>
      </c>
      <c r="B7" s="140" t="str">
        <f>IF(Stammdaten!B7="","",Stammdaten!B7)</f>
        <v/>
      </c>
    </row>
    <row r="8" spans="1:19" x14ac:dyDescent="0.2">
      <c r="A8" s="25" t="s">
        <v>3</v>
      </c>
      <c r="B8" s="147" t="str">
        <f>IF(Stammdaten!B8="","",Stammdaten!B8)</f>
        <v/>
      </c>
    </row>
    <row r="9" spans="1:19" ht="15" thickBot="1" x14ac:dyDescent="0.25">
      <c r="A9" s="26" t="s">
        <v>6</v>
      </c>
      <c r="B9" s="141" t="str">
        <f>IF(Stammdaten!B9="","",Stammdaten!B9)</f>
        <v/>
      </c>
    </row>
    <row r="10" spans="1:19" ht="15" thickBot="1" x14ac:dyDescent="0.25">
      <c r="A10" s="47"/>
      <c r="B10" s="95"/>
    </row>
    <row r="11" spans="1:19" x14ac:dyDescent="0.2">
      <c r="A11" s="58" t="s">
        <v>52</v>
      </c>
      <c r="B11" s="100">
        <f>IF(Stammdaten!B11="","",Stammdaten!B11)</f>
        <v>2022</v>
      </c>
    </row>
    <row r="12" spans="1:19" ht="15" thickBot="1" x14ac:dyDescent="0.25">
      <c r="A12" s="59" t="s">
        <v>72</v>
      </c>
      <c r="B12" s="133">
        <f>IF(Stammdaten!B12="","",Stammdaten!B12)</f>
        <v>0.378</v>
      </c>
    </row>
    <row r="13" spans="1:19" ht="15" thickBot="1" x14ac:dyDescent="0.25"/>
    <row r="14" spans="1:19" ht="25.5" customHeight="1" x14ac:dyDescent="0.2">
      <c r="A14" s="87" t="s">
        <v>42</v>
      </c>
      <c r="B14" s="91" t="s">
        <v>49</v>
      </c>
      <c r="C14" s="194" t="s">
        <v>69</v>
      </c>
      <c r="D14" s="195"/>
      <c r="E14" s="195"/>
      <c r="F14" s="196"/>
      <c r="G14" s="209" t="s">
        <v>67</v>
      </c>
      <c r="H14" s="209"/>
      <c r="I14" s="207" t="s">
        <v>97</v>
      </c>
      <c r="J14" s="209"/>
      <c r="K14" s="207" t="s">
        <v>66</v>
      </c>
      <c r="L14" s="209"/>
      <c r="M14" s="209"/>
      <c r="N14" s="207" t="s">
        <v>65</v>
      </c>
      <c r="O14" s="209"/>
      <c r="P14" s="209"/>
      <c r="Q14" s="208"/>
      <c r="R14" s="207" t="s">
        <v>51</v>
      </c>
      <c r="S14" s="208"/>
    </row>
    <row r="15" spans="1:19" ht="51" x14ac:dyDescent="0.2">
      <c r="A15" s="39" t="s">
        <v>7</v>
      </c>
      <c r="B15" s="65"/>
      <c r="C15" s="160" t="s">
        <v>64</v>
      </c>
      <c r="D15" s="161" t="s">
        <v>96</v>
      </c>
      <c r="E15" s="161" t="s">
        <v>64</v>
      </c>
      <c r="F15" s="162" t="s">
        <v>96</v>
      </c>
      <c r="G15" s="55" t="s">
        <v>38</v>
      </c>
      <c r="H15" s="55" t="s">
        <v>44</v>
      </c>
      <c r="I15" s="49" t="s">
        <v>38</v>
      </c>
      <c r="J15" s="69" t="s">
        <v>44</v>
      </c>
      <c r="K15" s="49" t="s">
        <v>39</v>
      </c>
      <c r="L15" s="55" t="s">
        <v>61</v>
      </c>
      <c r="M15" s="55" t="s">
        <v>40</v>
      </c>
      <c r="N15" s="49" t="s">
        <v>39</v>
      </c>
      <c r="O15" s="50" t="s">
        <v>61</v>
      </c>
      <c r="P15" s="69" t="s">
        <v>40</v>
      </c>
      <c r="Q15" s="51" t="s">
        <v>63</v>
      </c>
      <c r="R15" s="71" t="s">
        <v>68</v>
      </c>
      <c r="S15" s="70" t="s">
        <v>37</v>
      </c>
    </row>
    <row r="16" spans="1:19" ht="15" thickBot="1" x14ac:dyDescent="0.25">
      <c r="A16" s="32"/>
      <c r="B16" s="32"/>
      <c r="C16" s="40" t="s">
        <v>11</v>
      </c>
      <c r="D16" s="66" t="s">
        <v>11</v>
      </c>
      <c r="E16" s="66" t="s">
        <v>14</v>
      </c>
      <c r="F16" s="64" t="s">
        <v>14</v>
      </c>
      <c r="G16" s="159" t="s">
        <v>11</v>
      </c>
      <c r="H16" s="36" t="s">
        <v>11</v>
      </c>
      <c r="I16" s="29" t="s">
        <v>14</v>
      </c>
      <c r="J16" s="68" t="s">
        <v>14</v>
      </c>
      <c r="K16" s="40" t="s">
        <v>11</v>
      </c>
      <c r="L16" s="36" t="s">
        <v>11</v>
      </c>
      <c r="M16" s="36" t="s">
        <v>11</v>
      </c>
      <c r="N16" s="29" t="s">
        <v>14</v>
      </c>
      <c r="O16" s="56" t="s">
        <v>14</v>
      </c>
      <c r="P16" s="66" t="s">
        <v>14</v>
      </c>
      <c r="Q16" s="64" t="s">
        <v>14</v>
      </c>
      <c r="R16" s="29" t="s">
        <v>11</v>
      </c>
      <c r="S16" s="31" t="s">
        <v>14</v>
      </c>
    </row>
    <row r="17" spans="1:19" x14ac:dyDescent="0.2">
      <c r="A17" s="105" t="str">
        <f>IF('Beladung des Speichers'!A17="","",'Beladung des Speichers'!A17)</f>
        <v/>
      </c>
      <c r="B17" s="122" t="str">
        <f>IF('Beladung des Speichers'!B17="","",'Beladung des Speichers'!B17)</f>
        <v/>
      </c>
      <c r="C17" s="163" t="str">
        <f>IF(ISBLANK('Beladung des Speichers'!A17),"",SUMIFS('Beladung des Speichers'!$C$17:$C$300,'Beladung des Speichers'!$A$17:$A$300,A17)-SUMIFS('Entladung des Speichers'!$C$17:$C$300,'Entladung des Speichers'!$A$17:$A$300,A17)+SUMIFS(Füllstände!$B$17:$B$299,Füllstände!$A$17:$A$299,A17)-SUMIFS(Füllstände!$C$17:$C$299,Füllstände!$A$17:$A$299,A17))</f>
        <v/>
      </c>
      <c r="D17" s="164" t="str">
        <f>IF(ISBLANK('Beladung des Speichers'!A17),"",C17*'Beladung des Speichers'!C17/SUMIFS('Beladung des Speichers'!$C$17:$C$300,'Beladung des Speichers'!$A$17:$A$300,A17))</f>
        <v/>
      </c>
      <c r="E17" s="165" t="str">
        <f>IF(ISBLANK('Beladung des Speichers'!A17),"",1/SUMIFS('Beladung des Speichers'!$C$17:$C$300,'Beladung des Speichers'!$A$17:$A$300,A17)*C17*SUMIF($A$17:$A$300,A17,'Beladung des Speichers'!$E$17:$E$300))</f>
        <v/>
      </c>
      <c r="F17" s="166" t="str">
        <f>IF(ISBLANK('Beladung des Speichers'!A17),"",IF(C17=0,"0,00",D17/C17*E17))</f>
        <v/>
      </c>
      <c r="G17" s="167" t="str">
        <f>IF(ISBLANK('Beladung des Speichers'!A17),"",SUMIFS('Beladung des Speichers'!$C$17:$C$300,'Beladung des Speichers'!$A$17:$A$300,A17))</f>
        <v/>
      </c>
      <c r="H17" s="124" t="str">
        <f>IF(ISBLANK('Beladung des Speichers'!A17),"",'Beladung des Speichers'!C17)</f>
        <v/>
      </c>
      <c r="I17" s="168" t="str">
        <f>IF(ISBLANK('Beladung des Speichers'!A17),"",SUMIFS('Beladung des Speichers'!$E$17:$E$1001,'Beladung des Speichers'!$A$17:$A$1001,'Ergebnis (detailliert)'!A17))</f>
        <v/>
      </c>
      <c r="J17" s="125" t="str">
        <f>IF(ISBLANK('Beladung des Speichers'!A17),"",'Beladung des Speichers'!E17)</f>
        <v/>
      </c>
      <c r="K17" s="168" t="str">
        <f>IF(ISBLANK('Beladung des Speichers'!A17),"",SUMIFS('Entladung des Speichers'!$C$17:$C$1001,'Entladung des Speichers'!$A$17:$A$1001,'Ergebnis (detailliert)'!A17))</f>
        <v/>
      </c>
      <c r="L17" s="169" t="str">
        <f t="shared" ref="L17" si="0">IF(A17="","",K17+C17)</f>
        <v/>
      </c>
      <c r="M17" s="169" t="str">
        <f>IF(ISBLANK('Entladung des Speichers'!A17),"",'Entladung des Speichers'!C17)</f>
        <v/>
      </c>
      <c r="N17" s="168" t="str">
        <f>IF(ISBLANK('Beladung des Speichers'!A17),"",SUMIFS('Entladung des Speichers'!$E$17:$E$1001,'Entladung des Speichers'!$A$17:$A$1001,'Ergebnis (detailliert)'!$A$17:$A$300))</f>
        <v/>
      </c>
      <c r="O17" s="125" t="str">
        <f t="shared" ref="O17" si="1">IF(A17="","",N17+E17)</f>
        <v/>
      </c>
      <c r="P17" s="20" t="str">
        <f>IFERROR(IF(A17="","",N17*'Ergebnis (detailliert)'!J17/'Ergebnis (detailliert)'!I17),0)</f>
        <v/>
      </c>
      <c r="Q17" s="106" t="str">
        <f>IFERROR(IF(A17="","",P17+E17*H17/G17),0)</f>
        <v/>
      </c>
      <c r="R17" s="107" t="str">
        <f>H17</f>
        <v/>
      </c>
      <c r="S17" s="108" t="str">
        <f>IF(A17="","",IF(LOOKUP(A17,Stammdaten!$A$17:$A$1001,Stammdaten!$G$17:$G$1001)="Nein",0,IF(ISBLANK('Beladung des Speichers'!A17),"",ROUND(MIN(J17,Q17)*-1,2))))</f>
        <v/>
      </c>
    </row>
    <row r="18" spans="1:19" x14ac:dyDescent="0.2">
      <c r="A18" s="109" t="str">
        <f>IF('Beladung des Speichers'!A18="","",'Beladung des Speichers'!A18)</f>
        <v/>
      </c>
      <c r="B18" s="109" t="str">
        <f>IF('Beladung des Speichers'!B18="","",'Beladung des Speichers'!B18)</f>
        <v/>
      </c>
      <c r="C18" s="163" t="str">
        <f>IF(ISBLANK('Beladung des Speichers'!A18),"",SUMIFS('Beladung des Speichers'!$C$17:$C$300,'Beladung des Speichers'!$A$17:$A$300,A18)-SUMIFS('Entladung des Speichers'!$C$17:$C$300,'Entladung des Speichers'!$A$17:$A$300,A18)+SUMIFS(Füllstände!$B$17:$B$299,Füllstände!$A$17:$A$299,A18)-SUMIFS(Füllstände!$C$17:$C$299,Füllstände!$A$17:$A$299,A18))</f>
        <v/>
      </c>
      <c r="D18" s="164" t="str">
        <f>IF(ISBLANK('Beladung des Speichers'!A18),"",C18*'Beladung des Speichers'!C18/SUMIFS('Beladung des Speichers'!$C$17:$C$300,'Beladung des Speichers'!$A$17:$A$300,A18))</f>
        <v/>
      </c>
      <c r="E18" s="165" t="str">
        <f>IF(ISBLANK('Beladung des Speichers'!A18),"",1/SUMIFS('Beladung des Speichers'!$C$17:$C$300,'Beladung des Speichers'!$A$17:$A$300,A18)*C18*SUMIF($A$17:$A$300,A18,'Beladung des Speichers'!$E$17:$E$300))</f>
        <v/>
      </c>
      <c r="F18" s="166" t="str">
        <f>IF(ISBLANK('Beladung des Speichers'!A18),"",IF(C18=0,"0,00",D18/C18*E18))</f>
        <v/>
      </c>
      <c r="G18" s="167" t="str">
        <f>IF(ISBLANK('Beladung des Speichers'!A18),"",SUMIFS('Beladung des Speichers'!$C$17:$C$300,'Beladung des Speichers'!$A$17:$A$300,A18))</f>
        <v/>
      </c>
      <c r="H18" s="124" t="str">
        <f>IF(ISBLANK('Beladung des Speichers'!A18),"",'Beladung des Speichers'!C18)</f>
        <v/>
      </c>
      <c r="I18" s="168" t="str">
        <f>IF(ISBLANK('Beladung des Speichers'!A18),"",SUMIFS('Beladung des Speichers'!$E$17:$E$1001,'Beladung des Speichers'!$A$17:$A$1001,'Ergebnis (detailliert)'!A18))</f>
        <v/>
      </c>
      <c r="J18" s="125" t="str">
        <f>IF(ISBLANK('Beladung des Speichers'!A18),"",'Beladung des Speichers'!E18)</f>
        <v/>
      </c>
      <c r="K18" s="168" t="str">
        <f>IF(ISBLANK('Beladung des Speichers'!A18),"",SUMIFS('Entladung des Speichers'!$C$17:$C$1001,'Entladung des Speichers'!$A$17:$A$1001,'Ergebnis (detailliert)'!A18))</f>
        <v/>
      </c>
      <c r="L18" s="169" t="str">
        <f t="shared" ref="L18:L81" si="2">IF(A18="","",K18+C18)</f>
        <v/>
      </c>
      <c r="M18" s="169" t="str">
        <f>IF(ISBLANK('Entladung des Speichers'!A18),"",'Entladung des Speichers'!C18)</f>
        <v/>
      </c>
      <c r="N18" s="168" t="str">
        <f>IF(ISBLANK('Beladung des Speichers'!A18),"",SUMIFS('Entladung des Speichers'!$E$17:$E$1001,'Entladung des Speichers'!$A$17:$A$1001,'Ergebnis (detailliert)'!$A$17:$A$300))</f>
        <v/>
      </c>
      <c r="O18" s="125" t="str">
        <f t="shared" ref="O18:O81" si="3">IF(A18="","",N18+E18)</f>
        <v/>
      </c>
      <c r="P18" s="20" t="str">
        <f>IFERROR(IF(A18="","",N18*'Ergebnis (detailliert)'!J18/'Ergebnis (detailliert)'!I18),0)</f>
        <v/>
      </c>
      <c r="Q18" s="106" t="str">
        <f t="shared" ref="Q18:Q81" si="4">IFERROR(IF(A18="","",P18+E18*H18/G18),0)</f>
        <v/>
      </c>
      <c r="R18" s="107" t="str">
        <f t="shared" ref="R18:R81" si="5">H18</f>
        <v/>
      </c>
      <c r="S18" s="108" t="str">
        <f>IF(A18="","",IF(LOOKUP(A18,Stammdaten!$A$17:$A$1001,Stammdaten!$G$17:$G$1001)="Nein",0,IF(ISBLANK('Beladung des Speichers'!A18),"",ROUND(MIN(J18,Q18)*-1,2))))</f>
        <v/>
      </c>
    </row>
    <row r="19" spans="1:19" x14ac:dyDescent="0.2">
      <c r="A19" s="109" t="str">
        <f>IF('Beladung des Speichers'!A19="","",'Beladung des Speichers'!A19)</f>
        <v/>
      </c>
      <c r="B19" s="109" t="str">
        <f>IF('Beladung des Speichers'!B19="","",'Beladung des Speichers'!B19)</f>
        <v/>
      </c>
      <c r="C19" s="163" t="str">
        <f>IF(ISBLANK('Beladung des Speichers'!A19),"",SUMIFS('Beladung des Speichers'!$C$17:$C$300,'Beladung des Speichers'!$A$17:$A$300,A19)-SUMIFS('Entladung des Speichers'!$C$17:$C$300,'Entladung des Speichers'!$A$17:$A$300,A19)+SUMIFS(Füllstände!$B$17:$B$299,Füllstände!$A$17:$A$299,A19)-SUMIFS(Füllstände!$C$17:$C$299,Füllstände!$A$17:$A$299,A19))</f>
        <v/>
      </c>
      <c r="D19" s="164" t="str">
        <f>IF(ISBLANK('Beladung des Speichers'!A19),"",C19*'Beladung des Speichers'!C19/SUMIFS('Beladung des Speichers'!$C$17:$C$300,'Beladung des Speichers'!$A$17:$A$300,A19))</f>
        <v/>
      </c>
      <c r="E19" s="165" t="str">
        <f>IF(ISBLANK('Beladung des Speichers'!A19),"",1/SUMIFS('Beladung des Speichers'!$C$17:$C$300,'Beladung des Speichers'!$A$17:$A$300,A19)*C19*SUMIF($A$17:$A$300,A19,'Beladung des Speichers'!$E$17:$E$300))</f>
        <v/>
      </c>
      <c r="F19" s="166" t="str">
        <f>IF(ISBLANK('Beladung des Speichers'!A19),"",IF(C19=0,"0,00",D19/C19*E19))</f>
        <v/>
      </c>
      <c r="G19" s="167" t="str">
        <f>IF(ISBLANK('Beladung des Speichers'!A19),"",SUMIFS('Beladung des Speichers'!$C$17:$C$300,'Beladung des Speichers'!$A$17:$A$300,A19))</f>
        <v/>
      </c>
      <c r="H19" s="124" t="str">
        <f>IF(ISBLANK('Beladung des Speichers'!A19),"",'Beladung des Speichers'!C19)</f>
        <v/>
      </c>
      <c r="I19" s="168" t="str">
        <f>IF(ISBLANK('Beladung des Speichers'!A19),"",SUMIFS('Beladung des Speichers'!$E$17:$E$1001,'Beladung des Speichers'!$A$17:$A$1001,'Ergebnis (detailliert)'!A19))</f>
        <v/>
      </c>
      <c r="J19" s="125" t="str">
        <f>IF(ISBLANK('Beladung des Speichers'!A19),"",'Beladung des Speichers'!E19)</f>
        <v/>
      </c>
      <c r="K19" s="168" t="str">
        <f>IF(ISBLANK('Beladung des Speichers'!A19),"",SUMIFS('Entladung des Speichers'!$C$17:$C$1001,'Entladung des Speichers'!$A$17:$A$1001,'Ergebnis (detailliert)'!A19))</f>
        <v/>
      </c>
      <c r="L19" s="169" t="str">
        <f t="shared" si="2"/>
        <v/>
      </c>
      <c r="M19" s="169" t="str">
        <f>IF(ISBLANK('Entladung des Speichers'!A19),"",'Entladung des Speichers'!C19)</f>
        <v/>
      </c>
      <c r="N19" s="168" t="str">
        <f>IF(ISBLANK('Beladung des Speichers'!A19),"",SUMIFS('Entladung des Speichers'!$E$17:$E$1001,'Entladung des Speichers'!$A$17:$A$1001,'Ergebnis (detailliert)'!$A$17:$A$300))</f>
        <v/>
      </c>
      <c r="O19" s="125" t="str">
        <f t="shared" si="3"/>
        <v/>
      </c>
      <c r="P19" s="20" t="str">
        <f>IFERROR(IF(A19="","",N19*'Ergebnis (detailliert)'!J19/'Ergebnis (detailliert)'!I19),0)</f>
        <v/>
      </c>
      <c r="Q19" s="106" t="str">
        <f t="shared" si="4"/>
        <v/>
      </c>
      <c r="R19" s="107" t="str">
        <f t="shared" si="5"/>
        <v/>
      </c>
      <c r="S19" s="108" t="str">
        <f>IF(A19="","",IF(LOOKUP(A19,Stammdaten!$A$17:$A$1001,Stammdaten!$G$17:$G$1001)="Nein",0,IF(ISBLANK('Beladung des Speichers'!A19),"",ROUND(MIN(J19,Q19)*-1,2))))</f>
        <v/>
      </c>
    </row>
    <row r="20" spans="1:19" x14ac:dyDescent="0.2">
      <c r="A20" s="109" t="str">
        <f>IF('Beladung des Speichers'!A20="","",'Beladung des Speichers'!A20)</f>
        <v/>
      </c>
      <c r="B20" s="109" t="str">
        <f>IF('Beladung des Speichers'!B20="","",'Beladung des Speichers'!B20)</f>
        <v/>
      </c>
      <c r="C20" s="163" t="str">
        <f>IF(ISBLANK('Beladung des Speichers'!A20),"",SUMIFS('Beladung des Speichers'!$C$17:$C$300,'Beladung des Speichers'!$A$17:$A$300,A20)-SUMIFS('Entladung des Speichers'!$C$17:$C$300,'Entladung des Speichers'!$A$17:$A$300,A20)+SUMIFS(Füllstände!$B$17:$B$299,Füllstände!$A$17:$A$299,A20)-SUMIFS(Füllstände!$C$17:$C$299,Füllstände!$A$17:$A$299,A20))</f>
        <v/>
      </c>
      <c r="D20" s="164" t="str">
        <f>IF(ISBLANK('Beladung des Speichers'!A20),"",C20*'Beladung des Speichers'!C20/SUMIFS('Beladung des Speichers'!$C$17:$C$300,'Beladung des Speichers'!$A$17:$A$300,A20))</f>
        <v/>
      </c>
      <c r="E20" s="165" t="str">
        <f>IF(ISBLANK('Beladung des Speichers'!A20),"",1/SUMIFS('Beladung des Speichers'!$C$17:$C$300,'Beladung des Speichers'!$A$17:$A$300,A20)*C20*SUMIF($A$17:$A$300,A20,'Beladung des Speichers'!$E$17:$E$300))</f>
        <v/>
      </c>
      <c r="F20" s="166" t="str">
        <f>IF(ISBLANK('Beladung des Speichers'!A20),"",IF(C20=0,"0,00",D20/C20*E20))</f>
        <v/>
      </c>
      <c r="G20" s="167" t="str">
        <f>IF(ISBLANK('Beladung des Speichers'!A20),"",SUMIFS('Beladung des Speichers'!$C$17:$C$300,'Beladung des Speichers'!$A$17:$A$300,A20))</f>
        <v/>
      </c>
      <c r="H20" s="124" t="str">
        <f>IF(ISBLANK('Beladung des Speichers'!A20),"",'Beladung des Speichers'!C20)</f>
        <v/>
      </c>
      <c r="I20" s="168" t="str">
        <f>IF(ISBLANK('Beladung des Speichers'!A20),"",SUMIFS('Beladung des Speichers'!$E$17:$E$1001,'Beladung des Speichers'!$A$17:$A$1001,'Ergebnis (detailliert)'!A20))</f>
        <v/>
      </c>
      <c r="J20" s="125" t="str">
        <f>IF(ISBLANK('Beladung des Speichers'!A20),"",'Beladung des Speichers'!E20)</f>
        <v/>
      </c>
      <c r="K20" s="168" t="str">
        <f>IF(ISBLANK('Beladung des Speichers'!A20),"",SUMIFS('Entladung des Speichers'!$C$17:$C$1001,'Entladung des Speichers'!$A$17:$A$1001,'Ergebnis (detailliert)'!A20))</f>
        <v/>
      </c>
      <c r="L20" s="169" t="str">
        <f t="shared" si="2"/>
        <v/>
      </c>
      <c r="M20" s="169" t="str">
        <f>IF(ISBLANK('Entladung des Speichers'!A20),"",'Entladung des Speichers'!C20)</f>
        <v/>
      </c>
      <c r="N20" s="168" t="str">
        <f>IF(ISBLANK('Beladung des Speichers'!A20),"",SUMIFS('Entladung des Speichers'!$E$17:$E$1001,'Entladung des Speichers'!$A$17:$A$1001,'Ergebnis (detailliert)'!$A$17:$A$300))</f>
        <v/>
      </c>
      <c r="O20" s="125" t="str">
        <f t="shared" si="3"/>
        <v/>
      </c>
      <c r="P20" s="20" t="str">
        <f>IFERROR(IF(A20="","",N20*'Ergebnis (detailliert)'!J20/'Ergebnis (detailliert)'!I20),0)</f>
        <v/>
      </c>
      <c r="Q20" s="106" t="str">
        <f t="shared" si="4"/>
        <v/>
      </c>
      <c r="R20" s="107" t="str">
        <f t="shared" si="5"/>
        <v/>
      </c>
      <c r="S20" s="108" t="str">
        <f>IF(A20="","",IF(LOOKUP(A20,Stammdaten!$A$17:$A$1001,Stammdaten!$G$17:$G$1001)="Nein",0,IF(ISBLANK('Beladung des Speichers'!A20),"",ROUND(MIN(J20,Q20)*-1,2))))</f>
        <v/>
      </c>
    </row>
    <row r="21" spans="1:19" x14ac:dyDescent="0.2">
      <c r="A21" s="109" t="str">
        <f>IF('Beladung des Speichers'!A21="","",'Beladung des Speichers'!A21)</f>
        <v/>
      </c>
      <c r="B21" s="109" t="str">
        <f>IF('Beladung des Speichers'!B21="","",'Beladung des Speichers'!B21)</f>
        <v/>
      </c>
      <c r="C21" s="163" t="str">
        <f>IF(ISBLANK('Beladung des Speichers'!A21),"",SUMIFS('Beladung des Speichers'!$C$17:$C$300,'Beladung des Speichers'!$A$17:$A$300,A21)-SUMIFS('Entladung des Speichers'!$C$17:$C$300,'Entladung des Speichers'!$A$17:$A$300,A21)+SUMIFS(Füllstände!$B$17:$B$299,Füllstände!$A$17:$A$299,A21)-SUMIFS(Füllstände!$C$17:$C$299,Füllstände!$A$17:$A$299,A21))</f>
        <v/>
      </c>
      <c r="D21" s="164" t="str">
        <f>IF(ISBLANK('Beladung des Speichers'!A21),"",C21*'Beladung des Speichers'!C21/SUMIFS('Beladung des Speichers'!$C$17:$C$300,'Beladung des Speichers'!$A$17:$A$300,A21))</f>
        <v/>
      </c>
      <c r="E21" s="165" t="str">
        <f>IF(ISBLANK('Beladung des Speichers'!A21),"",1/SUMIFS('Beladung des Speichers'!$C$17:$C$300,'Beladung des Speichers'!$A$17:$A$300,A21)*C21*SUMIF($A$17:$A$300,A21,'Beladung des Speichers'!$E$17:$E$300))</f>
        <v/>
      </c>
      <c r="F21" s="166" t="str">
        <f>IF(ISBLANK('Beladung des Speichers'!A21),"",IF(C21=0,"0,00",D21/C21*E21))</f>
        <v/>
      </c>
      <c r="G21" s="167" t="str">
        <f>IF(ISBLANK('Beladung des Speichers'!A21),"",SUMIFS('Beladung des Speichers'!$C$17:$C$300,'Beladung des Speichers'!$A$17:$A$300,A21))</f>
        <v/>
      </c>
      <c r="H21" s="124" t="str">
        <f>IF(ISBLANK('Beladung des Speichers'!A21),"",'Beladung des Speichers'!C21)</f>
        <v/>
      </c>
      <c r="I21" s="168" t="str">
        <f>IF(ISBLANK('Beladung des Speichers'!A21),"",SUMIFS('Beladung des Speichers'!$E$17:$E$1001,'Beladung des Speichers'!$A$17:$A$1001,'Ergebnis (detailliert)'!A21))</f>
        <v/>
      </c>
      <c r="J21" s="125" t="str">
        <f>IF(ISBLANK('Beladung des Speichers'!A21),"",'Beladung des Speichers'!E21)</f>
        <v/>
      </c>
      <c r="K21" s="168" t="str">
        <f>IF(ISBLANK('Beladung des Speichers'!A21),"",SUMIFS('Entladung des Speichers'!$C$17:$C$1001,'Entladung des Speichers'!$A$17:$A$1001,'Ergebnis (detailliert)'!A21))</f>
        <v/>
      </c>
      <c r="L21" s="169" t="str">
        <f t="shared" si="2"/>
        <v/>
      </c>
      <c r="M21" s="169" t="str">
        <f>IF(ISBLANK('Entladung des Speichers'!A21),"",'Entladung des Speichers'!C21)</f>
        <v/>
      </c>
      <c r="N21" s="168" t="str">
        <f>IF(ISBLANK('Beladung des Speichers'!A21),"",SUMIFS('Entladung des Speichers'!$E$17:$E$1001,'Entladung des Speichers'!$A$17:$A$1001,'Ergebnis (detailliert)'!$A$17:$A$300))</f>
        <v/>
      </c>
      <c r="O21" s="125" t="str">
        <f t="shared" si="3"/>
        <v/>
      </c>
      <c r="P21" s="20" t="str">
        <f>IFERROR(IF(A21="","",N21*'Ergebnis (detailliert)'!J21/'Ergebnis (detailliert)'!I21),0)</f>
        <v/>
      </c>
      <c r="Q21" s="106" t="str">
        <f t="shared" si="4"/>
        <v/>
      </c>
      <c r="R21" s="107" t="str">
        <f t="shared" si="5"/>
        <v/>
      </c>
      <c r="S21" s="108" t="str">
        <f>IF(A21="","",IF(LOOKUP(A21,Stammdaten!$A$17:$A$1001,Stammdaten!$G$17:$G$1001)="Nein",0,IF(ISBLANK('Beladung des Speichers'!A21),"",ROUND(MIN(J21,Q21)*-1,2))))</f>
        <v/>
      </c>
    </row>
    <row r="22" spans="1:19" x14ac:dyDescent="0.2">
      <c r="A22" s="109" t="str">
        <f>IF('Beladung des Speichers'!A22="","",'Beladung des Speichers'!A22)</f>
        <v/>
      </c>
      <c r="B22" s="109" t="str">
        <f>IF('Beladung des Speichers'!B22="","",'Beladung des Speichers'!B22)</f>
        <v/>
      </c>
      <c r="C22" s="163" t="str">
        <f>IF(ISBLANK('Beladung des Speichers'!A22),"",SUMIFS('Beladung des Speichers'!$C$17:$C$300,'Beladung des Speichers'!$A$17:$A$300,A22)-SUMIFS('Entladung des Speichers'!$C$17:$C$300,'Entladung des Speichers'!$A$17:$A$300,A22)+SUMIFS(Füllstände!$B$17:$B$299,Füllstände!$A$17:$A$299,A22)-SUMIFS(Füllstände!$C$17:$C$299,Füllstände!$A$17:$A$299,A22))</f>
        <v/>
      </c>
      <c r="D22" s="164" t="str">
        <f>IF(ISBLANK('Beladung des Speichers'!A22),"",C22*'Beladung des Speichers'!C22/SUMIFS('Beladung des Speichers'!$C$17:$C$300,'Beladung des Speichers'!$A$17:$A$300,A22))</f>
        <v/>
      </c>
      <c r="E22" s="165" t="str">
        <f>IF(ISBLANK('Beladung des Speichers'!A22),"",1/SUMIFS('Beladung des Speichers'!$C$17:$C$300,'Beladung des Speichers'!$A$17:$A$300,A22)*C22*SUMIF($A$17:$A$300,A22,'Beladung des Speichers'!$E$17:$E$300))</f>
        <v/>
      </c>
      <c r="F22" s="166" t="str">
        <f>IF(ISBLANK('Beladung des Speichers'!A22),"",IF(C22=0,"0,00",D22/C22*E22))</f>
        <v/>
      </c>
      <c r="G22" s="167" t="str">
        <f>IF(ISBLANK('Beladung des Speichers'!A22),"",SUMIFS('Beladung des Speichers'!$C$17:$C$300,'Beladung des Speichers'!$A$17:$A$300,A22))</f>
        <v/>
      </c>
      <c r="H22" s="124" t="str">
        <f>IF(ISBLANK('Beladung des Speichers'!A22),"",'Beladung des Speichers'!C22)</f>
        <v/>
      </c>
      <c r="I22" s="168" t="str">
        <f>IF(ISBLANK('Beladung des Speichers'!A22),"",SUMIFS('Beladung des Speichers'!$E$17:$E$1001,'Beladung des Speichers'!$A$17:$A$1001,'Ergebnis (detailliert)'!A22))</f>
        <v/>
      </c>
      <c r="J22" s="125" t="str">
        <f>IF(ISBLANK('Beladung des Speichers'!A22),"",'Beladung des Speichers'!E22)</f>
        <v/>
      </c>
      <c r="K22" s="168" t="str">
        <f>IF(ISBLANK('Beladung des Speichers'!A22),"",SUMIFS('Entladung des Speichers'!$C$17:$C$1001,'Entladung des Speichers'!$A$17:$A$1001,'Ergebnis (detailliert)'!A22))</f>
        <v/>
      </c>
      <c r="L22" s="169" t="str">
        <f t="shared" si="2"/>
        <v/>
      </c>
      <c r="M22" s="169" t="str">
        <f>IF(ISBLANK('Entladung des Speichers'!A22),"",'Entladung des Speichers'!C22)</f>
        <v/>
      </c>
      <c r="N22" s="168" t="str">
        <f>IF(ISBLANK('Beladung des Speichers'!A22),"",SUMIFS('Entladung des Speichers'!$E$17:$E$1001,'Entladung des Speichers'!$A$17:$A$1001,'Ergebnis (detailliert)'!$A$17:$A$300))</f>
        <v/>
      </c>
      <c r="O22" s="125" t="str">
        <f t="shared" si="3"/>
        <v/>
      </c>
      <c r="P22" s="20" t="str">
        <f>IFERROR(IF(A22="","",N22*'Ergebnis (detailliert)'!J22/'Ergebnis (detailliert)'!I22),0)</f>
        <v/>
      </c>
      <c r="Q22" s="106" t="str">
        <f t="shared" si="4"/>
        <v/>
      </c>
      <c r="R22" s="107" t="str">
        <f t="shared" si="5"/>
        <v/>
      </c>
      <c r="S22" s="108" t="str">
        <f>IF(A22="","",IF(LOOKUP(A22,Stammdaten!$A$17:$A$1001,Stammdaten!$G$17:$G$1001)="Nein",0,IF(ISBLANK('Beladung des Speichers'!A22),"",ROUND(MIN(J22,Q22)*-1,2))))</f>
        <v/>
      </c>
    </row>
    <row r="23" spans="1:19" x14ac:dyDescent="0.2">
      <c r="A23" s="109" t="str">
        <f>IF('Beladung des Speichers'!A23="","",'Beladung des Speichers'!A23)</f>
        <v/>
      </c>
      <c r="B23" s="109" t="str">
        <f>IF('Beladung des Speichers'!B23="","",'Beladung des Speichers'!B23)</f>
        <v/>
      </c>
      <c r="C23" s="163" t="str">
        <f>IF(ISBLANK('Beladung des Speichers'!A23),"",SUMIFS('Beladung des Speichers'!$C$17:$C$300,'Beladung des Speichers'!$A$17:$A$300,A23)-SUMIFS('Entladung des Speichers'!$C$17:$C$300,'Entladung des Speichers'!$A$17:$A$300,A23)+SUMIFS(Füllstände!$B$17:$B$299,Füllstände!$A$17:$A$299,A23)-SUMIFS(Füllstände!$C$17:$C$299,Füllstände!$A$17:$A$299,A23))</f>
        <v/>
      </c>
      <c r="D23" s="164" t="str">
        <f>IF(ISBLANK('Beladung des Speichers'!A23),"",C23*'Beladung des Speichers'!C23/SUMIFS('Beladung des Speichers'!$C$17:$C$300,'Beladung des Speichers'!$A$17:$A$300,A23))</f>
        <v/>
      </c>
      <c r="E23" s="165" t="str">
        <f>IF(ISBLANK('Beladung des Speichers'!A23),"",1/SUMIFS('Beladung des Speichers'!$C$17:$C$300,'Beladung des Speichers'!$A$17:$A$300,A23)*C23*SUMIF($A$17:$A$300,A23,'Beladung des Speichers'!$E$17:$E$300))</f>
        <v/>
      </c>
      <c r="F23" s="166" t="str">
        <f>IF(ISBLANK('Beladung des Speichers'!A23),"",IF(C23=0,"0,00",D23/C23*E23))</f>
        <v/>
      </c>
      <c r="G23" s="167" t="str">
        <f>IF(ISBLANK('Beladung des Speichers'!A23),"",SUMIFS('Beladung des Speichers'!$C$17:$C$300,'Beladung des Speichers'!$A$17:$A$300,A23))</f>
        <v/>
      </c>
      <c r="H23" s="124" t="str">
        <f>IF(ISBLANK('Beladung des Speichers'!A23),"",'Beladung des Speichers'!C23)</f>
        <v/>
      </c>
      <c r="I23" s="168" t="str">
        <f>IF(ISBLANK('Beladung des Speichers'!A23),"",SUMIFS('Beladung des Speichers'!$E$17:$E$1001,'Beladung des Speichers'!$A$17:$A$1001,'Ergebnis (detailliert)'!A23))</f>
        <v/>
      </c>
      <c r="J23" s="125" t="str">
        <f>IF(ISBLANK('Beladung des Speichers'!A23),"",'Beladung des Speichers'!E23)</f>
        <v/>
      </c>
      <c r="K23" s="168" t="str">
        <f>IF(ISBLANK('Beladung des Speichers'!A23),"",SUMIFS('Entladung des Speichers'!$C$17:$C$1001,'Entladung des Speichers'!$A$17:$A$1001,'Ergebnis (detailliert)'!A23))</f>
        <v/>
      </c>
      <c r="L23" s="169" t="str">
        <f t="shared" si="2"/>
        <v/>
      </c>
      <c r="M23" s="169" t="str">
        <f>IF(ISBLANK('Entladung des Speichers'!A23),"",'Entladung des Speichers'!C23)</f>
        <v/>
      </c>
      <c r="N23" s="168" t="str">
        <f>IF(ISBLANK('Beladung des Speichers'!A23),"",SUMIFS('Entladung des Speichers'!$E$17:$E$1001,'Entladung des Speichers'!$A$17:$A$1001,'Ergebnis (detailliert)'!$A$17:$A$300))</f>
        <v/>
      </c>
      <c r="O23" s="125" t="str">
        <f t="shared" si="3"/>
        <v/>
      </c>
      <c r="P23" s="20" t="str">
        <f>IFERROR(IF(A23="","",N23*'Ergebnis (detailliert)'!J23/'Ergebnis (detailliert)'!I23),0)</f>
        <v/>
      </c>
      <c r="Q23" s="106" t="str">
        <f t="shared" si="4"/>
        <v/>
      </c>
      <c r="R23" s="107" t="str">
        <f t="shared" si="5"/>
        <v/>
      </c>
      <c r="S23" s="108" t="str">
        <f>IF(A23="","",IF(LOOKUP(A23,Stammdaten!$A$17:$A$1001,Stammdaten!$G$17:$G$1001)="Nein",0,IF(ISBLANK('Beladung des Speichers'!A23),"",ROUND(MIN(J23,Q23)*-1,2))))</f>
        <v/>
      </c>
    </row>
    <row r="24" spans="1:19" x14ac:dyDescent="0.2">
      <c r="A24" s="109" t="str">
        <f>IF('Beladung des Speichers'!A24="","",'Beladung des Speichers'!A24)</f>
        <v/>
      </c>
      <c r="B24" s="109" t="str">
        <f>IF('Beladung des Speichers'!B24="","",'Beladung des Speichers'!B24)</f>
        <v/>
      </c>
      <c r="C24" s="163" t="str">
        <f>IF(ISBLANK('Beladung des Speichers'!A24),"",SUMIFS('Beladung des Speichers'!$C$17:$C$300,'Beladung des Speichers'!$A$17:$A$300,A24)-SUMIFS('Entladung des Speichers'!$C$17:$C$300,'Entladung des Speichers'!$A$17:$A$300,A24)+SUMIFS(Füllstände!$B$17:$B$299,Füllstände!$A$17:$A$299,A24)-SUMIFS(Füllstände!$C$17:$C$299,Füllstände!$A$17:$A$299,A24))</f>
        <v/>
      </c>
      <c r="D24" s="164" t="str">
        <f>IF(ISBLANK('Beladung des Speichers'!A24),"",C24*'Beladung des Speichers'!C24/SUMIFS('Beladung des Speichers'!$C$17:$C$300,'Beladung des Speichers'!$A$17:$A$300,A24))</f>
        <v/>
      </c>
      <c r="E24" s="165" t="str">
        <f>IF(ISBLANK('Beladung des Speichers'!A24),"",1/SUMIFS('Beladung des Speichers'!$C$17:$C$300,'Beladung des Speichers'!$A$17:$A$300,A24)*C24*SUMIF($A$17:$A$300,A24,'Beladung des Speichers'!$E$17:$E$300))</f>
        <v/>
      </c>
      <c r="F24" s="166" t="str">
        <f>IF(ISBLANK('Beladung des Speichers'!A24),"",IF(C24=0,"0,00",D24/C24*E24))</f>
        <v/>
      </c>
      <c r="G24" s="167" t="str">
        <f>IF(ISBLANK('Beladung des Speichers'!A24),"",SUMIFS('Beladung des Speichers'!$C$17:$C$300,'Beladung des Speichers'!$A$17:$A$300,A24))</f>
        <v/>
      </c>
      <c r="H24" s="124" t="str">
        <f>IF(ISBLANK('Beladung des Speichers'!A24),"",'Beladung des Speichers'!C24)</f>
        <v/>
      </c>
      <c r="I24" s="168" t="str">
        <f>IF(ISBLANK('Beladung des Speichers'!A24),"",SUMIFS('Beladung des Speichers'!$E$17:$E$1001,'Beladung des Speichers'!$A$17:$A$1001,'Ergebnis (detailliert)'!A24))</f>
        <v/>
      </c>
      <c r="J24" s="125" t="str">
        <f>IF(ISBLANK('Beladung des Speichers'!A24),"",'Beladung des Speichers'!E24)</f>
        <v/>
      </c>
      <c r="K24" s="168" t="str">
        <f>IF(ISBLANK('Beladung des Speichers'!A24),"",SUMIFS('Entladung des Speichers'!$C$17:$C$1001,'Entladung des Speichers'!$A$17:$A$1001,'Ergebnis (detailliert)'!A24))</f>
        <v/>
      </c>
      <c r="L24" s="169" t="str">
        <f t="shared" si="2"/>
        <v/>
      </c>
      <c r="M24" s="169" t="str">
        <f>IF(ISBLANK('Entladung des Speichers'!A24),"",'Entladung des Speichers'!C24)</f>
        <v/>
      </c>
      <c r="N24" s="168" t="str">
        <f>IF(ISBLANK('Beladung des Speichers'!A24),"",SUMIFS('Entladung des Speichers'!$E$17:$E$1001,'Entladung des Speichers'!$A$17:$A$1001,'Ergebnis (detailliert)'!$A$17:$A$300))</f>
        <v/>
      </c>
      <c r="O24" s="125" t="str">
        <f t="shared" si="3"/>
        <v/>
      </c>
      <c r="P24" s="20" t="str">
        <f>IFERROR(IF(A24="","",N24*'Ergebnis (detailliert)'!J24/'Ergebnis (detailliert)'!I24),0)</f>
        <v/>
      </c>
      <c r="Q24" s="106" t="str">
        <f t="shared" si="4"/>
        <v/>
      </c>
      <c r="R24" s="107" t="str">
        <f t="shared" si="5"/>
        <v/>
      </c>
      <c r="S24" s="108" t="str">
        <f>IF(A24="","",IF(LOOKUP(A24,Stammdaten!$A$17:$A$1001,Stammdaten!$G$17:$G$1001)="Nein",0,IF(ISBLANK('Beladung des Speichers'!A24),"",ROUND(MIN(J24,Q24)*-1,2))))</f>
        <v/>
      </c>
    </row>
    <row r="25" spans="1:19" x14ac:dyDescent="0.2">
      <c r="A25" s="109" t="str">
        <f>IF('Beladung des Speichers'!A25="","",'Beladung des Speichers'!A25)</f>
        <v/>
      </c>
      <c r="B25" s="109" t="str">
        <f>IF('Beladung des Speichers'!B25="","",'Beladung des Speichers'!B25)</f>
        <v/>
      </c>
      <c r="C25" s="163" t="str">
        <f>IF(ISBLANK('Beladung des Speichers'!A25),"",SUMIFS('Beladung des Speichers'!$C$17:$C$300,'Beladung des Speichers'!$A$17:$A$300,A25)-SUMIFS('Entladung des Speichers'!$C$17:$C$300,'Entladung des Speichers'!$A$17:$A$300,A25)+SUMIFS(Füllstände!$B$17:$B$299,Füllstände!$A$17:$A$299,A25)-SUMIFS(Füllstände!$C$17:$C$299,Füllstände!$A$17:$A$299,A25))</f>
        <v/>
      </c>
      <c r="D25" s="164" t="str">
        <f>IF(ISBLANK('Beladung des Speichers'!A25),"",C25*'Beladung des Speichers'!C25/SUMIFS('Beladung des Speichers'!$C$17:$C$300,'Beladung des Speichers'!$A$17:$A$300,A25))</f>
        <v/>
      </c>
      <c r="E25" s="165" t="str">
        <f>IF(ISBLANK('Beladung des Speichers'!A25),"",1/SUMIFS('Beladung des Speichers'!$C$17:$C$300,'Beladung des Speichers'!$A$17:$A$300,A25)*C25*SUMIF($A$17:$A$300,A25,'Beladung des Speichers'!$E$17:$E$300))</f>
        <v/>
      </c>
      <c r="F25" s="166" t="str">
        <f>IF(ISBLANK('Beladung des Speichers'!A25),"",IF(C25=0,"0,00",D25/C25*E25))</f>
        <v/>
      </c>
      <c r="G25" s="167" t="str">
        <f>IF(ISBLANK('Beladung des Speichers'!A25),"",SUMIFS('Beladung des Speichers'!$C$17:$C$300,'Beladung des Speichers'!$A$17:$A$300,A25))</f>
        <v/>
      </c>
      <c r="H25" s="124" t="str">
        <f>IF(ISBLANK('Beladung des Speichers'!A25),"",'Beladung des Speichers'!C25)</f>
        <v/>
      </c>
      <c r="I25" s="168" t="str">
        <f>IF(ISBLANK('Beladung des Speichers'!A25),"",SUMIFS('Beladung des Speichers'!$E$17:$E$1001,'Beladung des Speichers'!$A$17:$A$1001,'Ergebnis (detailliert)'!A25))</f>
        <v/>
      </c>
      <c r="J25" s="125" t="str">
        <f>IF(ISBLANK('Beladung des Speichers'!A25),"",'Beladung des Speichers'!E25)</f>
        <v/>
      </c>
      <c r="K25" s="168" t="str">
        <f>IF(ISBLANK('Beladung des Speichers'!A25),"",SUMIFS('Entladung des Speichers'!$C$17:$C$1001,'Entladung des Speichers'!$A$17:$A$1001,'Ergebnis (detailliert)'!A25))</f>
        <v/>
      </c>
      <c r="L25" s="169" t="str">
        <f t="shared" si="2"/>
        <v/>
      </c>
      <c r="M25" s="169" t="str">
        <f>IF(ISBLANK('Entladung des Speichers'!A25),"",'Entladung des Speichers'!C25)</f>
        <v/>
      </c>
      <c r="N25" s="168" t="str">
        <f>IF(ISBLANK('Beladung des Speichers'!A25),"",SUMIFS('Entladung des Speichers'!$E$17:$E$1001,'Entladung des Speichers'!$A$17:$A$1001,'Ergebnis (detailliert)'!$A$17:$A$300))</f>
        <v/>
      </c>
      <c r="O25" s="125" t="str">
        <f t="shared" si="3"/>
        <v/>
      </c>
      <c r="P25" s="20" t="str">
        <f>IFERROR(IF(A25="","",N25*'Ergebnis (detailliert)'!J25/'Ergebnis (detailliert)'!I25),0)</f>
        <v/>
      </c>
      <c r="Q25" s="106" t="str">
        <f t="shared" si="4"/>
        <v/>
      </c>
      <c r="R25" s="107" t="str">
        <f t="shared" si="5"/>
        <v/>
      </c>
      <c r="S25" s="108" t="str">
        <f>IF(A25="","",IF(LOOKUP(A25,Stammdaten!$A$17:$A$1001,Stammdaten!$G$17:$G$1001)="Nein",0,IF(ISBLANK('Beladung des Speichers'!A25),"",ROUND(MIN(J25,Q25)*-1,2))))</f>
        <v/>
      </c>
    </row>
    <row r="26" spans="1:19" x14ac:dyDescent="0.2">
      <c r="A26" s="109" t="str">
        <f>IF('Beladung des Speichers'!A26="","",'Beladung des Speichers'!A26)</f>
        <v/>
      </c>
      <c r="B26" s="109" t="str">
        <f>IF('Beladung des Speichers'!B26="","",'Beladung des Speichers'!B26)</f>
        <v/>
      </c>
      <c r="C26" s="163" t="str">
        <f>IF(ISBLANK('Beladung des Speichers'!A26),"",SUMIFS('Beladung des Speichers'!$C$17:$C$300,'Beladung des Speichers'!$A$17:$A$300,A26)-SUMIFS('Entladung des Speichers'!$C$17:$C$300,'Entladung des Speichers'!$A$17:$A$300,A26)+SUMIFS(Füllstände!$B$17:$B$299,Füllstände!$A$17:$A$299,A26)-SUMIFS(Füllstände!$C$17:$C$299,Füllstände!$A$17:$A$299,A26))</f>
        <v/>
      </c>
      <c r="D26" s="164" t="str">
        <f>IF(ISBLANK('Beladung des Speichers'!A26),"",C26*'Beladung des Speichers'!C26/SUMIFS('Beladung des Speichers'!$C$17:$C$300,'Beladung des Speichers'!$A$17:$A$300,A26))</f>
        <v/>
      </c>
      <c r="E26" s="165" t="str">
        <f>IF(ISBLANK('Beladung des Speichers'!A26),"",1/SUMIFS('Beladung des Speichers'!$C$17:$C$300,'Beladung des Speichers'!$A$17:$A$300,A26)*C26*SUMIF($A$17:$A$300,A26,'Beladung des Speichers'!$E$17:$E$300))</f>
        <v/>
      </c>
      <c r="F26" s="166" t="str">
        <f>IF(ISBLANK('Beladung des Speichers'!A26),"",IF(C26=0,"0,00",D26/C26*E26))</f>
        <v/>
      </c>
      <c r="G26" s="167" t="str">
        <f>IF(ISBLANK('Beladung des Speichers'!A26),"",SUMIFS('Beladung des Speichers'!$C$17:$C$300,'Beladung des Speichers'!$A$17:$A$300,A26))</f>
        <v/>
      </c>
      <c r="H26" s="124" t="str">
        <f>IF(ISBLANK('Beladung des Speichers'!A26),"",'Beladung des Speichers'!C26)</f>
        <v/>
      </c>
      <c r="I26" s="168" t="str">
        <f>IF(ISBLANK('Beladung des Speichers'!A26),"",SUMIFS('Beladung des Speichers'!$E$17:$E$1001,'Beladung des Speichers'!$A$17:$A$1001,'Ergebnis (detailliert)'!A26))</f>
        <v/>
      </c>
      <c r="J26" s="125" t="str">
        <f>IF(ISBLANK('Beladung des Speichers'!A26),"",'Beladung des Speichers'!E26)</f>
        <v/>
      </c>
      <c r="K26" s="168" t="str">
        <f>IF(ISBLANK('Beladung des Speichers'!A26),"",SUMIFS('Entladung des Speichers'!$C$17:$C$1001,'Entladung des Speichers'!$A$17:$A$1001,'Ergebnis (detailliert)'!A26))</f>
        <v/>
      </c>
      <c r="L26" s="169" t="str">
        <f t="shared" si="2"/>
        <v/>
      </c>
      <c r="M26" s="169" t="str">
        <f>IF(ISBLANK('Entladung des Speichers'!A26),"",'Entladung des Speichers'!C26)</f>
        <v/>
      </c>
      <c r="N26" s="168" t="str">
        <f>IF(ISBLANK('Beladung des Speichers'!A26),"",SUMIFS('Entladung des Speichers'!$E$17:$E$1001,'Entladung des Speichers'!$A$17:$A$1001,'Ergebnis (detailliert)'!$A$17:$A$300))</f>
        <v/>
      </c>
      <c r="O26" s="125" t="str">
        <f t="shared" si="3"/>
        <v/>
      </c>
      <c r="P26" s="20" t="str">
        <f>IFERROR(IF(A26="","",N26*'Ergebnis (detailliert)'!J26/'Ergebnis (detailliert)'!I26),0)</f>
        <v/>
      </c>
      <c r="Q26" s="106" t="str">
        <f t="shared" si="4"/>
        <v/>
      </c>
      <c r="R26" s="107" t="str">
        <f t="shared" si="5"/>
        <v/>
      </c>
      <c r="S26" s="108" t="str">
        <f>IF(A26="","",IF(LOOKUP(A26,Stammdaten!$A$17:$A$1001,Stammdaten!$G$17:$G$1001)="Nein",0,IF(ISBLANK('Beladung des Speichers'!A26),"",ROUND(MIN(J26,Q26)*-1,2))))</f>
        <v/>
      </c>
    </row>
    <row r="27" spans="1:19" x14ac:dyDescent="0.2">
      <c r="A27" s="109" t="str">
        <f>IF('Beladung des Speichers'!A27="","",'Beladung des Speichers'!A27)</f>
        <v/>
      </c>
      <c r="B27" s="109" t="str">
        <f>IF('Beladung des Speichers'!B27="","",'Beladung des Speichers'!B27)</f>
        <v/>
      </c>
      <c r="C27" s="163" t="str">
        <f>IF(ISBLANK('Beladung des Speichers'!A27),"",SUMIFS('Beladung des Speichers'!$C$17:$C$300,'Beladung des Speichers'!$A$17:$A$300,A27)-SUMIFS('Entladung des Speichers'!$C$17:$C$300,'Entladung des Speichers'!$A$17:$A$300,A27)+SUMIFS(Füllstände!$B$17:$B$299,Füllstände!$A$17:$A$299,A27)-SUMIFS(Füllstände!$C$17:$C$299,Füllstände!$A$17:$A$299,A27))</f>
        <v/>
      </c>
      <c r="D27" s="164" t="str">
        <f>IF(ISBLANK('Beladung des Speichers'!A27),"",C27*'Beladung des Speichers'!C27/SUMIFS('Beladung des Speichers'!$C$17:$C$300,'Beladung des Speichers'!$A$17:$A$300,A27))</f>
        <v/>
      </c>
      <c r="E27" s="165" t="str">
        <f>IF(ISBLANK('Beladung des Speichers'!A27),"",1/SUMIFS('Beladung des Speichers'!$C$17:$C$300,'Beladung des Speichers'!$A$17:$A$300,A27)*C27*SUMIF($A$17:$A$300,A27,'Beladung des Speichers'!$E$17:$E$300))</f>
        <v/>
      </c>
      <c r="F27" s="166" t="str">
        <f>IF(ISBLANK('Beladung des Speichers'!A27),"",IF(C27=0,"0,00",D27/C27*E27))</f>
        <v/>
      </c>
      <c r="G27" s="167" t="str">
        <f>IF(ISBLANK('Beladung des Speichers'!A27),"",SUMIFS('Beladung des Speichers'!$C$17:$C$300,'Beladung des Speichers'!$A$17:$A$300,A27))</f>
        <v/>
      </c>
      <c r="H27" s="124" t="str">
        <f>IF(ISBLANK('Beladung des Speichers'!A27),"",'Beladung des Speichers'!C27)</f>
        <v/>
      </c>
      <c r="I27" s="168" t="str">
        <f>IF(ISBLANK('Beladung des Speichers'!A27),"",SUMIFS('Beladung des Speichers'!$E$17:$E$1001,'Beladung des Speichers'!$A$17:$A$1001,'Ergebnis (detailliert)'!A27))</f>
        <v/>
      </c>
      <c r="J27" s="125" t="str">
        <f>IF(ISBLANK('Beladung des Speichers'!A27),"",'Beladung des Speichers'!E27)</f>
        <v/>
      </c>
      <c r="K27" s="168" t="str">
        <f>IF(ISBLANK('Beladung des Speichers'!A27),"",SUMIFS('Entladung des Speichers'!$C$17:$C$1001,'Entladung des Speichers'!$A$17:$A$1001,'Ergebnis (detailliert)'!A27))</f>
        <v/>
      </c>
      <c r="L27" s="169" t="str">
        <f t="shared" si="2"/>
        <v/>
      </c>
      <c r="M27" s="169" t="str">
        <f>IF(ISBLANK('Entladung des Speichers'!A27),"",'Entladung des Speichers'!C27)</f>
        <v/>
      </c>
      <c r="N27" s="168" t="str">
        <f>IF(ISBLANK('Beladung des Speichers'!A27),"",SUMIFS('Entladung des Speichers'!$E$17:$E$1001,'Entladung des Speichers'!$A$17:$A$1001,'Ergebnis (detailliert)'!$A$17:$A$300))</f>
        <v/>
      </c>
      <c r="O27" s="125" t="str">
        <f t="shared" si="3"/>
        <v/>
      </c>
      <c r="P27" s="20" t="str">
        <f>IFERROR(IF(A27="","",N27*'Ergebnis (detailliert)'!J27/'Ergebnis (detailliert)'!I27),0)</f>
        <v/>
      </c>
      <c r="Q27" s="106" t="str">
        <f t="shared" si="4"/>
        <v/>
      </c>
      <c r="R27" s="107" t="str">
        <f t="shared" si="5"/>
        <v/>
      </c>
      <c r="S27" s="108" t="str">
        <f>IF(A27="","",IF(LOOKUP(A27,Stammdaten!$A$17:$A$1001,Stammdaten!$G$17:$G$1001)="Nein",0,IF(ISBLANK('Beladung des Speichers'!A27),"",ROUND(MIN(J27,Q27)*-1,2))))</f>
        <v/>
      </c>
    </row>
    <row r="28" spans="1:19" x14ac:dyDescent="0.2">
      <c r="A28" s="109" t="str">
        <f>IF('Beladung des Speichers'!A28="","",'Beladung des Speichers'!A28)</f>
        <v/>
      </c>
      <c r="B28" s="109" t="str">
        <f>IF('Beladung des Speichers'!B28="","",'Beladung des Speichers'!B28)</f>
        <v/>
      </c>
      <c r="C28" s="163" t="str">
        <f>IF(ISBLANK('Beladung des Speichers'!A28),"",SUMIFS('Beladung des Speichers'!$C$17:$C$300,'Beladung des Speichers'!$A$17:$A$300,A28)-SUMIFS('Entladung des Speichers'!$C$17:$C$300,'Entladung des Speichers'!$A$17:$A$300,A28)+SUMIFS(Füllstände!$B$17:$B$299,Füllstände!$A$17:$A$299,A28)-SUMIFS(Füllstände!$C$17:$C$299,Füllstände!$A$17:$A$299,A28))</f>
        <v/>
      </c>
      <c r="D28" s="164" t="str">
        <f>IF(ISBLANK('Beladung des Speichers'!A28),"",C28*'Beladung des Speichers'!C28/SUMIFS('Beladung des Speichers'!$C$17:$C$300,'Beladung des Speichers'!$A$17:$A$300,A28))</f>
        <v/>
      </c>
      <c r="E28" s="165" t="str">
        <f>IF(ISBLANK('Beladung des Speichers'!A28),"",1/SUMIFS('Beladung des Speichers'!$C$17:$C$300,'Beladung des Speichers'!$A$17:$A$300,A28)*C28*SUMIF($A$17:$A$300,A28,'Beladung des Speichers'!$E$17:$E$300))</f>
        <v/>
      </c>
      <c r="F28" s="166" t="str">
        <f>IF(ISBLANK('Beladung des Speichers'!A28),"",IF(C28=0,"0,00",D28/C28*E28))</f>
        <v/>
      </c>
      <c r="G28" s="167" t="str">
        <f>IF(ISBLANK('Beladung des Speichers'!A28),"",SUMIFS('Beladung des Speichers'!$C$17:$C$300,'Beladung des Speichers'!$A$17:$A$300,A28))</f>
        <v/>
      </c>
      <c r="H28" s="124" t="str">
        <f>IF(ISBLANK('Beladung des Speichers'!A28),"",'Beladung des Speichers'!C28)</f>
        <v/>
      </c>
      <c r="I28" s="168" t="str">
        <f>IF(ISBLANK('Beladung des Speichers'!A28),"",SUMIFS('Beladung des Speichers'!$E$17:$E$1001,'Beladung des Speichers'!$A$17:$A$1001,'Ergebnis (detailliert)'!A28))</f>
        <v/>
      </c>
      <c r="J28" s="125" t="str">
        <f>IF(ISBLANK('Beladung des Speichers'!A28),"",'Beladung des Speichers'!E28)</f>
        <v/>
      </c>
      <c r="K28" s="168" t="str">
        <f>IF(ISBLANK('Beladung des Speichers'!A28),"",SUMIFS('Entladung des Speichers'!$C$17:$C$1001,'Entladung des Speichers'!$A$17:$A$1001,'Ergebnis (detailliert)'!A28))</f>
        <v/>
      </c>
      <c r="L28" s="169" t="str">
        <f t="shared" si="2"/>
        <v/>
      </c>
      <c r="M28" s="169" t="str">
        <f>IF(ISBLANK('Entladung des Speichers'!A28),"",'Entladung des Speichers'!C28)</f>
        <v/>
      </c>
      <c r="N28" s="168" t="str">
        <f>IF(ISBLANK('Beladung des Speichers'!A28),"",SUMIFS('Entladung des Speichers'!$E$17:$E$1001,'Entladung des Speichers'!$A$17:$A$1001,'Ergebnis (detailliert)'!$A$17:$A$300))</f>
        <v/>
      </c>
      <c r="O28" s="125" t="str">
        <f t="shared" si="3"/>
        <v/>
      </c>
      <c r="P28" s="20" t="str">
        <f>IFERROR(IF(A28="","",N28*'Ergebnis (detailliert)'!J28/'Ergebnis (detailliert)'!I28),0)</f>
        <v/>
      </c>
      <c r="Q28" s="106" t="str">
        <f t="shared" si="4"/>
        <v/>
      </c>
      <c r="R28" s="107" t="str">
        <f t="shared" si="5"/>
        <v/>
      </c>
      <c r="S28" s="108" t="str">
        <f>IF(A28="","",IF(LOOKUP(A28,Stammdaten!$A$17:$A$1001,Stammdaten!$G$17:$G$1001)="Nein",0,IF(ISBLANK('Beladung des Speichers'!A28),"",ROUND(MIN(J28,Q28)*-1,2))))</f>
        <v/>
      </c>
    </row>
    <row r="29" spans="1:19" x14ac:dyDescent="0.2">
      <c r="A29" s="109" t="str">
        <f>IF('Beladung des Speichers'!A29="","",'Beladung des Speichers'!A29)</f>
        <v/>
      </c>
      <c r="B29" s="109" t="str">
        <f>IF('Beladung des Speichers'!B29="","",'Beladung des Speichers'!B29)</f>
        <v/>
      </c>
      <c r="C29" s="163" t="str">
        <f>IF(ISBLANK('Beladung des Speichers'!A29),"",SUMIFS('Beladung des Speichers'!$C$17:$C$300,'Beladung des Speichers'!$A$17:$A$300,A29)-SUMIFS('Entladung des Speichers'!$C$17:$C$300,'Entladung des Speichers'!$A$17:$A$300,A29)+SUMIFS(Füllstände!$B$17:$B$299,Füllstände!$A$17:$A$299,A29)-SUMIFS(Füllstände!$C$17:$C$299,Füllstände!$A$17:$A$299,A29))</f>
        <v/>
      </c>
      <c r="D29" s="164" t="str">
        <f>IF(ISBLANK('Beladung des Speichers'!A29),"",C29*'Beladung des Speichers'!C29/SUMIFS('Beladung des Speichers'!$C$17:$C$300,'Beladung des Speichers'!$A$17:$A$300,A29))</f>
        <v/>
      </c>
      <c r="E29" s="165" t="str">
        <f>IF(ISBLANK('Beladung des Speichers'!A29),"",1/SUMIFS('Beladung des Speichers'!$C$17:$C$300,'Beladung des Speichers'!$A$17:$A$300,A29)*C29*SUMIF($A$17:$A$300,A29,'Beladung des Speichers'!$E$17:$E$300))</f>
        <v/>
      </c>
      <c r="F29" s="166" t="str">
        <f>IF(ISBLANK('Beladung des Speichers'!A29),"",IF(C29=0,"0,00",D29/C29*E29))</f>
        <v/>
      </c>
      <c r="G29" s="167" t="str">
        <f>IF(ISBLANK('Beladung des Speichers'!A29),"",SUMIFS('Beladung des Speichers'!$C$17:$C$300,'Beladung des Speichers'!$A$17:$A$300,A29))</f>
        <v/>
      </c>
      <c r="H29" s="124" t="str">
        <f>IF(ISBLANK('Beladung des Speichers'!A29),"",'Beladung des Speichers'!C29)</f>
        <v/>
      </c>
      <c r="I29" s="168" t="str">
        <f>IF(ISBLANK('Beladung des Speichers'!A29),"",SUMIFS('Beladung des Speichers'!$E$17:$E$1001,'Beladung des Speichers'!$A$17:$A$1001,'Ergebnis (detailliert)'!A29))</f>
        <v/>
      </c>
      <c r="J29" s="125" t="str">
        <f>IF(ISBLANK('Beladung des Speichers'!A29),"",'Beladung des Speichers'!E29)</f>
        <v/>
      </c>
      <c r="K29" s="168" t="str">
        <f>IF(ISBLANK('Beladung des Speichers'!A29),"",SUMIFS('Entladung des Speichers'!$C$17:$C$1001,'Entladung des Speichers'!$A$17:$A$1001,'Ergebnis (detailliert)'!A29))</f>
        <v/>
      </c>
      <c r="L29" s="169" t="str">
        <f t="shared" si="2"/>
        <v/>
      </c>
      <c r="M29" s="169" t="str">
        <f>IF(ISBLANK('Entladung des Speichers'!A29),"",'Entladung des Speichers'!C29)</f>
        <v/>
      </c>
      <c r="N29" s="168" t="str">
        <f>IF(ISBLANK('Beladung des Speichers'!A29),"",SUMIFS('Entladung des Speichers'!$E$17:$E$1001,'Entladung des Speichers'!$A$17:$A$1001,'Ergebnis (detailliert)'!$A$17:$A$300))</f>
        <v/>
      </c>
      <c r="O29" s="125" t="str">
        <f t="shared" si="3"/>
        <v/>
      </c>
      <c r="P29" s="20" t="str">
        <f>IFERROR(IF(A29="","",N29*'Ergebnis (detailliert)'!J29/'Ergebnis (detailliert)'!I29),0)</f>
        <v/>
      </c>
      <c r="Q29" s="106" t="str">
        <f t="shared" si="4"/>
        <v/>
      </c>
      <c r="R29" s="107" t="str">
        <f t="shared" si="5"/>
        <v/>
      </c>
      <c r="S29" s="108" t="str">
        <f>IF(A29="","",IF(LOOKUP(A29,Stammdaten!$A$17:$A$1001,Stammdaten!$G$17:$G$1001)="Nein",0,IF(ISBLANK('Beladung des Speichers'!A29),"",ROUND(MIN(J29,Q29)*-1,2))))</f>
        <v/>
      </c>
    </row>
    <row r="30" spans="1:19" x14ac:dyDescent="0.2">
      <c r="A30" s="109" t="str">
        <f>IF('Beladung des Speichers'!A30="","",'Beladung des Speichers'!A30)</f>
        <v/>
      </c>
      <c r="B30" s="109" t="str">
        <f>IF('Beladung des Speichers'!B30="","",'Beladung des Speichers'!B30)</f>
        <v/>
      </c>
      <c r="C30" s="163" t="str">
        <f>IF(ISBLANK('Beladung des Speichers'!A30),"",SUMIFS('Beladung des Speichers'!$C$17:$C$300,'Beladung des Speichers'!$A$17:$A$300,A30)-SUMIFS('Entladung des Speichers'!$C$17:$C$300,'Entladung des Speichers'!$A$17:$A$300,A30)+SUMIFS(Füllstände!$B$17:$B$299,Füllstände!$A$17:$A$299,A30)-SUMIFS(Füllstände!$C$17:$C$299,Füllstände!$A$17:$A$299,A30))</f>
        <v/>
      </c>
      <c r="D30" s="164" t="str">
        <f>IF(ISBLANK('Beladung des Speichers'!A30),"",C30*'Beladung des Speichers'!C30/SUMIFS('Beladung des Speichers'!$C$17:$C$300,'Beladung des Speichers'!$A$17:$A$300,A30))</f>
        <v/>
      </c>
      <c r="E30" s="165" t="str">
        <f>IF(ISBLANK('Beladung des Speichers'!A30),"",1/SUMIFS('Beladung des Speichers'!$C$17:$C$300,'Beladung des Speichers'!$A$17:$A$300,A30)*C30*SUMIF($A$17:$A$300,A30,'Beladung des Speichers'!$E$17:$E$300))</f>
        <v/>
      </c>
      <c r="F30" s="166" t="str">
        <f>IF(ISBLANK('Beladung des Speichers'!A30),"",IF(C30=0,"0,00",D30/C30*E30))</f>
        <v/>
      </c>
      <c r="G30" s="167" t="str">
        <f>IF(ISBLANK('Beladung des Speichers'!A30),"",SUMIFS('Beladung des Speichers'!$C$17:$C$300,'Beladung des Speichers'!$A$17:$A$300,A30))</f>
        <v/>
      </c>
      <c r="H30" s="124" t="str">
        <f>IF(ISBLANK('Beladung des Speichers'!A30),"",'Beladung des Speichers'!C30)</f>
        <v/>
      </c>
      <c r="I30" s="168" t="str">
        <f>IF(ISBLANK('Beladung des Speichers'!A30),"",SUMIFS('Beladung des Speichers'!$E$17:$E$1001,'Beladung des Speichers'!$A$17:$A$1001,'Ergebnis (detailliert)'!A30))</f>
        <v/>
      </c>
      <c r="J30" s="125" t="str">
        <f>IF(ISBLANK('Beladung des Speichers'!A30),"",'Beladung des Speichers'!E30)</f>
        <v/>
      </c>
      <c r="K30" s="168" t="str">
        <f>IF(ISBLANK('Beladung des Speichers'!A30),"",SUMIFS('Entladung des Speichers'!$C$17:$C$1001,'Entladung des Speichers'!$A$17:$A$1001,'Ergebnis (detailliert)'!A30))</f>
        <v/>
      </c>
      <c r="L30" s="169" t="str">
        <f t="shared" si="2"/>
        <v/>
      </c>
      <c r="M30" s="169" t="str">
        <f>IF(ISBLANK('Entladung des Speichers'!A30),"",'Entladung des Speichers'!C30)</f>
        <v/>
      </c>
      <c r="N30" s="168" t="str">
        <f>IF(ISBLANK('Beladung des Speichers'!A30),"",SUMIFS('Entladung des Speichers'!$E$17:$E$1001,'Entladung des Speichers'!$A$17:$A$1001,'Ergebnis (detailliert)'!$A$17:$A$300))</f>
        <v/>
      </c>
      <c r="O30" s="125" t="str">
        <f t="shared" si="3"/>
        <v/>
      </c>
      <c r="P30" s="20" t="str">
        <f>IFERROR(IF(A30="","",N30*'Ergebnis (detailliert)'!J30/'Ergebnis (detailliert)'!I30),0)</f>
        <v/>
      </c>
      <c r="Q30" s="106" t="str">
        <f t="shared" si="4"/>
        <v/>
      </c>
      <c r="R30" s="107" t="str">
        <f t="shared" si="5"/>
        <v/>
      </c>
      <c r="S30" s="108" t="str">
        <f>IF(A30="","",IF(LOOKUP(A30,Stammdaten!$A$17:$A$1001,Stammdaten!$G$17:$G$1001)="Nein",0,IF(ISBLANK('Beladung des Speichers'!A30),"",ROUND(MIN(J30,Q30)*-1,2))))</f>
        <v/>
      </c>
    </row>
    <row r="31" spans="1:19" x14ac:dyDescent="0.2">
      <c r="A31" s="109" t="str">
        <f>IF('Beladung des Speichers'!A31="","",'Beladung des Speichers'!A31)</f>
        <v/>
      </c>
      <c r="B31" s="109" t="str">
        <f>IF('Beladung des Speichers'!B31="","",'Beladung des Speichers'!B31)</f>
        <v/>
      </c>
      <c r="C31" s="163" t="str">
        <f>IF(ISBLANK('Beladung des Speichers'!A31),"",SUMIFS('Beladung des Speichers'!$C$17:$C$300,'Beladung des Speichers'!$A$17:$A$300,A31)-SUMIFS('Entladung des Speichers'!$C$17:$C$300,'Entladung des Speichers'!$A$17:$A$300,A31)+SUMIFS(Füllstände!$B$17:$B$299,Füllstände!$A$17:$A$299,A31)-SUMIFS(Füllstände!$C$17:$C$299,Füllstände!$A$17:$A$299,A31))</f>
        <v/>
      </c>
      <c r="D31" s="164" t="str">
        <f>IF(ISBLANK('Beladung des Speichers'!A31),"",C31*'Beladung des Speichers'!C31/SUMIFS('Beladung des Speichers'!$C$17:$C$300,'Beladung des Speichers'!$A$17:$A$300,A31))</f>
        <v/>
      </c>
      <c r="E31" s="165" t="str">
        <f>IF(ISBLANK('Beladung des Speichers'!A31),"",1/SUMIFS('Beladung des Speichers'!$C$17:$C$300,'Beladung des Speichers'!$A$17:$A$300,A31)*C31*SUMIF($A$17:$A$300,A31,'Beladung des Speichers'!$E$17:$E$300))</f>
        <v/>
      </c>
      <c r="F31" s="166" t="str">
        <f>IF(ISBLANK('Beladung des Speichers'!A31),"",IF(C31=0,"0,00",D31/C31*E31))</f>
        <v/>
      </c>
      <c r="G31" s="167" t="str">
        <f>IF(ISBLANK('Beladung des Speichers'!A31),"",SUMIFS('Beladung des Speichers'!$C$17:$C$300,'Beladung des Speichers'!$A$17:$A$300,A31))</f>
        <v/>
      </c>
      <c r="H31" s="124" t="str">
        <f>IF(ISBLANK('Beladung des Speichers'!A31),"",'Beladung des Speichers'!C31)</f>
        <v/>
      </c>
      <c r="I31" s="168" t="str">
        <f>IF(ISBLANK('Beladung des Speichers'!A31),"",SUMIFS('Beladung des Speichers'!$E$17:$E$1001,'Beladung des Speichers'!$A$17:$A$1001,'Ergebnis (detailliert)'!A31))</f>
        <v/>
      </c>
      <c r="J31" s="125" t="str">
        <f>IF(ISBLANK('Beladung des Speichers'!A31),"",'Beladung des Speichers'!E31)</f>
        <v/>
      </c>
      <c r="K31" s="168" t="str">
        <f>IF(ISBLANK('Beladung des Speichers'!A31),"",SUMIFS('Entladung des Speichers'!$C$17:$C$1001,'Entladung des Speichers'!$A$17:$A$1001,'Ergebnis (detailliert)'!A31))</f>
        <v/>
      </c>
      <c r="L31" s="169" t="str">
        <f t="shared" si="2"/>
        <v/>
      </c>
      <c r="M31" s="169" t="str">
        <f>IF(ISBLANK('Entladung des Speichers'!A31),"",'Entladung des Speichers'!C31)</f>
        <v/>
      </c>
      <c r="N31" s="168" t="str">
        <f>IF(ISBLANK('Beladung des Speichers'!A31),"",SUMIFS('Entladung des Speichers'!$E$17:$E$1001,'Entladung des Speichers'!$A$17:$A$1001,'Ergebnis (detailliert)'!$A$17:$A$300))</f>
        <v/>
      </c>
      <c r="O31" s="125" t="str">
        <f t="shared" si="3"/>
        <v/>
      </c>
      <c r="P31" s="20" t="str">
        <f>IFERROR(IF(A31="","",N31*'Ergebnis (detailliert)'!J31/'Ergebnis (detailliert)'!I31),0)</f>
        <v/>
      </c>
      <c r="Q31" s="106" t="str">
        <f t="shared" si="4"/>
        <v/>
      </c>
      <c r="R31" s="107" t="str">
        <f t="shared" si="5"/>
        <v/>
      </c>
      <c r="S31" s="108" t="str">
        <f>IF(A31="","",IF(LOOKUP(A31,Stammdaten!$A$17:$A$1001,Stammdaten!$G$17:$G$1001)="Nein",0,IF(ISBLANK('Beladung des Speichers'!A31),"",ROUND(MIN(J31,Q31)*-1,2))))</f>
        <v/>
      </c>
    </row>
    <row r="32" spans="1:19" x14ac:dyDescent="0.2">
      <c r="A32" s="109" t="str">
        <f>IF('Beladung des Speichers'!A32="","",'Beladung des Speichers'!A32)</f>
        <v/>
      </c>
      <c r="B32" s="109" t="str">
        <f>IF('Beladung des Speichers'!B32="","",'Beladung des Speichers'!B32)</f>
        <v/>
      </c>
      <c r="C32" s="163" t="str">
        <f>IF(ISBLANK('Beladung des Speichers'!A32),"",SUMIFS('Beladung des Speichers'!$C$17:$C$300,'Beladung des Speichers'!$A$17:$A$300,A32)-SUMIFS('Entladung des Speichers'!$C$17:$C$300,'Entladung des Speichers'!$A$17:$A$300,A32)+SUMIFS(Füllstände!$B$17:$B$299,Füllstände!$A$17:$A$299,A32)-SUMIFS(Füllstände!$C$17:$C$299,Füllstände!$A$17:$A$299,A32))</f>
        <v/>
      </c>
      <c r="D32" s="164" t="str">
        <f>IF(ISBLANK('Beladung des Speichers'!A32),"",C32*'Beladung des Speichers'!C32/SUMIFS('Beladung des Speichers'!$C$17:$C$300,'Beladung des Speichers'!$A$17:$A$300,A32))</f>
        <v/>
      </c>
      <c r="E32" s="165" t="str">
        <f>IF(ISBLANK('Beladung des Speichers'!A32),"",1/SUMIFS('Beladung des Speichers'!$C$17:$C$300,'Beladung des Speichers'!$A$17:$A$300,A32)*C32*SUMIF($A$17:$A$300,A32,'Beladung des Speichers'!$E$17:$E$300))</f>
        <v/>
      </c>
      <c r="F32" s="166" t="str">
        <f>IF(ISBLANK('Beladung des Speichers'!A32),"",IF(C32=0,"0,00",D32/C32*E32))</f>
        <v/>
      </c>
      <c r="G32" s="167" t="str">
        <f>IF(ISBLANK('Beladung des Speichers'!A32),"",SUMIFS('Beladung des Speichers'!$C$17:$C$300,'Beladung des Speichers'!$A$17:$A$300,A32))</f>
        <v/>
      </c>
      <c r="H32" s="124" t="str">
        <f>IF(ISBLANK('Beladung des Speichers'!A32),"",'Beladung des Speichers'!C32)</f>
        <v/>
      </c>
      <c r="I32" s="168" t="str">
        <f>IF(ISBLANK('Beladung des Speichers'!A32),"",SUMIFS('Beladung des Speichers'!$E$17:$E$1001,'Beladung des Speichers'!$A$17:$A$1001,'Ergebnis (detailliert)'!A32))</f>
        <v/>
      </c>
      <c r="J32" s="125" t="str">
        <f>IF(ISBLANK('Beladung des Speichers'!A32),"",'Beladung des Speichers'!E32)</f>
        <v/>
      </c>
      <c r="K32" s="168" t="str">
        <f>IF(ISBLANK('Beladung des Speichers'!A32),"",SUMIFS('Entladung des Speichers'!$C$17:$C$1001,'Entladung des Speichers'!$A$17:$A$1001,'Ergebnis (detailliert)'!A32))</f>
        <v/>
      </c>
      <c r="L32" s="169" t="str">
        <f t="shared" si="2"/>
        <v/>
      </c>
      <c r="M32" s="169" t="str">
        <f>IF(ISBLANK('Entladung des Speichers'!A32),"",'Entladung des Speichers'!C32)</f>
        <v/>
      </c>
      <c r="N32" s="168" t="str">
        <f>IF(ISBLANK('Beladung des Speichers'!A32),"",SUMIFS('Entladung des Speichers'!$E$17:$E$1001,'Entladung des Speichers'!$A$17:$A$1001,'Ergebnis (detailliert)'!$A$17:$A$300))</f>
        <v/>
      </c>
      <c r="O32" s="125" t="str">
        <f t="shared" si="3"/>
        <v/>
      </c>
      <c r="P32" s="20" t="str">
        <f>IFERROR(IF(A32="","",N32*'Ergebnis (detailliert)'!J32/'Ergebnis (detailliert)'!I32),0)</f>
        <v/>
      </c>
      <c r="Q32" s="106" t="str">
        <f t="shared" si="4"/>
        <v/>
      </c>
      <c r="R32" s="107" t="str">
        <f t="shared" si="5"/>
        <v/>
      </c>
      <c r="S32" s="108" t="str">
        <f>IF(A32="","",IF(LOOKUP(A32,Stammdaten!$A$17:$A$1001,Stammdaten!$G$17:$G$1001)="Nein",0,IF(ISBLANK('Beladung des Speichers'!A32),"",ROUND(MIN(J32,Q32)*-1,2))))</f>
        <v/>
      </c>
    </row>
    <row r="33" spans="1:19" x14ac:dyDescent="0.2">
      <c r="A33" s="109" t="str">
        <f>IF('Beladung des Speichers'!A33="","",'Beladung des Speichers'!A33)</f>
        <v/>
      </c>
      <c r="B33" s="109" t="str">
        <f>IF('Beladung des Speichers'!B33="","",'Beladung des Speichers'!B33)</f>
        <v/>
      </c>
      <c r="C33" s="163" t="str">
        <f>IF(ISBLANK('Beladung des Speichers'!A33),"",SUMIFS('Beladung des Speichers'!$C$17:$C$300,'Beladung des Speichers'!$A$17:$A$300,A33)-SUMIFS('Entladung des Speichers'!$C$17:$C$300,'Entladung des Speichers'!$A$17:$A$300,A33)+SUMIFS(Füllstände!$B$17:$B$299,Füllstände!$A$17:$A$299,A33)-SUMIFS(Füllstände!$C$17:$C$299,Füllstände!$A$17:$A$299,A33))</f>
        <v/>
      </c>
      <c r="D33" s="164" t="str">
        <f>IF(ISBLANK('Beladung des Speichers'!A33),"",C33*'Beladung des Speichers'!C33/SUMIFS('Beladung des Speichers'!$C$17:$C$300,'Beladung des Speichers'!$A$17:$A$300,A33))</f>
        <v/>
      </c>
      <c r="E33" s="165" t="str">
        <f>IF(ISBLANK('Beladung des Speichers'!A33),"",1/SUMIFS('Beladung des Speichers'!$C$17:$C$300,'Beladung des Speichers'!$A$17:$A$300,A33)*C33*SUMIF($A$17:$A$300,A33,'Beladung des Speichers'!$E$17:$E$300))</f>
        <v/>
      </c>
      <c r="F33" s="166" t="str">
        <f>IF(ISBLANK('Beladung des Speichers'!A33),"",IF(C33=0,"0,00",D33/C33*E33))</f>
        <v/>
      </c>
      <c r="G33" s="167" t="str">
        <f>IF(ISBLANK('Beladung des Speichers'!A33),"",SUMIFS('Beladung des Speichers'!$C$17:$C$300,'Beladung des Speichers'!$A$17:$A$300,A33))</f>
        <v/>
      </c>
      <c r="H33" s="124" t="str">
        <f>IF(ISBLANK('Beladung des Speichers'!A33),"",'Beladung des Speichers'!C33)</f>
        <v/>
      </c>
      <c r="I33" s="168" t="str">
        <f>IF(ISBLANK('Beladung des Speichers'!A33),"",SUMIFS('Beladung des Speichers'!$E$17:$E$1001,'Beladung des Speichers'!$A$17:$A$1001,'Ergebnis (detailliert)'!A33))</f>
        <v/>
      </c>
      <c r="J33" s="125" t="str">
        <f>IF(ISBLANK('Beladung des Speichers'!A33),"",'Beladung des Speichers'!E33)</f>
        <v/>
      </c>
      <c r="K33" s="168" t="str">
        <f>IF(ISBLANK('Beladung des Speichers'!A33),"",SUMIFS('Entladung des Speichers'!$C$17:$C$1001,'Entladung des Speichers'!$A$17:$A$1001,'Ergebnis (detailliert)'!A33))</f>
        <v/>
      </c>
      <c r="L33" s="169" t="str">
        <f t="shared" si="2"/>
        <v/>
      </c>
      <c r="M33" s="169" t="str">
        <f>IF(ISBLANK('Entladung des Speichers'!A33),"",'Entladung des Speichers'!C33)</f>
        <v/>
      </c>
      <c r="N33" s="168" t="str">
        <f>IF(ISBLANK('Beladung des Speichers'!A33),"",SUMIFS('Entladung des Speichers'!$E$17:$E$1001,'Entladung des Speichers'!$A$17:$A$1001,'Ergebnis (detailliert)'!$A$17:$A$300))</f>
        <v/>
      </c>
      <c r="O33" s="125" t="str">
        <f t="shared" si="3"/>
        <v/>
      </c>
      <c r="P33" s="20" t="str">
        <f>IFERROR(IF(A33="","",N33*'Ergebnis (detailliert)'!J33/'Ergebnis (detailliert)'!I33),0)</f>
        <v/>
      </c>
      <c r="Q33" s="106" t="str">
        <f t="shared" si="4"/>
        <v/>
      </c>
      <c r="R33" s="107" t="str">
        <f t="shared" si="5"/>
        <v/>
      </c>
      <c r="S33" s="108" t="str">
        <f>IF(A33="","",IF(LOOKUP(A33,Stammdaten!$A$17:$A$1001,Stammdaten!$G$17:$G$1001)="Nein",0,IF(ISBLANK('Beladung des Speichers'!A33),"",ROUND(MIN(J33,Q33)*-1,2))))</f>
        <v/>
      </c>
    </row>
    <row r="34" spans="1:19" x14ac:dyDescent="0.2">
      <c r="A34" s="109" t="str">
        <f>IF('Beladung des Speichers'!A34="","",'Beladung des Speichers'!A34)</f>
        <v/>
      </c>
      <c r="B34" s="109" t="str">
        <f>IF('Beladung des Speichers'!B34="","",'Beladung des Speichers'!B34)</f>
        <v/>
      </c>
      <c r="C34" s="163" t="str">
        <f>IF(ISBLANK('Beladung des Speichers'!A34),"",SUMIFS('Beladung des Speichers'!$C$17:$C$300,'Beladung des Speichers'!$A$17:$A$300,A34)-SUMIFS('Entladung des Speichers'!$C$17:$C$300,'Entladung des Speichers'!$A$17:$A$300,A34)+SUMIFS(Füllstände!$B$17:$B$299,Füllstände!$A$17:$A$299,A34)-SUMIFS(Füllstände!$C$17:$C$299,Füllstände!$A$17:$A$299,A34))</f>
        <v/>
      </c>
      <c r="D34" s="164" t="str">
        <f>IF(ISBLANK('Beladung des Speichers'!A34),"",C34*'Beladung des Speichers'!C34/SUMIFS('Beladung des Speichers'!$C$17:$C$300,'Beladung des Speichers'!$A$17:$A$300,A34))</f>
        <v/>
      </c>
      <c r="E34" s="165" t="str">
        <f>IF(ISBLANK('Beladung des Speichers'!A34),"",1/SUMIFS('Beladung des Speichers'!$C$17:$C$300,'Beladung des Speichers'!$A$17:$A$300,A34)*C34*SUMIF($A$17:$A$300,A34,'Beladung des Speichers'!$E$17:$E$300))</f>
        <v/>
      </c>
      <c r="F34" s="166" t="str">
        <f>IF(ISBLANK('Beladung des Speichers'!A34),"",IF(C34=0,"0,00",D34/C34*E34))</f>
        <v/>
      </c>
      <c r="G34" s="167" t="str">
        <f>IF(ISBLANK('Beladung des Speichers'!A34),"",SUMIFS('Beladung des Speichers'!$C$17:$C$300,'Beladung des Speichers'!$A$17:$A$300,A34))</f>
        <v/>
      </c>
      <c r="H34" s="124" t="str">
        <f>IF(ISBLANK('Beladung des Speichers'!A34),"",'Beladung des Speichers'!C34)</f>
        <v/>
      </c>
      <c r="I34" s="168" t="str">
        <f>IF(ISBLANK('Beladung des Speichers'!A34),"",SUMIFS('Beladung des Speichers'!$E$17:$E$1001,'Beladung des Speichers'!$A$17:$A$1001,'Ergebnis (detailliert)'!A34))</f>
        <v/>
      </c>
      <c r="J34" s="125" t="str">
        <f>IF(ISBLANK('Beladung des Speichers'!A34),"",'Beladung des Speichers'!E34)</f>
        <v/>
      </c>
      <c r="K34" s="168" t="str">
        <f>IF(ISBLANK('Beladung des Speichers'!A34),"",SUMIFS('Entladung des Speichers'!$C$17:$C$1001,'Entladung des Speichers'!$A$17:$A$1001,'Ergebnis (detailliert)'!A34))</f>
        <v/>
      </c>
      <c r="L34" s="169" t="str">
        <f t="shared" si="2"/>
        <v/>
      </c>
      <c r="M34" s="169" t="str">
        <f>IF(ISBLANK('Entladung des Speichers'!A34),"",'Entladung des Speichers'!C34)</f>
        <v/>
      </c>
      <c r="N34" s="168" t="str">
        <f>IF(ISBLANK('Beladung des Speichers'!A34),"",SUMIFS('Entladung des Speichers'!$E$17:$E$1001,'Entladung des Speichers'!$A$17:$A$1001,'Ergebnis (detailliert)'!$A$17:$A$300))</f>
        <v/>
      </c>
      <c r="O34" s="125" t="str">
        <f t="shared" si="3"/>
        <v/>
      </c>
      <c r="P34" s="20" t="str">
        <f>IFERROR(IF(A34="","",N34*'Ergebnis (detailliert)'!J34/'Ergebnis (detailliert)'!I34),0)</f>
        <v/>
      </c>
      <c r="Q34" s="106" t="str">
        <f t="shared" si="4"/>
        <v/>
      </c>
      <c r="R34" s="107" t="str">
        <f t="shared" si="5"/>
        <v/>
      </c>
      <c r="S34" s="108" t="str">
        <f>IF(A34="","",IF(LOOKUP(A34,Stammdaten!$A$17:$A$1001,Stammdaten!$G$17:$G$1001)="Nein",0,IF(ISBLANK('Beladung des Speichers'!A34),"",ROUND(MIN(J34,Q34)*-1,2))))</f>
        <v/>
      </c>
    </row>
    <row r="35" spans="1:19" x14ac:dyDescent="0.2">
      <c r="A35" s="109" t="str">
        <f>IF('Beladung des Speichers'!A35="","",'Beladung des Speichers'!A35)</f>
        <v/>
      </c>
      <c r="B35" s="109" t="str">
        <f>IF('Beladung des Speichers'!B35="","",'Beladung des Speichers'!B35)</f>
        <v/>
      </c>
      <c r="C35" s="163" t="str">
        <f>IF(ISBLANK('Beladung des Speichers'!A35),"",SUMIFS('Beladung des Speichers'!$C$17:$C$300,'Beladung des Speichers'!$A$17:$A$300,A35)-SUMIFS('Entladung des Speichers'!$C$17:$C$300,'Entladung des Speichers'!$A$17:$A$300,A35)+SUMIFS(Füllstände!$B$17:$B$299,Füllstände!$A$17:$A$299,A35)-SUMIFS(Füllstände!$C$17:$C$299,Füllstände!$A$17:$A$299,A35))</f>
        <v/>
      </c>
      <c r="D35" s="164" t="str">
        <f>IF(ISBLANK('Beladung des Speichers'!A35),"",C35*'Beladung des Speichers'!C35/SUMIFS('Beladung des Speichers'!$C$17:$C$300,'Beladung des Speichers'!$A$17:$A$300,A35))</f>
        <v/>
      </c>
      <c r="E35" s="165" t="str">
        <f>IF(ISBLANK('Beladung des Speichers'!A35),"",1/SUMIFS('Beladung des Speichers'!$C$17:$C$300,'Beladung des Speichers'!$A$17:$A$300,A35)*C35*SUMIF($A$17:$A$300,A35,'Beladung des Speichers'!$E$17:$E$300))</f>
        <v/>
      </c>
      <c r="F35" s="166" t="str">
        <f>IF(ISBLANK('Beladung des Speichers'!A35),"",IF(C35=0,"0,00",D35/C35*E35))</f>
        <v/>
      </c>
      <c r="G35" s="167" t="str">
        <f>IF(ISBLANK('Beladung des Speichers'!A35),"",SUMIFS('Beladung des Speichers'!$C$17:$C$300,'Beladung des Speichers'!$A$17:$A$300,A35))</f>
        <v/>
      </c>
      <c r="H35" s="124" t="str">
        <f>IF(ISBLANK('Beladung des Speichers'!A35),"",'Beladung des Speichers'!C35)</f>
        <v/>
      </c>
      <c r="I35" s="168" t="str">
        <f>IF(ISBLANK('Beladung des Speichers'!A35),"",SUMIFS('Beladung des Speichers'!$E$17:$E$1001,'Beladung des Speichers'!$A$17:$A$1001,'Ergebnis (detailliert)'!A35))</f>
        <v/>
      </c>
      <c r="J35" s="125" t="str">
        <f>IF(ISBLANK('Beladung des Speichers'!A35),"",'Beladung des Speichers'!E35)</f>
        <v/>
      </c>
      <c r="K35" s="168" t="str">
        <f>IF(ISBLANK('Beladung des Speichers'!A35),"",SUMIFS('Entladung des Speichers'!$C$17:$C$1001,'Entladung des Speichers'!$A$17:$A$1001,'Ergebnis (detailliert)'!A35))</f>
        <v/>
      </c>
      <c r="L35" s="169" t="str">
        <f t="shared" si="2"/>
        <v/>
      </c>
      <c r="M35" s="169" t="str">
        <f>IF(ISBLANK('Entladung des Speichers'!A35),"",'Entladung des Speichers'!C35)</f>
        <v/>
      </c>
      <c r="N35" s="168" t="str">
        <f>IF(ISBLANK('Beladung des Speichers'!A35),"",SUMIFS('Entladung des Speichers'!$E$17:$E$1001,'Entladung des Speichers'!$A$17:$A$1001,'Ergebnis (detailliert)'!$A$17:$A$300))</f>
        <v/>
      </c>
      <c r="O35" s="125" t="str">
        <f t="shared" si="3"/>
        <v/>
      </c>
      <c r="P35" s="20" t="str">
        <f>IFERROR(IF(A35="","",N35*'Ergebnis (detailliert)'!J35/'Ergebnis (detailliert)'!I35),0)</f>
        <v/>
      </c>
      <c r="Q35" s="106" t="str">
        <f t="shared" si="4"/>
        <v/>
      </c>
      <c r="R35" s="107" t="str">
        <f t="shared" si="5"/>
        <v/>
      </c>
      <c r="S35" s="108" t="str">
        <f>IF(A35="","",IF(LOOKUP(A35,Stammdaten!$A$17:$A$1001,Stammdaten!$G$17:$G$1001)="Nein",0,IF(ISBLANK('Beladung des Speichers'!A35),"",ROUND(MIN(J35,Q35)*-1,2))))</f>
        <v/>
      </c>
    </row>
    <row r="36" spans="1:19" x14ac:dyDescent="0.2">
      <c r="A36" s="109" t="str">
        <f>IF('Beladung des Speichers'!A36="","",'Beladung des Speichers'!A36)</f>
        <v/>
      </c>
      <c r="B36" s="109" t="str">
        <f>IF('Beladung des Speichers'!B36="","",'Beladung des Speichers'!B36)</f>
        <v/>
      </c>
      <c r="C36" s="163" t="str">
        <f>IF(ISBLANK('Beladung des Speichers'!A36),"",SUMIFS('Beladung des Speichers'!$C$17:$C$300,'Beladung des Speichers'!$A$17:$A$300,A36)-SUMIFS('Entladung des Speichers'!$C$17:$C$300,'Entladung des Speichers'!$A$17:$A$300,A36)+SUMIFS(Füllstände!$B$17:$B$299,Füllstände!$A$17:$A$299,A36)-SUMIFS(Füllstände!$C$17:$C$299,Füllstände!$A$17:$A$299,A36))</f>
        <v/>
      </c>
      <c r="D36" s="164" t="str">
        <f>IF(ISBLANK('Beladung des Speichers'!A36),"",C36*'Beladung des Speichers'!C36/SUMIFS('Beladung des Speichers'!$C$17:$C$300,'Beladung des Speichers'!$A$17:$A$300,A36))</f>
        <v/>
      </c>
      <c r="E36" s="165" t="str">
        <f>IF(ISBLANK('Beladung des Speichers'!A36),"",1/SUMIFS('Beladung des Speichers'!$C$17:$C$300,'Beladung des Speichers'!$A$17:$A$300,A36)*C36*SUMIF($A$17:$A$300,A36,'Beladung des Speichers'!$E$17:$E$300))</f>
        <v/>
      </c>
      <c r="F36" s="166" t="str">
        <f>IF(ISBLANK('Beladung des Speichers'!A36),"",IF(C36=0,"0,00",D36/C36*E36))</f>
        <v/>
      </c>
      <c r="G36" s="167" t="str">
        <f>IF(ISBLANK('Beladung des Speichers'!A36),"",SUMIFS('Beladung des Speichers'!$C$17:$C$300,'Beladung des Speichers'!$A$17:$A$300,A36))</f>
        <v/>
      </c>
      <c r="H36" s="124" t="str">
        <f>IF(ISBLANK('Beladung des Speichers'!A36),"",'Beladung des Speichers'!C36)</f>
        <v/>
      </c>
      <c r="I36" s="168" t="str">
        <f>IF(ISBLANK('Beladung des Speichers'!A36),"",SUMIFS('Beladung des Speichers'!$E$17:$E$1001,'Beladung des Speichers'!$A$17:$A$1001,'Ergebnis (detailliert)'!A36))</f>
        <v/>
      </c>
      <c r="J36" s="125" t="str">
        <f>IF(ISBLANK('Beladung des Speichers'!A36),"",'Beladung des Speichers'!E36)</f>
        <v/>
      </c>
      <c r="K36" s="168" t="str">
        <f>IF(ISBLANK('Beladung des Speichers'!A36),"",SUMIFS('Entladung des Speichers'!$C$17:$C$1001,'Entladung des Speichers'!$A$17:$A$1001,'Ergebnis (detailliert)'!A36))</f>
        <v/>
      </c>
      <c r="L36" s="169" t="str">
        <f t="shared" si="2"/>
        <v/>
      </c>
      <c r="M36" s="169" t="str">
        <f>IF(ISBLANK('Entladung des Speichers'!A36),"",'Entladung des Speichers'!C36)</f>
        <v/>
      </c>
      <c r="N36" s="168" t="str">
        <f>IF(ISBLANK('Beladung des Speichers'!A36),"",SUMIFS('Entladung des Speichers'!$E$17:$E$1001,'Entladung des Speichers'!$A$17:$A$1001,'Ergebnis (detailliert)'!$A$17:$A$300))</f>
        <v/>
      </c>
      <c r="O36" s="125" t="str">
        <f t="shared" si="3"/>
        <v/>
      </c>
      <c r="P36" s="20" t="str">
        <f>IFERROR(IF(A36="","",N36*'Ergebnis (detailliert)'!J36/'Ergebnis (detailliert)'!I36),0)</f>
        <v/>
      </c>
      <c r="Q36" s="106" t="str">
        <f t="shared" si="4"/>
        <v/>
      </c>
      <c r="R36" s="107" t="str">
        <f t="shared" si="5"/>
        <v/>
      </c>
      <c r="S36" s="108" t="str">
        <f>IF(A36="","",IF(LOOKUP(A36,Stammdaten!$A$17:$A$1001,Stammdaten!$G$17:$G$1001)="Nein",0,IF(ISBLANK('Beladung des Speichers'!A36),"",ROUND(MIN(J36,Q36)*-1,2))))</f>
        <v/>
      </c>
    </row>
    <row r="37" spans="1:19" x14ac:dyDescent="0.2">
      <c r="A37" s="109" t="str">
        <f>IF('Beladung des Speichers'!A37="","",'Beladung des Speichers'!A37)</f>
        <v/>
      </c>
      <c r="B37" s="109" t="str">
        <f>IF('Beladung des Speichers'!B37="","",'Beladung des Speichers'!B37)</f>
        <v/>
      </c>
      <c r="C37" s="163" t="str">
        <f>IF(ISBLANK('Beladung des Speichers'!A37),"",SUMIFS('Beladung des Speichers'!$C$17:$C$300,'Beladung des Speichers'!$A$17:$A$300,A37)-SUMIFS('Entladung des Speichers'!$C$17:$C$300,'Entladung des Speichers'!$A$17:$A$300,A37)+SUMIFS(Füllstände!$B$17:$B$299,Füllstände!$A$17:$A$299,A37)-SUMIFS(Füllstände!$C$17:$C$299,Füllstände!$A$17:$A$299,A37))</f>
        <v/>
      </c>
      <c r="D37" s="164" t="str">
        <f>IF(ISBLANK('Beladung des Speichers'!A37),"",C37*'Beladung des Speichers'!C37/SUMIFS('Beladung des Speichers'!$C$17:$C$300,'Beladung des Speichers'!$A$17:$A$300,A37))</f>
        <v/>
      </c>
      <c r="E37" s="165" t="str">
        <f>IF(ISBLANK('Beladung des Speichers'!A37),"",1/SUMIFS('Beladung des Speichers'!$C$17:$C$300,'Beladung des Speichers'!$A$17:$A$300,A37)*C37*SUMIF($A$17:$A$300,A37,'Beladung des Speichers'!$E$17:$E$300))</f>
        <v/>
      </c>
      <c r="F37" s="166" t="str">
        <f>IF(ISBLANK('Beladung des Speichers'!A37),"",IF(C37=0,"0,00",D37/C37*E37))</f>
        <v/>
      </c>
      <c r="G37" s="167" t="str">
        <f>IF(ISBLANK('Beladung des Speichers'!A37),"",SUMIFS('Beladung des Speichers'!$C$17:$C$300,'Beladung des Speichers'!$A$17:$A$300,A37))</f>
        <v/>
      </c>
      <c r="H37" s="124" t="str">
        <f>IF(ISBLANK('Beladung des Speichers'!A37),"",'Beladung des Speichers'!C37)</f>
        <v/>
      </c>
      <c r="I37" s="168" t="str">
        <f>IF(ISBLANK('Beladung des Speichers'!A37),"",SUMIFS('Beladung des Speichers'!$E$17:$E$1001,'Beladung des Speichers'!$A$17:$A$1001,'Ergebnis (detailliert)'!A37))</f>
        <v/>
      </c>
      <c r="J37" s="125" t="str">
        <f>IF(ISBLANK('Beladung des Speichers'!A37),"",'Beladung des Speichers'!E37)</f>
        <v/>
      </c>
      <c r="K37" s="168" t="str">
        <f>IF(ISBLANK('Beladung des Speichers'!A37),"",SUMIFS('Entladung des Speichers'!$C$17:$C$1001,'Entladung des Speichers'!$A$17:$A$1001,'Ergebnis (detailliert)'!A37))</f>
        <v/>
      </c>
      <c r="L37" s="169" t="str">
        <f t="shared" si="2"/>
        <v/>
      </c>
      <c r="M37" s="169" t="str">
        <f>IF(ISBLANK('Entladung des Speichers'!A37),"",'Entladung des Speichers'!C37)</f>
        <v/>
      </c>
      <c r="N37" s="168" t="str">
        <f>IF(ISBLANK('Beladung des Speichers'!A37),"",SUMIFS('Entladung des Speichers'!$E$17:$E$1001,'Entladung des Speichers'!$A$17:$A$1001,'Ergebnis (detailliert)'!$A$17:$A$300))</f>
        <v/>
      </c>
      <c r="O37" s="125" t="str">
        <f t="shared" si="3"/>
        <v/>
      </c>
      <c r="P37" s="20" t="str">
        <f>IFERROR(IF(A37="","",N37*'Ergebnis (detailliert)'!J37/'Ergebnis (detailliert)'!I37),0)</f>
        <v/>
      </c>
      <c r="Q37" s="106" t="str">
        <f t="shared" si="4"/>
        <v/>
      </c>
      <c r="R37" s="107" t="str">
        <f t="shared" si="5"/>
        <v/>
      </c>
      <c r="S37" s="108" t="str">
        <f>IF(A37="","",IF(LOOKUP(A37,Stammdaten!$A$17:$A$1001,Stammdaten!$G$17:$G$1001)="Nein",0,IF(ISBLANK('Beladung des Speichers'!A37),"",ROUND(MIN(J37,Q37)*-1,2))))</f>
        <v/>
      </c>
    </row>
    <row r="38" spans="1:19" x14ac:dyDescent="0.2">
      <c r="A38" s="109" t="str">
        <f>IF('Beladung des Speichers'!A38="","",'Beladung des Speichers'!A38)</f>
        <v/>
      </c>
      <c r="B38" s="109" t="str">
        <f>IF('Beladung des Speichers'!B38="","",'Beladung des Speichers'!B38)</f>
        <v/>
      </c>
      <c r="C38" s="163" t="str">
        <f>IF(ISBLANK('Beladung des Speichers'!A38),"",SUMIFS('Beladung des Speichers'!$C$17:$C$300,'Beladung des Speichers'!$A$17:$A$300,A38)-SUMIFS('Entladung des Speichers'!$C$17:$C$300,'Entladung des Speichers'!$A$17:$A$300,A38)+SUMIFS(Füllstände!$B$17:$B$299,Füllstände!$A$17:$A$299,A38)-SUMIFS(Füllstände!$C$17:$C$299,Füllstände!$A$17:$A$299,A38))</f>
        <v/>
      </c>
      <c r="D38" s="164" t="str">
        <f>IF(ISBLANK('Beladung des Speichers'!A38),"",C38*'Beladung des Speichers'!C38/SUMIFS('Beladung des Speichers'!$C$17:$C$300,'Beladung des Speichers'!$A$17:$A$300,A38))</f>
        <v/>
      </c>
      <c r="E38" s="165" t="str">
        <f>IF(ISBLANK('Beladung des Speichers'!A38),"",1/SUMIFS('Beladung des Speichers'!$C$17:$C$300,'Beladung des Speichers'!$A$17:$A$300,A38)*C38*SUMIF($A$17:$A$300,A38,'Beladung des Speichers'!$E$17:$E$300))</f>
        <v/>
      </c>
      <c r="F38" s="166" t="str">
        <f>IF(ISBLANK('Beladung des Speichers'!A38),"",IF(C38=0,"0,00",D38/C38*E38))</f>
        <v/>
      </c>
      <c r="G38" s="167" t="str">
        <f>IF(ISBLANK('Beladung des Speichers'!A38),"",SUMIFS('Beladung des Speichers'!$C$17:$C$300,'Beladung des Speichers'!$A$17:$A$300,A38))</f>
        <v/>
      </c>
      <c r="H38" s="124" t="str">
        <f>IF(ISBLANK('Beladung des Speichers'!A38),"",'Beladung des Speichers'!C38)</f>
        <v/>
      </c>
      <c r="I38" s="168" t="str">
        <f>IF(ISBLANK('Beladung des Speichers'!A38),"",SUMIFS('Beladung des Speichers'!$E$17:$E$1001,'Beladung des Speichers'!$A$17:$A$1001,'Ergebnis (detailliert)'!A38))</f>
        <v/>
      </c>
      <c r="J38" s="125" t="str">
        <f>IF(ISBLANK('Beladung des Speichers'!A38),"",'Beladung des Speichers'!E38)</f>
        <v/>
      </c>
      <c r="K38" s="168" t="str">
        <f>IF(ISBLANK('Beladung des Speichers'!A38),"",SUMIFS('Entladung des Speichers'!$C$17:$C$1001,'Entladung des Speichers'!$A$17:$A$1001,'Ergebnis (detailliert)'!A38))</f>
        <v/>
      </c>
      <c r="L38" s="169" t="str">
        <f t="shared" si="2"/>
        <v/>
      </c>
      <c r="M38" s="169" t="str">
        <f>IF(ISBLANK('Entladung des Speichers'!A38),"",'Entladung des Speichers'!C38)</f>
        <v/>
      </c>
      <c r="N38" s="168" t="str">
        <f>IF(ISBLANK('Beladung des Speichers'!A38),"",SUMIFS('Entladung des Speichers'!$E$17:$E$1001,'Entladung des Speichers'!$A$17:$A$1001,'Ergebnis (detailliert)'!$A$17:$A$300))</f>
        <v/>
      </c>
      <c r="O38" s="125" t="str">
        <f t="shared" si="3"/>
        <v/>
      </c>
      <c r="P38" s="20" t="str">
        <f>IFERROR(IF(A38="","",N38*'Ergebnis (detailliert)'!J38/'Ergebnis (detailliert)'!I38),0)</f>
        <v/>
      </c>
      <c r="Q38" s="106" t="str">
        <f t="shared" si="4"/>
        <v/>
      </c>
      <c r="R38" s="107" t="str">
        <f t="shared" si="5"/>
        <v/>
      </c>
      <c r="S38" s="108" t="str">
        <f>IF(A38="","",IF(LOOKUP(A38,Stammdaten!$A$17:$A$1001,Stammdaten!$G$17:$G$1001)="Nein",0,IF(ISBLANK('Beladung des Speichers'!A38),"",ROUND(MIN(J38,Q38)*-1,2))))</f>
        <v/>
      </c>
    </row>
    <row r="39" spans="1:19" x14ac:dyDescent="0.2">
      <c r="A39" s="109" t="str">
        <f>IF('Beladung des Speichers'!A39="","",'Beladung des Speichers'!A39)</f>
        <v/>
      </c>
      <c r="B39" s="109" t="str">
        <f>IF('Beladung des Speichers'!B39="","",'Beladung des Speichers'!B39)</f>
        <v/>
      </c>
      <c r="C39" s="163" t="str">
        <f>IF(ISBLANK('Beladung des Speichers'!A39),"",SUMIFS('Beladung des Speichers'!$C$17:$C$300,'Beladung des Speichers'!$A$17:$A$300,A39)-SUMIFS('Entladung des Speichers'!$C$17:$C$300,'Entladung des Speichers'!$A$17:$A$300,A39)+SUMIFS(Füllstände!$B$17:$B$299,Füllstände!$A$17:$A$299,A39)-SUMIFS(Füllstände!$C$17:$C$299,Füllstände!$A$17:$A$299,A39))</f>
        <v/>
      </c>
      <c r="D39" s="164" t="str">
        <f>IF(ISBLANK('Beladung des Speichers'!A39),"",C39*'Beladung des Speichers'!C39/SUMIFS('Beladung des Speichers'!$C$17:$C$300,'Beladung des Speichers'!$A$17:$A$300,A39))</f>
        <v/>
      </c>
      <c r="E39" s="165" t="str">
        <f>IF(ISBLANK('Beladung des Speichers'!A39),"",1/SUMIFS('Beladung des Speichers'!$C$17:$C$300,'Beladung des Speichers'!$A$17:$A$300,A39)*C39*SUMIF($A$17:$A$300,A39,'Beladung des Speichers'!$E$17:$E$300))</f>
        <v/>
      </c>
      <c r="F39" s="166" t="str">
        <f>IF(ISBLANK('Beladung des Speichers'!A39),"",IF(C39=0,"0,00",D39/C39*E39))</f>
        <v/>
      </c>
      <c r="G39" s="167" t="str">
        <f>IF(ISBLANK('Beladung des Speichers'!A39),"",SUMIFS('Beladung des Speichers'!$C$17:$C$300,'Beladung des Speichers'!$A$17:$A$300,A39))</f>
        <v/>
      </c>
      <c r="H39" s="124" t="str">
        <f>IF(ISBLANK('Beladung des Speichers'!A39),"",'Beladung des Speichers'!C39)</f>
        <v/>
      </c>
      <c r="I39" s="168" t="str">
        <f>IF(ISBLANK('Beladung des Speichers'!A39),"",SUMIFS('Beladung des Speichers'!$E$17:$E$1001,'Beladung des Speichers'!$A$17:$A$1001,'Ergebnis (detailliert)'!A39))</f>
        <v/>
      </c>
      <c r="J39" s="125" t="str">
        <f>IF(ISBLANK('Beladung des Speichers'!A39),"",'Beladung des Speichers'!E39)</f>
        <v/>
      </c>
      <c r="K39" s="168" t="str">
        <f>IF(ISBLANK('Beladung des Speichers'!A39),"",SUMIFS('Entladung des Speichers'!$C$17:$C$1001,'Entladung des Speichers'!$A$17:$A$1001,'Ergebnis (detailliert)'!A39))</f>
        <v/>
      </c>
      <c r="L39" s="169" t="str">
        <f t="shared" si="2"/>
        <v/>
      </c>
      <c r="M39" s="169" t="str">
        <f>IF(ISBLANK('Entladung des Speichers'!A39),"",'Entladung des Speichers'!C39)</f>
        <v/>
      </c>
      <c r="N39" s="168" t="str">
        <f>IF(ISBLANK('Beladung des Speichers'!A39),"",SUMIFS('Entladung des Speichers'!$E$17:$E$1001,'Entladung des Speichers'!$A$17:$A$1001,'Ergebnis (detailliert)'!$A$17:$A$300))</f>
        <v/>
      </c>
      <c r="O39" s="125" t="str">
        <f t="shared" si="3"/>
        <v/>
      </c>
      <c r="P39" s="20" t="str">
        <f>IFERROR(IF(A39="","",N39*'Ergebnis (detailliert)'!J39/'Ergebnis (detailliert)'!I39),0)</f>
        <v/>
      </c>
      <c r="Q39" s="106" t="str">
        <f t="shared" si="4"/>
        <v/>
      </c>
      <c r="R39" s="107" t="str">
        <f t="shared" si="5"/>
        <v/>
      </c>
      <c r="S39" s="108" t="str">
        <f>IF(A39="","",IF(LOOKUP(A39,Stammdaten!$A$17:$A$1001,Stammdaten!$G$17:$G$1001)="Nein",0,IF(ISBLANK('Beladung des Speichers'!A39),"",ROUND(MIN(J39,Q39)*-1,2))))</f>
        <v/>
      </c>
    </row>
    <row r="40" spans="1:19" x14ac:dyDescent="0.2">
      <c r="A40" s="109" t="str">
        <f>IF('Beladung des Speichers'!A40="","",'Beladung des Speichers'!A40)</f>
        <v/>
      </c>
      <c r="B40" s="109" t="str">
        <f>IF('Beladung des Speichers'!B40="","",'Beladung des Speichers'!B40)</f>
        <v/>
      </c>
      <c r="C40" s="163" t="str">
        <f>IF(ISBLANK('Beladung des Speichers'!A40),"",SUMIFS('Beladung des Speichers'!$C$17:$C$300,'Beladung des Speichers'!$A$17:$A$300,A40)-SUMIFS('Entladung des Speichers'!$C$17:$C$300,'Entladung des Speichers'!$A$17:$A$300,A40)+SUMIFS(Füllstände!$B$17:$B$299,Füllstände!$A$17:$A$299,A40)-SUMIFS(Füllstände!$C$17:$C$299,Füllstände!$A$17:$A$299,A40))</f>
        <v/>
      </c>
      <c r="D40" s="164" t="str">
        <f>IF(ISBLANK('Beladung des Speichers'!A40),"",C40*'Beladung des Speichers'!C40/SUMIFS('Beladung des Speichers'!$C$17:$C$300,'Beladung des Speichers'!$A$17:$A$300,A40))</f>
        <v/>
      </c>
      <c r="E40" s="165" t="str">
        <f>IF(ISBLANK('Beladung des Speichers'!A40),"",1/SUMIFS('Beladung des Speichers'!$C$17:$C$300,'Beladung des Speichers'!$A$17:$A$300,A40)*C40*SUMIF($A$17:$A$300,A40,'Beladung des Speichers'!$E$17:$E$300))</f>
        <v/>
      </c>
      <c r="F40" s="166" t="str">
        <f>IF(ISBLANK('Beladung des Speichers'!A40),"",IF(C40=0,"0,00",D40/C40*E40))</f>
        <v/>
      </c>
      <c r="G40" s="167" t="str">
        <f>IF(ISBLANK('Beladung des Speichers'!A40),"",SUMIFS('Beladung des Speichers'!$C$17:$C$300,'Beladung des Speichers'!$A$17:$A$300,A40))</f>
        <v/>
      </c>
      <c r="H40" s="124" t="str">
        <f>IF(ISBLANK('Beladung des Speichers'!A40),"",'Beladung des Speichers'!C40)</f>
        <v/>
      </c>
      <c r="I40" s="168" t="str">
        <f>IF(ISBLANK('Beladung des Speichers'!A40),"",SUMIFS('Beladung des Speichers'!$E$17:$E$1001,'Beladung des Speichers'!$A$17:$A$1001,'Ergebnis (detailliert)'!A40))</f>
        <v/>
      </c>
      <c r="J40" s="125" t="str">
        <f>IF(ISBLANK('Beladung des Speichers'!A40),"",'Beladung des Speichers'!E40)</f>
        <v/>
      </c>
      <c r="K40" s="168" t="str">
        <f>IF(ISBLANK('Beladung des Speichers'!A40),"",SUMIFS('Entladung des Speichers'!$C$17:$C$1001,'Entladung des Speichers'!$A$17:$A$1001,'Ergebnis (detailliert)'!A40))</f>
        <v/>
      </c>
      <c r="L40" s="169" t="str">
        <f t="shared" si="2"/>
        <v/>
      </c>
      <c r="M40" s="169" t="str">
        <f>IF(ISBLANK('Entladung des Speichers'!A40),"",'Entladung des Speichers'!C40)</f>
        <v/>
      </c>
      <c r="N40" s="168" t="str">
        <f>IF(ISBLANK('Beladung des Speichers'!A40),"",SUMIFS('Entladung des Speichers'!$E$17:$E$1001,'Entladung des Speichers'!$A$17:$A$1001,'Ergebnis (detailliert)'!$A$17:$A$300))</f>
        <v/>
      </c>
      <c r="O40" s="125" t="str">
        <f t="shared" si="3"/>
        <v/>
      </c>
      <c r="P40" s="20" t="str">
        <f>IFERROR(IF(A40="","",N40*'Ergebnis (detailliert)'!J40/'Ergebnis (detailliert)'!I40),0)</f>
        <v/>
      </c>
      <c r="Q40" s="106" t="str">
        <f t="shared" si="4"/>
        <v/>
      </c>
      <c r="R40" s="107" t="str">
        <f t="shared" si="5"/>
        <v/>
      </c>
      <c r="S40" s="108" t="str">
        <f>IF(A40="","",IF(LOOKUP(A40,Stammdaten!$A$17:$A$1001,Stammdaten!$G$17:$G$1001)="Nein",0,IF(ISBLANK('Beladung des Speichers'!A40),"",ROUND(MIN(J40,Q40)*-1,2))))</f>
        <v/>
      </c>
    </row>
    <row r="41" spans="1:19" x14ac:dyDescent="0.2">
      <c r="A41" s="109" t="str">
        <f>IF('Beladung des Speichers'!A41="","",'Beladung des Speichers'!A41)</f>
        <v/>
      </c>
      <c r="B41" s="109" t="str">
        <f>IF('Beladung des Speichers'!B41="","",'Beladung des Speichers'!B41)</f>
        <v/>
      </c>
      <c r="C41" s="163" t="str">
        <f>IF(ISBLANK('Beladung des Speichers'!A41),"",SUMIFS('Beladung des Speichers'!$C$17:$C$300,'Beladung des Speichers'!$A$17:$A$300,A41)-SUMIFS('Entladung des Speichers'!$C$17:$C$300,'Entladung des Speichers'!$A$17:$A$300,A41)+SUMIFS(Füllstände!$B$17:$B$299,Füllstände!$A$17:$A$299,A41)-SUMIFS(Füllstände!$C$17:$C$299,Füllstände!$A$17:$A$299,A41))</f>
        <v/>
      </c>
      <c r="D41" s="164" t="str">
        <f>IF(ISBLANK('Beladung des Speichers'!A41),"",C41*'Beladung des Speichers'!C41/SUMIFS('Beladung des Speichers'!$C$17:$C$300,'Beladung des Speichers'!$A$17:$A$300,A41))</f>
        <v/>
      </c>
      <c r="E41" s="165" t="str">
        <f>IF(ISBLANK('Beladung des Speichers'!A41),"",1/SUMIFS('Beladung des Speichers'!$C$17:$C$300,'Beladung des Speichers'!$A$17:$A$300,A41)*C41*SUMIF($A$17:$A$300,A41,'Beladung des Speichers'!$E$17:$E$300))</f>
        <v/>
      </c>
      <c r="F41" s="166" t="str">
        <f>IF(ISBLANK('Beladung des Speichers'!A41),"",IF(C41=0,"0,00",D41/C41*E41))</f>
        <v/>
      </c>
      <c r="G41" s="167" t="str">
        <f>IF(ISBLANK('Beladung des Speichers'!A41),"",SUMIFS('Beladung des Speichers'!$C$17:$C$300,'Beladung des Speichers'!$A$17:$A$300,A41))</f>
        <v/>
      </c>
      <c r="H41" s="124" t="str">
        <f>IF(ISBLANK('Beladung des Speichers'!A41),"",'Beladung des Speichers'!C41)</f>
        <v/>
      </c>
      <c r="I41" s="168" t="str">
        <f>IF(ISBLANK('Beladung des Speichers'!A41),"",SUMIFS('Beladung des Speichers'!$E$17:$E$1001,'Beladung des Speichers'!$A$17:$A$1001,'Ergebnis (detailliert)'!A41))</f>
        <v/>
      </c>
      <c r="J41" s="125" t="str">
        <f>IF(ISBLANK('Beladung des Speichers'!A41),"",'Beladung des Speichers'!E41)</f>
        <v/>
      </c>
      <c r="K41" s="168" t="str">
        <f>IF(ISBLANK('Beladung des Speichers'!A41),"",SUMIFS('Entladung des Speichers'!$C$17:$C$1001,'Entladung des Speichers'!$A$17:$A$1001,'Ergebnis (detailliert)'!A41))</f>
        <v/>
      </c>
      <c r="L41" s="169" t="str">
        <f t="shared" si="2"/>
        <v/>
      </c>
      <c r="M41" s="169" t="str">
        <f>IF(ISBLANK('Entladung des Speichers'!A41),"",'Entladung des Speichers'!C41)</f>
        <v/>
      </c>
      <c r="N41" s="168" t="str">
        <f>IF(ISBLANK('Beladung des Speichers'!A41),"",SUMIFS('Entladung des Speichers'!$E$17:$E$1001,'Entladung des Speichers'!$A$17:$A$1001,'Ergebnis (detailliert)'!$A$17:$A$300))</f>
        <v/>
      </c>
      <c r="O41" s="125" t="str">
        <f t="shared" si="3"/>
        <v/>
      </c>
      <c r="P41" s="20" t="str">
        <f>IFERROR(IF(A41="","",N41*'Ergebnis (detailliert)'!J41/'Ergebnis (detailliert)'!I41),0)</f>
        <v/>
      </c>
      <c r="Q41" s="106" t="str">
        <f t="shared" si="4"/>
        <v/>
      </c>
      <c r="R41" s="107" t="str">
        <f t="shared" si="5"/>
        <v/>
      </c>
      <c r="S41" s="108" t="str">
        <f>IF(A41="","",IF(LOOKUP(A41,Stammdaten!$A$17:$A$1001,Stammdaten!$G$17:$G$1001)="Nein",0,IF(ISBLANK('Beladung des Speichers'!A41),"",ROUND(MIN(J41,Q41)*-1,2))))</f>
        <v/>
      </c>
    </row>
    <row r="42" spans="1:19" x14ac:dyDescent="0.2">
      <c r="A42" s="109" t="str">
        <f>IF('Beladung des Speichers'!A42="","",'Beladung des Speichers'!A42)</f>
        <v/>
      </c>
      <c r="B42" s="109" t="str">
        <f>IF('Beladung des Speichers'!B42="","",'Beladung des Speichers'!B42)</f>
        <v/>
      </c>
      <c r="C42" s="163" t="str">
        <f>IF(ISBLANK('Beladung des Speichers'!A42),"",SUMIFS('Beladung des Speichers'!$C$17:$C$300,'Beladung des Speichers'!$A$17:$A$300,A42)-SUMIFS('Entladung des Speichers'!$C$17:$C$300,'Entladung des Speichers'!$A$17:$A$300,A42)+SUMIFS(Füllstände!$B$17:$B$299,Füllstände!$A$17:$A$299,A42)-SUMIFS(Füllstände!$C$17:$C$299,Füllstände!$A$17:$A$299,A42))</f>
        <v/>
      </c>
      <c r="D42" s="164" t="str">
        <f>IF(ISBLANK('Beladung des Speichers'!A42),"",C42*'Beladung des Speichers'!C42/SUMIFS('Beladung des Speichers'!$C$17:$C$300,'Beladung des Speichers'!$A$17:$A$300,A42))</f>
        <v/>
      </c>
      <c r="E42" s="165" t="str">
        <f>IF(ISBLANK('Beladung des Speichers'!A42),"",1/SUMIFS('Beladung des Speichers'!$C$17:$C$300,'Beladung des Speichers'!$A$17:$A$300,A42)*C42*SUMIF($A$17:$A$300,A42,'Beladung des Speichers'!$E$17:$E$300))</f>
        <v/>
      </c>
      <c r="F42" s="166" t="str">
        <f>IF(ISBLANK('Beladung des Speichers'!A42),"",IF(C42=0,"0,00",D42/C42*E42))</f>
        <v/>
      </c>
      <c r="G42" s="167" t="str">
        <f>IF(ISBLANK('Beladung des Speichers'!A42),"",SUMIFS('Beladung des Speichers'!$C$17:$C$300,'Beladung des Speichers'!$A$17:$A$300,A42))</f>
        <v/>
      </c>
      <c r="H42" s="124" t="str">
        <f>IF(ISBLANK('Beladung des Speichers'!A42),"",'Beladung des Speichers'!C42)</f>
        <v/>
      </c>
      <c r="I42" s="168" t="str">
        <f>IF(ISBLANK('Beladung des Speichers'!A42),"",SUMIFS('Beladung des Speichers'!$E$17:$E$1001,'Beladung des Speichers'!$A$17:$A$1001,'Ergebnis (detailliert)'!A42))</f>
        <v/>
      </c>
      <c r="J42" s="125" t="str">
        <f>IF(ISBLANK('Beladung des Speichers'!A42),"",'Beladung des Speichers'!E42)</f>
        <v/>
      </c>
      <c r="K42" s="168" t="str">
        <f>IF(ISBLANK('Beladung des Speichers'!A42),"",SUMIFS('Entladung des Speichers'!$C$17:$C$1001,'Entladung des Speichers'!$A$17:$A$1001,'Ergebnis (detailliert)'!A42))</f>
        <v/>
      </c>
      <c r="L42" s="169" t="str">
        <f t="shared" si="2"/>
        <v/>
      </c>
      <c r="M42" s="169" t="str">
        <f>IF(ISBLANK('Entladung des Speichers'!A42),"",'Entladung des Speichers'!C42)</f>
        <v/>
      </c>
      <c r="N42" s="168" t="str">
        <f>IF(ISBLANK('Beladung des Speichers'!A42),"",SUMIFS('Entladung des Speichers'!$E$17:$E$1001,'Entladung des Speichers'!$A$17:$A$1001,'Ergebnis (detailliert)'!$A$17:$A$300))</f>
        <v/>
      </c>
      <c r="O42" s="125" t="str">
        <f t="shared" si="3"/>
        <v/>
      </c>
      <c r="P42" s="20" t="str">
        <f>IFERROR(IF(A42="","",N42*'Ergebnis (detailliert)'!J42/'Ergebnis (detailliert)'!I42),0)</f>
        <v/>
      </c>
      <c r="Q42" s="106" t="str">
        <f t="shared" si="4"/>
        <v/>
      </c>
      <c r="R42" s="107" t="str">
        <f t="shared" si="5"/>
        <v/>
      </c>
      <c r="S42" s="108" t="str">
        <f>IF(A42="","",IF(LOOKUP(A42,Stammdaten!$A$17:$A$1001,Stammdaten!$G$17:$G$1001)="Nein",0,IF(ISBLANK('Beladung des Speichers'!A42),"",ROUND(MIN(J42,Q42)*-1,2))))</f>
        <v/>
      </c>
    </row>
    <row r="43" spans="1:19" x14ac:dyDescent="0.2">
      <c r="A43" s="109" t="str">
        <f>IF('Beladung des Speichers'!A43="","",'Beladung des Speichers'!A43)</f>
        <v/>
      </c>
      <c r="B43" s="109" t="str">
        <f>IF('Beladung des Speichers'!B43="","",'Beladung des Speichers'!B43)</f>
        <v/>
      </c>
      <c r="C43" s="163" t="str">
        <f>IF(ISBLANK('Beladung des Speichers'!A43),"",SUMIFS('Beladung des Speichers'!$C$17:$C$300,'Beladung des Speichers'!$A$17:$A$300,A43)-SUMIFS('Entladung des Speichers'!$C$17:$C$300,'Entladung des Speichers'!$A$17:$A$300,A43)+SUMIFS(Füllstände!$B$17:$B$299,Füllstände!$A$17:$A$299,A43)-SUMIFS(Füllstände!$C$17:$C$299,Füllstände!$A$17:$A$299,A43))</f>
        <v/>
      </c>
      <c r="D43" s="164" t="str">
        <f>IF(ISBLANK('Beladung des Speichers'!A43),"",C43*'Beladung des Speichers'!C43/SUMIFS('Beladung des Speichers'!$C$17:$C$300,'Beladung des Speichers'!$A$17:$A$300,A43))</f>
        <v/>
      </c>
      <c r="E43" s="165" t="str">
        <f>IF(ISBLANK('Beladung des Speichers'!A43),"",1/SUMIFS('Beladung des Speichers'!$C$17:$C$300,'Beladung des Speichers'!$A$17:$A$300,A43)*C43*SUMIF($A$17:$A$300,A43,'Beladung des Speichers'!$E$17:$E$300))</f>
        <v/>
      </c>
      <c r="F43" s="166" t="str">
        <f>IF(ISBLANK('Beladung des Speichers'!A43),"",IF(C43=0,"0,00",D43/C43*E43))</f>
        <v/>
      </c>
      <c r="G43" s="167" t="str">
        <f>IF(ISBLANK('Beladung des Speichers'!A43),"",SUMIFS('Beladung des Speichers'!$C$17:$C$300,'Beladung des Speichers'!$A$17:$A$300,A43))</f>
        <v/>
      </c>
      <c r="H43" s="124" t="str">
        <f>IF(ISBLANK('Beladung des Speichers'!A43),"",'Beladung des Speichers'!C43)</f>
        <v/>
      </c>
      <c r="I43" s="168" t="str">
        <f>IF(ISBLANK('Beladung des Speichers'!A43),"",SUMIFS('Beladung des Speichers'!$E$17:$E$1001,'Beladung des Speichers'!$A$17:$A$1001,'Ergebnis (detailliert)'!A43))</f>
        <v/>
      </c>
      <c r="J43" s="125" t="str">
        <f>IF(ISBLANK('Beladung des Speichers'!A43),"",'Beladung des Speichers'!E43)</f>
        <v/>
      </c>
      <c r="K43" s="168" t="str">
        <f>IF(ISBLANK('Beladung des Speichers'!A43),"",SUMIFS('Entladung des Speichers'!$C$17:$C$1001,'Entladung des Speichers'!$A$17:$A$1001,'Ergebnis (detailliert)'!A43))</f>
        <v/>
      </c>
      <c r="L43" s="169" t="str">
        <f t="shared" si="2"/>
        <v/>
      </c>
      <c r="M43" s="169" t="str">
        <f>IF(ISBLANK('Entladung des Speichers'!A43),"",'Entladung des Speichers'!C43)</f>
        <v/>
      </c>
      <c r="N43" s="168" t="str">
        <f>IF(ISBLANK('Beladung des Speichers'!A43),"",SUMIFS('Entladung des Speichers'!$E$17:$E$1001,'Entladung des Speichers'!$A$17:$A$1001,'Ergebnis (detailliert)'!$A$17:$A$300))</f>
        <v/>
      </c>
      <c r="O43" s="125" t="str">
        <f t="shared" si="3"/>
        <v/>
      </c>
      <c r="P43" s="20" t="str">
        <f>IFERROR(IF(A43="","",N43*'Ergebnis (detailliert)'!J43/'Ergebnis (detailliert)'!I43),0)</f>
        <v/>
      </c>
      <c r="Q43" s="106" t="str">
        <f t="shared" si="4"/>
        <v/>
      </c>
      <c r="R43" s="107" t="str">
        <f t="shared" si="5"/>
        <v/>
      </c>
      <c r="S43" s="108" t="str">
        <f>IF(A43="","",IF(LOOKUP(A43,Stammdaten!$A$17:$A$1001,Stammdaten!$G$17:$G$1001)="Nein",0,IF(ISBLANK('Beladung des Speichers'!A43),"",ROUND(MIN(J43,Q43)*-1,2))))</f>
        <v/>
      </c>
    </row>
    <row r="44" spans="1:19" x14ac:dyDescent="0.2">
      <c r="A44" s="109" t="str">
        <f>IF('Beladung des Speichers'!A44="","",'Beladung des Speichers'!A44)</f>
        <v/>
      </c>
      <c r="B44" s="109" t="str">
        <f>IF('Beladung des Speichers'!B44="","",'Beladung des Speichers'!B44)</f>
        <v/>
      </c>
      <c r="C44" s="163" t="str">
        <f>IF(ISBLANK('Beladung des Speichers'!A44),"",SUMIFS('Beladung des Speichers'!$C$17:$C$300,'Beladung des Speichers'!$A$17:$A$300,A44)-SUMIFS('Entladung des Speichers'!$C$17:$C$300,'Entladung des Speichers'!$A$17:$A$300,A44)+SUMIFS(Füllstände!$B$17:$B$299,Füllstände!$A$17:$A$299,A44)-SUMIFS(Füllstände!$C$17:$C$299,Füllstände!$A$17:$A$299,A44))</f>
        <v/>
      </c>
      <c r="D44" s="164" t="str">
        <f>IF(ISBLANK('Beladung des Speichers'!A44),"",C44*'Beladung des Speichers'!C44/SUMIFS('Beladung des Speichers'!$C$17:$C$300,'Beladung des Speichers'!$A$17:$A$300,A44))</f>
        <v/>
      </c>
      <c r="E44" s="165" t="str">
        <f>IF(ISBLANK('Beladung des Speichers'!A44),"",1/SUMIFS('Beladung des Speichers'!$C$17:$C$300,'Beladung des Speichers'!$A$17:$A$300,A44)*C44*SUMIF($A$17:$A$300,A44,'Beladung des Speichers'!$E$17:$E$300))</f>
        <v/>
      </c>
      <c r="F44" s="166" t="str">
        <f>IF(ISBLANK('Beladung des Speichers'!A44),"",IF(C44=0,"0,00",D44/C44*E44))</f>
        <v/>
      </c>
      <c r="G44" s="167" t="str">
        <f>IF(ISBLANK('Beladung des Speichers'!A44),"",SUMIFS('Beladung des Speichers'!$C$17:$C$300,'Beladung des Speichers'!$A$17:$A$300,A44))</f>
        <v/>
      </c>
      <c r="H44" s="124" t="str">
        <f>IF(ISBLANK('Beladung des Speichers'!A44),"",'Beladung des Speichers'!C44)</f>
        <v/>
      </c>
      <c r="I44" s="168" t="str">
        <f>IF(ISBLANK('Beladung des Speichers'!A44),"",SUMIFS('Beladung des Speichers'!$E$17:$E$1001,'Beladung des Speichers'!$A$17:$A$1001,'Ergebnis (detailliert)'!A44))</f>
        <v/>
      </c>
      <c r="J44" s="125" t="str">
        <f>IF(ISBLANK('Beladung des Speichers'!A44),"",'Beladung des Speichers'!E44)</f>
        <v/>
      </c>
      <c r="K44" s="168" t="str">
        <f>IF(ISBLANK('Beladung des Speichers'!A44),"",SUMIFS('Entladung des Speichers'!$C$17:$C$1001,'Entladung des Speichers'!$A$17:$A$1001,'Ergebnis (detailliert)'!A44))</f>
        <v/>
      </c>
      <c r="L44" s="169" t="str">
        <f t="shared" si="2"/>
        <v/>
      </c>
      <c r="M44" s="169" t="str">
        <f>IF(ISBLANK('Entladung des Speichers'!A44),"",'Entladung des Speichers'!C44)</f>
        <v/>
      </c>
      <c r="N44" s="168" t="str">
        <f>IF(ISBLANK('Beladung des Speichers'!A44),"",SUMIFS('Entladung des Speichers'!$E$17:$E$1001,'Entladung des Speichers'!$A$17:$A$1001,'Ergebnis (detailliert)'!$A$17:$A$300))</f>
        <v/>
      </c>
      <c r="O44" s="125" t="str">
        <f t="shared" si="3"/>
        <v/>
      </c>
      <c r="P44" s="20" t="str">
        <f>IFERROR(IF(A44="","",N44*'Ergebnis (detailliert)'!J44/'Ergebnis (detailliert)'!I44),0)</f>
        <v/>
      </c>
      <c r="Q44" s="106" t="str">
        <f t="shared" si="4"/>
        <v/>
      </c>
      <c r="R44" s="107" t="str">
        <f t="shared" si="5"/>
        <v/>
      </c>
      <c r="S44" s="108" t="str">
        <f>IF(A44="","",IF(LOOKUP(A44,Stammdaten!$A$17:$A$1001,Stammdaten!$G$17:$G$1001)="Nein",0,IF(ISBLANK('Beladung des Speichers'!A44),"",ROUND(MIN(J44,Q44)*-1,2))))</f>
        <v/>
      </c>
    </row>
    <row r="45" spans="1:19" x14ac:dyDescent="0.2">
      <c r="A45" s="109" t="str">
        <f>IF('Beladung des Speichers'!A45="","",'Beladung des Speichers'!A45)</f>
        <v/>
      </c>
      <c r="B45" s="109" t="str">
        <f>IF('Beladung des Speichers'!B45="","",'Beladung des Speichers'!B45)</f>
        <v/>
      </c>
      <c r="C45" s="163" t="str">
        <f>IF(ISBLANK('Beladung des Speichers'!A45),"",SUMIFS('Beladung des Speichers'!$C$17:$C$300,'Beladung des Speichers'!$A$17:$A$300,A45)-SUMIFS('Entladung des Speichers'!$C$17:$C$300,'Entladung des Speichers'!$A$17:$A$300,A45)+SUMIFS(Füllstände!$B$17:$B$299,Füllstände!$A$17:$A$299,A45)-SUMIFS(Füllstände!$C$17:$C$299,Füllstände!$A$17:$A$299,A45))</f>
        <v/>
      </c>
      <c r="D45" s="164" t="str">
        <f>IF(ISBLANK('Beladung des Speichers'!A45),"",C45*'Beladung des Speichers'!C45/SUMIFS('Beladung des Speichers'!$C$17:$C$300,'Beladung des Speichers'!$A$17:$A$300,A45))</f>
        <v/>
      </c>
      <c r="E45" s="165" t="str">
        <f>IF(ISBLANK('Beladung des Speichers'!A45),"",1/SUMIFS('Beladung des Speichers'!$C$17:$C$300,'Beladung des Speichers'!$A$17:$A$300,A45)*C45*SUMIF($A$17:$A$300,A45,'Beladung des Speichers'!$E$17:$E$300))</f>
        <v/>
      </c>
      <c r="F45" s="166" t="str">
        <f>IF(ISBLANK('Beladung des Speichers'!A45),"",IF(C45=0,"0,00",D45/C45*E45))</f>
        <v/>
      </c>
      <c r="G45" s="167" t="str">
        <f>IF(ISBLANK('Beladung des Speichers'!A45),"",SUMIFS('Beladung des Speichers'!$C$17:$C$300,'Beladung des Speichers'!$A$17:$A$300,A45))</f>
        <v/>
      </c>
      <c r="H45" s="124" t="str">
        <f>IF(ISBLANK('Beladung des Speichers'!A45),"",'Beladung des Speichers'!C45)</f>
        <v/>
      </c>
      <c r="I45" s="168" t="str">
        <f>IF(ISBLANK('Beladung des Speichers'!A45),"",SUMIFS('Beladung des Speichers'!$E$17:$E$1001,'Beladung des Speichers'!$A$17:$A$1001,'Ergebnis (detailliert)'!A45))</f>
        <v/>
      </c>
      <c r="J45" s="125" t="str">
        <f>IF(ISBLANK('Beladung des Speichers'!A45),"",'Beladung des Speichers'!E45)</f>
        <v/>
      </c>
      <c r="K45" s="168" t="str">
        <f>IF(ISBLANK('Beladung des Speichers'!A45),"",SUMIFS('Entladung des Speichers'!$C$17:$C$1001,'Entladung des Speichers'!$A$17:$A$1001,'Ergebnis (detailliert)'!A45))</f>
        <v/>
      </c>
      <c r="L45" s="169" t="str">
        <f t="shared" si="2"/>
        <v/>
      </c>
      <c r="M45" s="169" t="str">
        <f>IF(ISBLANK('Entladung des Speichers'!A45),"",'Entladung des Speichers'!C45)</f>
        <v/>
      </c>
      <c r="N45" s="168" t="str">
        <f>IF(ISBLANK('Beladung des Speichers'!A45),"",SUMIFS('Entladung des Speichers'!$E$17:$E$1001,'Entladung des Speichers'!$A$17:$A$1001,'Ergebnis (detailliert)'!$A$17:$A$300))</f>
        <v/>
      </c>
      <c r="O45" s="125" t="str">
        <f t="shared" si="3"/>
        <v/>
      </c>
      <c r="P45" s="20" t="str">
        <f>IFERROR(IF(A45="","",N45*'Ergebnis (detailliert)'!J45/'Ergebnis (detailliert)'!I45),0)</f>
        <v/>
      </c>
      <c r="Q45" s="106" t="str">
        <f t="shared" si="4"/>
        <v/>
      </c>
      <c r="R45" s="107" t="str">
        <f t="shared" si="5"/>
        <v/>
      </c>
      <c r="S45" s="108" t="str">
        <f>IF(A45="","",IF(LOOKUP(A45,Stammdaten!$A$17:$A$1001,Stammdaten!$G$17:$G$1001)="Nein",0,IF(ISBLANK('Beladung des Speichers'!A45),"",ROUND(MIN(J45,Q45)*-1,2))))</f>
        <v/>
      </c>
    </row>
    <row r="46" spans="1:19" x14ac:dyDescent="0.2">
      <c r="A46" s="109" t="str">
        <f>IF('Beladung des Speichers'!A46="","",'Beladung des Speichers'!A46)</f>
        <v/>
      </c>
      <c r="B46" s="109" t="str">
        <f>IF('Beladung des Speichers'!B46="","",'Beladung des Speichers'!B46)</f>
        <v/>
      </c>
      <c r="C46" s="163" t="str">
        <f>IF(ISBLANK('Beladung des Speichers'!A46),"",SUMIFS('Beladung des Speichers'!$C$17:$C$300,'Beladung des Speichers'!$A$17:$A$300,A46)-SUMIFS('Entladung des Speichers'!$C$17:$C$300,'Entladung des Speichers'!$A$17:$A$300,A46)+SUMIFS(Füllstände!$B$17:$B$299,Füllstände!$A$17:$A$299,A46)-SUMIFS(Füllstände!$C$17:$C$299,Füllstände!$A$17:$A$299,A46))</f>
        <v/>
      </c>
      <c r="D46" s="164" t="str">
        <f>IF(ISBLANK('Beladung des Speichers'!A46),"",C46*'Beladung des Speichers'!C46/SUMIFS('Beladung des Speichers'!$C$17:$C$300,'Beladung des Speichers'!$A$17:$A$300,A46))</f>
        <v/>
      </c>
      <c r="E46" s="165" t="str">
        <f>IF(ISBLANK('Beladung des Speichers'!A46),"",1/SUMIFS('Beladung des Speichers'!$C$17:$C$300,'Beladung des Speichers'!$A$17:$A$300,A46)*C46*SUMIF($A$17:$A$300,A46,'Beladung des Speichers'!$E$17:$E$300))</f>
        <v/>
      </c>
      <c r="F46" s="166" t="str">
        <f>IF(ISBLANK('Beladung des Speichers'!A46),"",IF(C46=0,"0,00",D46/C46*E46))</f>
        <v/>
      </c>
      <c r="G46" s="167" t="str">
        <f>IF(ISBLANK('Beladung des Speichers'!A46),"",SUMIFS('Beladung des Speichers'!$C$17:$C$300,'Beladung des Speichers'!$A$17:$A$300,A46))</f>
        <v/>
      </c>
      <c r="H46" s="124" t="str">
        <f>IF(ISBLANK('Beladung des Speichers'!A46),"",'Beladung des Speichers'!C46)</f>
        <v/>
      </c>
      <c r="I46" s="168" t="str">
        <f>IF(ISBLANK('Beladung des Speichers'!A46),"",SUMIFS('Beladung des Speichers'!$E$17:$E$1001,'Beladung des Speichers'!$A$17:$A$1001,'Ergebnis (detailliert)'!A46))</f>
        <v/>
      </c>
      <c r="J46" s="125" t="str">
        <f>IF(ISBLANK('Beladung des Speichers'!A46),"",'Beladung des Speichers'!E46)</f>
        <v/>
      </c>
      <c r="K46" s="168" t="str">
        <f>IF(ISBLANK('Beladung des Speichers'!A46),"",SUMIFS('Entladung des Speichers'!$C$17:$C$1001,'Entladung des Speichers'!$A$17:$A$1001,'Ergebnis (detailliert)'!A46))</f>
        <v/>
      </c>
      <c r="L46" s="169" t="str">
        <f t="shared" si="2"/>
        <v/>
      </c>
      <c r="M46" s="169" t="str">
        <f>IF(ISBLANK('Entladung des Speichers'!A46),"",'Entladung des Speichers'!C46)</f>
        <v/>
      </c>
      <c r="N46" s="168" t="str">
        <f>IF(ISBLANK('Beladung des Speichers'!A46),"",SUMIFS('Entladung des Speichers'!$E$17:$E$1001,'Entladung des Speichers'!$A$17:$A$1001,'Ergebnis (detailliert)'!$A$17:$A$300))</f>
        <v/>
      </c>
      <c r="O46" s="125" t="str">
        <f t="shared" si="3"/>
        <v/>
      </c>
      <c r="P46" s="20" t="str">
        <f>IFERROR(IF(A46="","",N46*'Ergebnis (detailliert)'!J46/'Ergebnis (detailliert)'!I46),0)</f>
        <v/>
      </c>
      <c r="Q46" s="106" t="str">
        <f t="shared" si="4"/>
        <v/>
      </c>
      <c r="R46" s="107" t="str">
        <f t="shared" si="5"/>
        <v/>
      </c>
      <c r="S46" s="108" t="str">
        <f>IF(A46="","",IF(LOOKUP(A46,Stammdaten!$A$17:$A$1001,Stammdaten!$G$17:$G$1001)="Nein",0,IF(ISBLANK('Beladung des Speichers'!A46),"",ROUND(MIN(J46,Q46)*-1,2))))</f>
        <v/>
      </c>
    </row>
    <row r="47" spans="1:19" x14ac:dyDescent="0.2">
      <c r="A47" s="109" t="str">
        <f>IF('Beladung des Speichers'!A47="","",'Beladung des Speichers'!A47)</f>
        <v/>
      </c>
      <c r="B47" s="109" t="str">
        <f>IF('Beladung des Speichers'!B47="","",'Beladung des Speichers'!B47)</f>
        <v/>
      </c>
      <c r="C47" s="163" t="str">
        <f>IF(ISBLANK('Beladung des Speichers'!A47),"",SUMIFS('Beladung des Speichers'!$C$17:$C$300,'Beladung des Speichers'!$A$17:$A$300,A47)-SUMIFS('Entladung des Speichers'!$C$17:$C$300,'Entladung des Speichers'!$A$17:$A$300,A47)+SUMIFS(Füllstände!$B$17:$B$299,Füllstände!$A$17:$A$299,A47)-SUMIFS(Füllstände!$C$17:$C$299,Füllstände!$A$17:$A$299,A47))</f>
        <v/>
      </c>
      <c r="D47" s="164" t="str">
        <f>IF(ISBLANK('Beladung des Speichers'!A47),"",C47*'Beladung des Speichers'!C47/SUMIFS('Beladung des Speichers'!$C$17:$C$300,'Beladung des Speichers'!$A$17:$A$300,A47))</f>
        <v/>
      </c>
      <c r="E47" s="165" t="str">
        <f>IF(ISBLANK('Beladung des Speichers'!A47),"",1/SUMIFS('Beladung des Speichers'!$C$17:$C$300,'Beladung des Speichers'!$A$17:$A$300,A47)*C47*SUMIF($A$17:$A$300,A47,'Beladung des Speichers'!$E$17:$E$300))</f>
        <v/>
      </c>
      <c r="F47" s="166" t="str">
        <f>IF(ISBLANK('Beladung des Speichers'!A47),"",IF(C47=0,"0,00",D47/C47*E47))</f>
        <v/>
      </c>
      <c r="G47" s="167" t="str">
        <f>IF(ISBLANK('Beladung des Speichers'!A47),"",SUMIFS('Beladung des Speichers'!$C$17:$C$300,'Beladung des Speichers'!$A$17:$A$300,A47))</f>
        <v/>
      </c>
      <c r="H47" s="124" t="str">
        <f>IF(ISBLANK('Beladung des Speichers'!A47),"",'Beladung des Speichers'!C47)</f>
        <v/>
      </c>
      <c r="I47" s="168" t="str">
        <f>IF(ISBLANK('Beladung des Speichers'!A47),"",SUMIFS('Beladung des Speichers'!$E$17:$E$1001,'Beladung des Speichers'!$A$17:$A$1001,'Ergebnis (detailliert)'!A47))</f>
        <v/>
      </c>
      <c r="J47" s="125" t="str">
        <f>IF(ISBLANK('Beladung des Speichers'!A47),"",'Beladung des Speichers'!E47)</f>
        <v/>
      </c>
      <c r="K47" s="168" t="str">
        <f>IF(ISBLANK('Beladung des Speichers'!A47),"",SUMIFS('Entladung des Speichers'!$C$17:$C$1001,'Entladung des Speichers'!$A$17:$A$1001,'Ergebnis (detailliert)'!A47))</f>
        <v/>
      </c>
      <c r="L47" s="169" t="str">
        <f t="shared" si="2"/>
        <v/>
      </c>
      <c r="M47" s="169" t="str">
        <f>IF(ISBLANK('Entladung des Speichers'!A47),"",'Entladung des Speichers'!C47)</f>
        <v/>
      </c>
      <c r="N47" s="168" t="str">
        <f>IF(ISBLANK('Beladung des Speichers'!A47),"",SUMIFS('Entladung des Speichers'!$E$17:$E$1001,'Entladung des Speichers'!$A$17:$A$1001,'Ergebnis (detailliert)'!$A$17:$A$300))</f>
        <v/>
      </c>
      <c r="O47" s="125" t="str">
        <f t="shared" si="3"/>
        <v/>
      </c>
      <c r="P47" s="20" t="str">
        <f>IFERROR(IF(A47="","",N47*'Ergebnis (detailliert)'!J47/'Ergebnis (detailliert)'!I47),0)</f>
        <v/>
      </c>
      <c r="Q47" s="106" t="str">
        <f t="shared" si="4"/>
        <v/>
      </c>
      <c r="R47" s="107" t="str">
        <f t="shared" si="5"/>
        <v/>
      </c>
      <c r="S47" s="108" t="str">
        <f>IF(A47="","",IF(LOOKUP(A47,Stammdaten!$A$17:$A$1001,Stammdaten!$G$17:$G$1001)="Nein",0,IF(ISBLANK('Beladung des Speichers'!A47),"",ROUND(MIN(J47,Q47)*-1,2))))</f>
        <v/>
      </c>
    </row>
    <row r="48" spans="1:19" x14ac:dyDescent="0.2">
      <c r="A48" s="109" t="str">
        <f>IF('Beladung des Speichers'!A48="","",'Beladung des Speichers'!A48)</f>
        <v/>
      </c>
      <c r="B48" s="109" t="str">
        <f>IF('Beladung des Speichers'!B48="","",'Beladung des Speichers'!B48)</f>
        <v/>
      </c>
      <c r="C48" s="163" t="str">
        <f>IF(ISBLANK('Beladung des Speichers'!A48),"",SUMIFS('Beladung des Speichers'!$C$17:$C$300,'Beladung des Speichers'!$A$17:$A$300,A48)-SUMIFS('Entladung des Speichers'!$C$17:$C$300,'Entladung des Speichers'!$A$17:$A$300,A48)+SUMIFS(Füllstände!$B$17:$B$299,Füllstände!$A$17:$A$299,A48)-SUMIFS(Füllstände!$C$17:$C$299,Füllstände!$A$17:$A$299,A48))</f>
        <v/>
      </c>
      <c r="D48" s="164" t="str">
        <f>IF(ISBLANK('Beladung des Speichers'!A48),"",C48*'Beladung des Speichers'!C48/SUMIFS('Beladung des Speichers'!$C$17:$C$300,'Beladung des Speichers'!$A$17:$A$300,A48))</f>
        <v/>
      </c>
      <c r="E48" s="165" t="str">
        <f>IF(ISBLANK('Beladung des Speichers'!A48),"",1/SUMIFS('Beladung des Speichers'!$C$17:$C$300,'Beladung des Speichers'!$A$17:$A$300,A48)*C48*SUMIF($A$17:$A$300,A48,'Beladung des Speichers'!$E$17:$E$300))</f>
        <v/>
      </c>
      <c r="F48" s="166" t="str">
        <f>IF(ISBLANK('Beladung des Speichers'!A48),"",IF(C48=0,"0,00",D48/C48*E48))</f>
        <v/>
      </c>
      <c r="G48" s="167" t="str">
        <f>IF(ISBLANK('Beladung des Speichers'!A48),"",SUMIFS('Beladung des Speichers'!$C$17:$C$300,'Beladung des Speichers'!$A$17:$A$300,A48))</f>
        <v/>
      </c>
      <c r="H48" s="124" t="str">
        <f>IF(ISBLANK('Beladung des Speichers'!A48),"",'Beladung des Speichers'!C48)</f>
        <v/>
      </c>
      <c r="I48" s="168" t="str">
        <f>IF(ISBLANK('Beladung des Speichers'!A48),"",SUMIFS('Beladung des Speichers'!$E$17:$E$1001,'Beladung des Speichers'!$A$17:$A$1001,'Ergebnis (detailliert)'!A48))</f>
        <v/>
      </c>
      <c r="J48" s="125" t="str">
        <f>IF(ISBLANK('Beladung des Speichers'!A48),"",'Beladung des Speichers'!E48)</f>
        <v/>
      </c>
      <c r="K48" s="168" t="str">
        <f>IF(ISBLANK('Beladung des Speichers'!A48),"",SUMIFS('Entladung des Speichers'!$C$17:$C$1001,'Entladung des Speichers'!$A$17:$A$1001,'Ergebnis (detailliert)'!A48))</f>
        <v/>
      </c>
      <c r="L48" s="169" t="str">
        <f t="shared" si="2"/>
        <v/>
      </c>
      <c r="M48" s="169" t="str">
        <f>IF(ISBLANK('Entladung des Speichers'!A48),"",'Entladung des Speichers'!C48)</f>
        <v/>
      </c>
      <c r="N48" s="168" t="str">
        <f>IF(ISBLANK('Beladung des Speichers'!A48),"",SUMIFS('Entladung des Speichers'!$E$17:$E$1001,'Entladung des Speichers'!$A$17:$A$1001,'Ergebnis (detailliert)'!$A$17:$A$300))</f>
        <v/>
      </c>
      <c r="O48" s="125" t="str">
        <f t="shared" si="3"/>
        <v/>
      </c>
      <c r="P48" s="20" t="str">
        <f>IFERROR(IF(A48="","",N48*'Ergebnis (detailliert)'!J48/'Ergebnis (detailliert)'!I48),0)</f>
        <v/>
      </c>
      <c r="Q48" s="106" t="str">
        <f t="shared" si="4"/>
        <v/>
      </c>
      <c r="R48" s="107" t="str">
        <f t="shared" si="5"/>
        <v/>
      </c>
      <c r="S48" s="108" t="str">
        <f>IF(A48="","",IF(LOOKUP(A48,Stammdaten!$A$17:$A$1001,Stammdaten!$G$17:$G$1001)="Nein",0,IF(ISBLANK('Beladung des Speichers'!A48),"",ROUND(MIN(J48,Q48)*-1,2))))</f>
        <v/>
      </c>
    </row>
    <row r="49" spans="1:19" x14ac:dyDescent="0.2">
      <c r="A49" s="109" t="str">
        <f>IF('Beladung des Speichers'!A49="","",'Beladung des Speichers'!A49)</f>
        <v/>
      </c>
      <c r="B49" s="109" t="str">
        <f>IF('Beladung des Speichers'!B49="","",'Beladung des Speichers'!B49)</f>
        <v/>
      </c>
      <c r="C49" s="163" t="str">
        <f>IF(ISBLANK('Beladung des Speichers'!A49),"",SUMIFS('Beladung des Speichers'!$C$17:$C$300,'Beladung des Speichers'!$A$17:$A$300,A49)-SUMIFS('Entladung des Speichers'!$C$17:$C$300,'Entladung des Speichers'!$A$17:$A$300,A49)+SUMIFS(Füllstände!$B$17:$B$299,Füllstände!$A$17:$A$299,A49)-SUMIFS(Füllstände!$C$17:$C$299,Füllstände!$A$17:$A$299,A49))</f>
        <v/>
      </c>
      <c r="D49" s="164" t="str">
        <f>IF(ISBLANK('Beladung des Speichers'!A49),"",C49*'Beladung des Speichers'!C49/SUMIFS('Beladung des Speichers'!$C$17:$C$300,'Beladung des Speichers'!$A$17:$A$300,A49))</f>
        <v/>
      </c>
      <c r="E49" s="165" t="str">
        <f>IF(ISBLANK('Beladung des Speichers'!A49),"",1/SUMIFS('Beladung des Speichers'!$C$17:$C$300,'Beladung des Speichers'!$A$17:$A$300,A49)*C49*SUMIF($A$17:$A$300,A49,'Beladung des Speichers'!$E$17:$E$300))</f>
        <v/>
      </c>
      <c r="F49" s="166" t="str">
        <f>IF(ISBLANK('Beladung des Speichers'!A49),"",IF(C49=0,"0,00",D49/C49*E49))</f>
        <v/>
      </c>
      <c r="G49" s="167" t="str">
        <f>IF(ISBLANK('Beladung des Speichers'!A49),"",SUMIFS('Beladung des Speichers'!$C$17:$C$300,'Beladung des Speichers'!$A$17:$A$300,A49))</f>
        <v/>
      </c>
      <c r="H49" s="124" t="str">
        <f>IF(ISBLANK('Beladung des Speichers'!A49),"",'Beladung des Speichers'!C49)</f>
        <v/>
      </c>
      <c r="I49" s="168" t="str">
        <f>IF(ISBLANK('Beladung des Speichers'!A49),"",SUMIFS('Beladung des Speichers'!$E$17:$E$1001,'Beladung des Speichers'!$A$17:$A$1001,'Ergebnis (detailliert)'!A49))</f>
        <v/>
      </c>
      <c r="J49" s="125" t="str">
        <f>IF(ISBLANK('Beladung des Speichers'!A49),"",'Beladung des Speichers'!E49)</f>
        <v/>
      </c>
      <c r="K49" s="168" t="str">
        <f>IF(ISBLANK('Beladung des Speichers'!A49),"",SUMIFS('Entladung des Speichers'!$C$17:$C$1001,'Entladung des Speichers'!$A$17:$A$1001,'Ergebnis (detailliert)'!A49))</f>
        <v/>
      </c>
      <c r="L49" s="169" t="str">
        <f t="shared" si="2"/>
        <v/>
      </c>
      <c r="M49" s="169" t="str">
        <f>IF(ISBLANK('Entladung des Speichers'!A49),"",'Entladung des Speichers'!C49)</f>
        <v/>
      </c>
      <c r="N49" s="168" t="str">
        <f>IF(ISBLANK('Beladung des Speichers'!A49),"",SUMIFS('Entladung des Speichers'!$E$17:$E$1001,'Entladung des Speichers'!$A$17:$A$1001,'Ergebnis (detailliert)'!$A$17:$A$300))</f>
        <v/>
      </c>
      <c r="O49" s="125" t="str">
        <f t="shared" si="3"/>
        <v/>
      </c>
      <c r="P49" s="20" t="str">
        <f>IFERROR(IF(A49="","",N49*'Ergebnis (detailliert)'!J49/'Ergebnis (detailliert)'!I49),0)</f>
        <v/>
      </c>
      <c r="Q49" s="106" t="str">
        <f t="shared" si="4"/>
        <v/>
      </c>
      <c r="R49" s="107" t="str">
        <f t="shared" si="5"/>
        <v/>
      </c>
      <c r="S49" s="108" t="str">
        <f>IF(A49="","",IF(LOOKUP(A49,Stammdaten!$A$17:$A$1001,Stammdaten!$G$17:$G$1001)="Nein",0,IF(ISBLANK('Beladung des Speichers'!A49),"",ROUND(MIN(J49,Q49)*-1,2))))</f>
        <v/>
      </c>
    </row>
    <row r="50" spans="1:19" x14ac:dyDescent="0.2">
      <c r="A50" s="109" t="str">
        <f>IF('Beladung des Speichers'!A50="","",'Beladung des Speichers'!A50)</f>
        <v/>
      </c>
      <c r="B50" s="109" t="str">
        <f>IF('Beladung des Speichers'!B50="","",'Beladung des Speichers'!B50)</f>
        <v/>
      </c>
      <c r="C50" s="163" t="str">
        <f>IF(ISBLANK('Beladung des Speichers'!A50),"",SUMIFS('Beladung des Speichers'!$C$17:$C$300,'Beladung des Speichers'!$A$17:$A$300,A50)-SUMIFS('Entladung des Speichers'!$C$17:$C$300,'Entladung des Speichers'!$A$17:$A$300,A50)+SUMIFS(Füllstände!$B$17:$B$299,Füllstände!$A$17:$A$299,A50)-SUMIFS(Füllstände!$C$17:$C$299,Füllstände!$A$17:$A$299,A50))</f>
        <v/>
      </c>
      <c r="D50" s="164" t="str">
        <f>IF(ISBLANK('Beladung des Speichers'!A50),"",C50*'Beladung des Speichers'!C50/SUMIFS('Beladung des Speichers'!$C$17:$C$300,'Beladung des Speichers'!$A$17:$A$300,A50))</f>
        <v/>
      </c>
      <c r="E50" s="165" t="str">
        <f>IF(ISBLANK('Beladung des Speichers'!A50),"",1/SUMIFS('Beladung des Speichers'!$C$17:$C$300,'Beladung des Speichers'!$A$17:$A$300,A50)*C50*SUMIF($A$17:$A$300,A50,'Beladung des Speichers'!$E$17:$E$300))</f>
        <v/>
      </c>
      <c r="F50" s="166" t="str">
        <f>IF(ISBLANK('Beladung des Speichers'!A50),"",IF(C50=0,"0,00",D50/C50*E50))</f>
        <v/>
      </c>
      <c r="G50" s="167" t="str">
        <f>IF(ISBLANK('Beladung des Speichers'!A50),"",SUMIFS('Beladung des Speichers'!$C$17:$C$300,'Beladung des Speichers'!$A$17:$A$300,A50))</f>
        <v/>
      </c>
      <c r="H50" s="124" t="str">
        <f>IF(ISBLANK('Beladung des Speichers'!A50),"",'Beladung des Speichers'!C50)</f>
        <v/>
      </c>
      <c r="I50" s="168" t="str">
        <f>IF(ISBLANK('Beladung des Speichers'!A50),"",SUMIFS('Beladung des Speichers'!$E$17:$E$1001,'Beladung des Speichers'!$A$17:$A$1001,'Ergebnis (detailliert)'!A50))</f>
        <v/>
      </c>
      <c r="J50" s="125" t="str">
        <f>IF(ISBLANK('Beladung des Speichers'!A50),"",'Beladung des Speichers'!E50)</f>
        <v/>
      </c>
      <c r="K50" s="168" t="str">
        <f>IF(ISBLANK('Beladung des Speichers'!A50),"",SUMIFS('Entladung des Speichers'!$C$17:$C$1001,'Entladung des Speichers'!$A$17:$A$1001,'Ergebnis (detailliert)'!A50))</f>
        <v/>
      </c>
      <c r="L50" s="169" t="str">
        <f t="shared" si="2"/>
        <v/>
      </c>
      <c r="M50" s="169" t="str">
        <f>IF(ISBLANK('Entladung des Speichers'!A50),"",'Entladung des Speichers'!C50)</f>
        <v/>
      </c>
      <c r="N50" s="168" t="str">
        <f>IF(ISBLANK('Beladung des Speichers'!A50),"",SUMIFS('Entladung des Speichers'!$E$17:$E$1001,'Entladung des Speichers'!$A$17:$A$1001,'Ergebnis (detailliert)'!$A$17:$A$300))</f>
        <v/>
      </c>
      <c r="O50" s="125" t="str">
        <f t="shared" si="3"/>
        <v/>
      </c>
      <c r="P50" s="20" t="str">
        <f>IFERROR(IF(A50="","",N50*'Ergebnis (detailliert)'!J50/'Ergebnis (detailliert)'!I50),0)</f>
        <v/>
      </c>
      <c r="Q50" s="106" t="str">
        <f t="shared" si="4"/>
        <v/>
      </c>
      <c r="R50" s="107" t="str">
        <f t="shared" si="5"/>
        <v/>
      </c>
      <c r="S50" s="108" t="str">
        <f>IF(A50="","",IF(LOOKUP(A50,Stammdaten!$A$17:$A$1001,Stammdaten!$G$17:$G$1001)="Nein",0,IF(ISBLANK('Beladung des Speichers'!A50),"",ROUND(MIN(J50,Q50)*-1,2))))</f>
        <v/>
      </c>
    </row>
    <row r="51" spans="1:19" x14ac:dyDescent="0.2">
      <c r="A51" s="109" t="str">
        <f>IF('Beladung des Speichers'!A51="","",'Beladung des Speichers'!A51)</f>
        <v/>
      </c>
      <c r="B51" s="109" t="str">
        <f>IF('Beladung des Speichers'!B51="","",'Beladung des Speichers'!B51)</f>
        <v/>
      </c>
      <c r="C51" s="163" t="str">
        <f>IF(ISBLANK('Beladung des Speichers'!A51),"",SUMIFS('Beladung des Speichers'!$C$17:$C$300,'Beladung des Speichers'!$A$17:$A$300,A51)-SUMIFS('Entladung des Speichers'!$C$17:$C$300,'Entladung des Speichers'!$A$17:$A$300,A51)+SUMIFS(Füllstände!$B$17:$B$299,Füllstände!$A$17:$A$299,A51)-SUMIFS(Füllstände!$C$17:$C$299,Füllstände!$A$17:$A$299,A51))</f>
        <v/>
      </c>
      <c r="D51" s="164" t="str">
        <f>IF(ISBLANK('Beladung des Speichers'!A51),"",C51*'Beladung des Speichers'!C51/SUMIFS('Beladung des Speichers'!$C$17:$C$300,'Beladung des Speichers'!$A$17:$A$300,A51))</f>
        <v/>
      </c>
      <c r="E51" s="165" t="str">
        <f>IF(ISBLANK('Beladung des Speichers'!A51),"",1/SUMIFS('Beladung des Speichers'!$C$17:$C$300,'Beladung des Speichers'!$A$17:$A$300,A51)*C51*SUMIF($A$17:$A$300,A51,'Beladung des Speichers'!$E$17:$E$300))</f>
        <v/>
      </c>
      <c r="F51" s="166" t="str">
        <f>IF(ISBLANK('Beladung des Speichers'!A51),"",IF(C51=0,"0,00",D51/C51*E51))</f>
        <v/>
      </c>
      <c r="G51" s="167" t="str">
        <f>IF(ISBLANK('Beladung des Speichers'!A51),"",SUMIFS('Beladung des Speichers'!$C$17:$C$300,'Beladung des Speichers'!$A$17:$A$300,A51))</f>
        <v/>
      </c>
      <c r="H51" s="124" t="str">
        <f>IF(ISBLANK('Beladung des Speichers'!A51),"",'Beladung des Speichers'!C51)</f>
        <v/>
      </c>
      <c r="I51" s="168" t="str">
        <f>IF(ISBLANK('Beladung des Speichers'!A51),"",SUMIFS('Beladung des Speichers'!$E$17:$E$1001,'Beladung des Speichers'!$A$17:$A$1001,'Ergebnis (detailliert)'!A51))</f>
        <v/>
      </c>
      <c r="J51" s="125" t="str">
        <f>IF(ISBLANK('Beladung des Speichers'!A51),"",'Beladung des Speichers'!E51)</f>
        <v/>
      </c>
      <c r="K51" s="168" t="str">
        <f>IF(ISBLANK('Beladung des Speichers'!A51),"",SUMIFS('Entladung des Speichers'!$C$17:$C$1001,'Entladung des Speichers'!$A$17:$A$1001,'Ergebnis (detailliert)'!A51))</f>
        <v/>
      </c>
      <c r="L51" s="169" t="str">
        <f t="shared" si="2"/>
        <v/>
      </c>
      <c r="M51" s="169" t="str">
        <f>IF(ISBLANK('Entladung des Speichers'!A51),"",'Entladung des Speichers'!C51)</f>
        <v/>
      </c>
      <c r="N51" s="168" t="str">
        <f>IF(ISBLANK('Beladung des Speichers'!A51),"",SUMIFS('Entladung des Speichers'!$E$17:$E$1001,'Entladung des Speichers'!$A$17:$A$1001,'Ergebnis (detailliert)'!$A$17:$A$300))</f>
        <v/>
      </c>
      <c r="O51" s="125" t="str">
        <f t="shared" si="3"/>
        <v/>
      </c>
      <c r="P51" s="20" t="str">
        <f>IFERROR(IF(A51="","",N51*'Ergebnis (detailliert)'!J51/'Ergebnis (detailliert)'!I51),0)</f>
        <v/>
      </c>
      <c r="Q51" s="106" t="str">
        <f t="shared" si="4"/>
        <v/>
      </c>
      <c r="R51" s="107" t="str">
        <f t="shared" si="5"/>
        <v/>
      </c>
      <c r="S51" s="108" t="str">
        <f>IF(A51="","",IF(LOOKUP(A51,Stammdaten!$A$17:$A$1001,Stammdaten!$G$17:$G$1001)="Nein",0,IF(ISBLANK('Beladung des Speichers'!A51),"",ROUND(MIN(J51,Q51)*-1,2))))</f>
        <v/>
      </c>
    </row>
    <row r="52" spans="1:19" x14ac:dyDescent="0.2">
      <c r="A52" s="109" t="str">
        <f>IF('Beladung des Speichers'!A52="","",'Beladung des Speichers'!A52)</f>
        <v/>
      </c>
      <c r="B52" s="109" t="str">
        <f>IF('Beladung des Speichers'!B52="","",'Beladung des Speichers'!B52)</f>
        <v/>
      </c>
      <c r="C52" s="163" t="str">
        <f>IF(ISBLANK('Beladung des Speichers'!A52),"",SUMIFS('Beladung des Speichers'!$C$17:$C$300,'Beladung des Speichers'!$A$17:$A$300,A52)-SUMIFS('Entladung des Speichers'!$C$17:$C$300,'Entladung des Speichers'!$A$17:$A$300,A52)+SUMIFS(Füllstände!$B$17:$B$299,Füllstände!$A$17:$A$299,A52)-SUMIFS(Füllstände!$C$17:$C$299,Füllstände!$A$17:$A$299,A52))</f>
        <v/>
      </c>
      <c r="D52" s="164" t="str">
        <f>IF(ISBLANK('Beladung des Speichers'!A52),"",C52*'Beladung des Speichers'!C52/SUMIFS('Beladung des Speichers'!$C$17:$C$300,'Beladung des Speichers'!$A$17:$A$300,A52))</f>
        <v/>
      </c>
      <c r="E52" s="165" t="str">
        <f>IF(ISBLANK('Beladung des Speichers'!A52),"",1/SUMIFS('Beladung des Speichers'!$C$17:$C$300,'Beladung des Speichers'!$A$17:$A$300,A52)*C52*SUMIF($A$17:$A$300,A52,'Beladung des Speichers'!$E$17:$E$300))</f>
        <v/>
      </c>
      <c r="F52" s="166" t="str">
        <f>IF(ISBLANK('Beladung des Speichers'!A52),"",IF(C52=0,"0,00",D52/C52*E52))</f>
        <v/>
      </c>
      <c r="G52" s="167" t="str">
        <f>IF(ISBLANK('Beladung des Speichers'!A52),"",SUMIFS('Beladung des Speichers'!$C$17:$C$300,'Beladung des Speichers'!$A$17:$A$300,A52))</f>
        <v/>
      </c>
      <c r="H52" s="124" t="str">
        <f>IF(ISBLANK('Beladung des Speichers'!A52),"",'Beladung des Speichers'!C52)</f>
        <v/>
      </c>
      <c r="I52" s="168" t="str">
        <f>IF(ISBLANK('Beladung des Speichers'!A52),"",SUMIFS('Beladung des Speichers'!$E$17:$E$1001,'Beladung des Speichers'!$A$17:$A$1001,'Ergebnis (detailliert)'!A52))</f>
        <v/>
      </c>
      <c r="J52" s="125" t="str">
        <f>IF(ISBLANK('Beladung des Speichers'!A52),"",'Beladung des Speichers'!E52)</f>
        <v/>
      </c>
      <c r="K52" s="168" t="str">
        <f>IF(ISBLANK('Beladung des Speichers'!A52),"",SUMIFS('Entladung des Speichers'!$C$17:$C$1001,'Entladung des Speichers'!$A$17:$A$1001,'Ergebnis (detailliert)'!A52))</f>
        <v/>
      </c>
      <c r="L52" s="169" t="str">
        <f t="shared" si="2"/>
        <v/>
      </c>
      <c r="M52" s="169" t="str">
        <f>IF(ISBLANK('Entladung des Speichers'!A52),"",'Entladung des Speichers'!C52)</f>
        <v/>
      </c>
      <c r="N52" s="168" t="str">
        <f>IF(ISBLANK('Beladung des Speichers'!A52),"",SUMIFS('Entladung des Speichers'!$E$17:$E$1001,'Entladung des Speichers'!$A$17:$A$1001,'Ergebnis (detailliert)'!$A$17:$A$300))</f>
        <v/>
      </c>
      <c r="O52" s="125" t="str">
        <f t="shared" si="3"/>
        <v/>
      </c>
      <c r="P52" s="20" t="str">
        <f>IFERROR(IF(A52="","",N52*'Ergebnis (detailliert)'!J52/'Ergebnis (detailliert)'!I52),0)</f>
        <v/>
      </c>
      <c r="Q52" s="106" t="str">
        <f t="shared" si="4"/>
        <v/>
      </c>
      <c r="R52" s="107" t="str">
        <f t="shared" si="5"/>
        <v/>
      </c>
      <c r="S52" s="108" t="str">
        <f>IF(A52="","",IF(LOOKUP(A52,Stammdaten!$A$17:$A$1001,Stammdaten!$G$17:$G$1001)="Nein",0,IF(ISBLANK('Beladung des Speichers'!A52),"",ROUND(MIN(J52,Q52)*-1,2))))</f>
        <v/>
      </c>
    </row>
    <row r="53" spans="1:19" x14ac:dyDescent="0.2">
      <c r="A53" s="109" t="str">
        <f>IF('Beladung des Speichers'!A53="","",'Beladung des Speichers'!A53)</f>
        <v/>
      </c>
      <c r="B53" s="109" t="str">
        <f>IF('Beladung des Speichers'!B53="","",'Beladung des Speichers'!B53)</f>
        <v/>
      </c>
      <c r="C53" s="163" t="str">
        <f>IF(ISBLANK('Beladung des Speichers'!A53),"",SUMIFS('Beladung des Speichers'!$C$17:$C$300,'Beladung des Speichers'!$A$17:$A$300,A53)-SUMIFS('Entladung des Speichers'!$C$17:$C$300,'Entladung des Speichers'!$A$17:$A$300,A53)+SUMIFS(Füllstände!$B$17:$B$299,Füllstände!$A$17:$A$299,A53)-SUMIFS(Füllstände!$C$17:$C$299,Füllstände!$A$17:$A$299,A53))</f>
        <v/>
      </c>
      <c r="D53" s="164" t="str">
        <f>IF(ISBLANK('Beladung des Speichers'!A53),"",C53*'Beladung des Speichers'!C53/SUMIFS('Beladung des Speichers'!$C$17:$C$300,'Beladung des Speichers'!$A$17:$A$300,A53))</f>
        <v/>
      </c>
      <c r="E53" s="165" t="str">
        <f>IF(ISBLANK('Beladung des Speichers'!A53),"",1/SUMIFS('Beladung des Speichers'!$C$17:$C$300,'Beladung des Speichers'!$A$17:$A$300,A53)*C53*SUMIF($A$17:$A$300,A53,'Beladung des Speichers'!$E$17:$E$300))</f>
        <v/>
      </c>
      <c r="F53" s="166" t="str">
        <f>IF(ISBLANK('Beladung des Speichers'!A53),"",IF(C53=0,"0,00",D53/C53*E53))</f>
        <v/>
      </c>
      <c r="G53" s="167" t="str">
        <f>IF(ISBLANK('Beladung des Speichers'!A53),"",SUMIFS('Beladung des Speichers'!$C$17:$C$300,'Beladung des Speichers'!$A$17:$A$300,A53))</f>
        <v/>
      </c>
      <c r="H53" s="124" t="str">
        <f>IF(ISBLANK('Beladung des Speichers'!A53),"",'Beladung des Speichers'!C53)</f>
        <v/>
      </c>
      <c r="I53" s="168" t="str">
        <f>IF(ISBLANK('Beladung des Speichers'!A53),"",SUMIFS('Beladung des Speichers'!$E$17:$E$1001,'Beladung des Speichers'!$A$17:$A$1001,'Ergebnis (detailliert)'!A53))</f>
        <v/>
      </c>
      <c r="J53" s="125" t="str">
        <f>IF(ISBLANK('Beladung des Speichers'!A53),"",'Beladung des Speichers'!E53)</f>
        <v/>
      </c>
      <c r="K53" s="168" t="str">
        <f>IF(ISBLANK('Beladung des Speichers'!A53),"",SUMIFS('Entladung des Speichers'!$C$17:$C$1001,'Entladung des Speichers'!$A$17:$A$1001,'Ergebnis (detailliert)'!A53))</f>
        <v/>
      </c>
      <c r="L53" s="169" t="str">
        <f t="shared" si="2"/>
        <v/>
      </c>
      <c r="M53" s="169" t="str">
        <f>IF(ISBLANK('Entladung des Speichers'!A53),"",'Entladung des Speichers'!C53)</f>
        <v/>
      </c>
      <c r="N53" s="168" t="str">
        <f>IF(ISBLANK('Beladung des Speichers'!A53),"",SUMIFS('Entladung des Speichers'!$E$17:$E$1001,'Entladung des Speichers'!$A$17:$A$1001,'Ergebnis (detailliert)'!$A$17:$A$300))</f>
        <v/>
      </c>
      <c r="O53" s="125" t="str">
        <f t="shared" si="3"/>
        <v/>
      </c>
      <c r="P53" s="20" t="str">
        <f>IFERROR(IF(A53="","",N53*'Ergebnis (detailliert)'!J53/'Ergebnis (detailliert)'!I53),0)</f>
        <v/>
      </c>
      <c r="Q53" s="106" t="str">
        <f t="shared" si="4"/>
        <v/>
      </c>
      <c r="R53" s="107" t="str">
        <f t="shared" si="5"/>
        <v/>
      </c>
      <c r="S53" s="108" t="str">
        <f>IF(A53="","",IF(LOOKUP(A53,Stammdaten!$A$17:$A$1001,Stammdaten!$G$17:$G$1001)="Nein",0,IF(ISBLANK('Beladung des Speichers'!A53),"",ROUND(MIN(J53,Q53)*-1,2))))</f>
        <v/>
      </c>
    </row>
    <row r="54" spans="1:19" x14ac:dyDescent="0.2">
      <c r="A54" s="109" t="str">
        <f>IF('Beladung des Speichers'!A54="","",'Beladung des Speichers'!A54)</f>
        <v/>
      </c>
      <c r="B54" s="109" t="str">
        <f>IF('Beladung des Speichers'!B54="","",'Beladung des Speichers'!B54)</f>
        <v/>
      </c>
      <c r="C54" s="163" t="str">
        <f>IF(ISBLANK('Beladung des Speichers'!A54),"",SUMIFS('Beladung des Speichers'!$C$17:$C$300,'Beladung des Speichers'!$A$17:$A$300,A54)-SUMIFS('Entladung des Speichers'!$C$17:$C$300,'Entladung des Speichers'!$A$17:$A$300,A54)+SUMIFS(Füllstände!$B$17:$B$299,Füllstände!$A$17:$A$299,A54)-SUMIFS(Füllstände!$C$17:$C$299,Füllstände!$A$17:$A$299,A54))</f>
        <v/>
      </c>
      <c r="D54" s="164" t="str">
        <f>IF(ISBLANK('Beladung des Speichers'!A54),"",C54*'Beladung des Speichers'!C54/SUMIFS('Beladung des Speichers'!$C$17:$C$300,'Beladung des Speichers'!$A$17:$A$300,A54))</f>
        <v/>
      </c>
      <c r="E54" s="165" t="str">
        <f>IF(ISBLANK('Beladung des Speichers'!A54),"",1/SUMIFS('Beladung des Speichers'!$C$17:$C$300,'Beladung des Speichers'!$A$17:$A$300,A54)*C54*SUMIF($A$17:$A$300,A54,'Beladung des Speichers'!$E$17:$E$300))</f>
        <v/>
      </c>
      <c r="F54" s="166" t="str">
        <f>IF(ISBLANK('Beladung des Speichers'!A54),"",IF(C54=0,"0,00",D54/C54*E54))</f>
        <v/>
      </c>
      <c r="G54" s="167" t="str">
        <f>IF(ISBLANK('Beladung des Speichers'!A54),"",SUMIFS('Beladung des Speichers'!$C$17:$C$300,'Beladung des Speichers'!$A$17:$A$300,A54))</f>
        <v/>
      </c>
      <c r="H54" s="124" t="str">
        <f>IF(ISBLANK('Beladung des Speichers'!A54),"",'Beladung des Speichers'!C54)</f>
        <v/>
      </c>
      <c r="I54" s="168" t="str">
        <f>IF(ISBLANK('Beladung des Speichers'!A54),"",SUMIFS('Beladung des Speichers'!$E$17:$E$1001,'Beladung des Speichers'!$A$17:$A$1001,'Ergebnis (detailliert)'!A54))</f>
        <v/>
      </c>
      <c r="J54" s="125" t="str">
        <f>IF(ISBLANK('Beladung des Speichers'!A54),"",'Beladung des Speichers'!E54)</f>
        <v/>
      </c>
      <c r="K54" s="168" t="str">
        <f>IF(ISBLANK('Beladung des Speichers'!A54),"",SUMIFS('Entladung des Speichers'!$C$17:$C$1001,'Entladung des Speichers'!$A$17:$A$1001,'Ergebnis (detailliert)'!A54))</f>
        <v/>
      </c>
      <c r="L54" s="169" t="str">
        <f t="shared" si="2"/>
        <v/>
      </c>
      <c r="M54" s="169" t="str">
        <f>IF(ISBLANK('Entladung des Speichers'!A54),"",'Entladung des Speichers'!C54)</f>
        <v/>
      </c>
      <c r="N54" s="168" t="str">
        <f>IF(ISBLANK('Beladung des Speichers'!A54),"",SUMIFS('Entladung des Speichers'!$E$17:$E$1001,'Entladung des Speichers'!$A$17:$A$1001,'Ergebnis (detailliert)'!$A$17:$A$300))</f>
        <v/>
      </c>
      <c r="O54" s="125" t="str">
        <f t="shared" si="3"/>
        <v/>
      </c>
      <c r="P54" s="20" t="str">
        <f>IFERROR(IF(A54="","",N54*'Ergebnis (detailliert)'!J54/'Ergebnis (detailliert)'!I54),0)</f>
        <v/>
      </c>
      <c r="Q54" s="106" t="str">
        <f t="shared" si="4"/>
        <v/>
      </c>
      <c r="R54" s="107" t="str">
        <f t="shared" si="5"/>
        <v/>
      </c>
      <c r="S54" s="108" t="str">
        <f>IF(A54="","",IF(LOOKUP(A54,Stammdaten!$A$17:$A$1001,Stammdaten!$G$17:$G$1001)="Nein",0,IF(ISBLANK('Beladung des Speichers'!A54),"",ROUND(MIN(J54,Q54)*-1,2))))</f>
        <v/>
      </c>
    </row>
    <row r="55" spans="1:19" x14ac:dyDescent="0.2">
      <c r="A55" s="109" t="str">
        <f>IF('Beladung des Speichers'!A55="","",'Beladung des Speichers'!A55)</f>
        <v/>
      </c>
      <c r="B55" s="109" t="str">
        <f>IF('Beladung des Speichers'!B55="","",'Beladung des Speichers'!B55)</f>
        <v/>
      </c>
      <c r="C55" s="163" t="str">
        <f>IF(ISBLANK('Beladung des Speichers'!A55),"",SUMIFS('Beladung des Speichers'!$C$17:$C$300,'Beladung des Speichers'!$A$17:$A$300,A55)-SUMIFS('Entladung des Speichers'!$C$17:$C$300,'Entladung des Speichers'!$A$17:$A$300,A55)+SUMIFS(Füllstände!$B$17:$B$299,Füllstände!$A$17:$A$299,A55)-SUMIFS(Füllstände!$C$17:$C$299,Füllstände!$A$17:$A$299,A55))</f>
        <v/>
      </c>
      <c r="D55" s="164" t="str">
        <f>IF(ISBLANK('Beladung des Speichers'!A55),"",C55*'Beladung des Speichers'!C55/SUMIFS('Beladung des Speichers'!$C$17:$C$300,'Beladung des Speichers'!$A$17:$A$300,A55))</f>
        <v/>
      </c>
      <c r="E55" s="165" t="str">
        <f>IF(ISBLANK('Beladung des Speichers'!A55),"",1/SUMIFS('Beladung des Speichers'!$C$17:$C$300,'Beladung des Speichers'!$A$17:$A$300,A55)*C55*SUMIF($A$17:$A$300,A55,'Beladung des Speichers'!$E$17:$E$300))</f>
        <v/>
      </c>
      <c r="F55" s="166" t="str">
        <f>IF(ISBLANK('Beladung des Speichers'!A55),"",IF(C55=0,"0,00",D55/C55*E55))</f>
        <v/>
      </c>
      <c r="G55" s="167" t="str">
        <f>IF(ISBLANK('Beladung des Speichers'!A55),"",SUMIFS('Beladung des Speichers'!$C$17:$C$300,'Beladung des Speichers'!$A$17:$A$300,A55))</f>
        <v/>
      </c>
      <c r="H55" s="124" t="str">
        <f>IF(ISBLANK('Beladung des Speichers'!A55),"",'Beladung des Speichers'!C55)</f>
        <v/>
      </c>
      <c r="I55" s="168" t="str">
        <f>IF(ISBLANK('Beladung des Speichers'!A55),"",SUMIFS('Beladung des Speichers'!$E$17:$E$1001,'Beladung des Speichers'!$A$17:$A$1001,'Ergebnis (detailliert)'!A55))</f>
        <v/>
      </c>
      <c r="J55" s="125" t="str">
        <f>IF(ISBLANK('Beladung des Speichers'!A55),"",'Beladung des Speichers'!E55)</f>
        <v/>
      </c>
      <c r="K55" s="168" t="str">
        <f>IF(ISBLANK('Beladung des Speichers'!A55),"",SUMIFS('Entladung des Speichers'!$C$17:$C$1001,'Entladung des Speichers'!$A$17:$A$1001,'Ergebnis (detailliert)'!A55))</f>
        <v/>
      </c>
      <c r="L55" s="169" t="str">
        <f t="shared" si="2"/>
        <v/>
      </c>
      <c r="M55" s="169" t="str">
        <f>IF(ISBLANK('Entladung des Speichers'!A55),"",'Entladung des Speichers'!C55)</f>
        <v/>
      </c>
      <c r="N55" s="168" t="str">
        <f>IF(ISBLANK('Beladung des Speichers'!A55),"",SUMIFS('Entladung des Speichers'!$E$17:$E$1001,'Entladung des Speichers'!$A$17:$A$1001,'Ergebnis (detailliert)'!$A$17:$A$300))</f>
        <v/>
      </c>
      <c r="O55" s="125" t="str">
        <f t="shared" si="3"/>
        <v/>
      </c>
      <c r="P55" s="20" t="str">
        <f>IFERROR(IF(A55="","",N55*'Ergebnis (detailliert)'!J55/'Ergebnis (detailliert)'!I55),0)</f>
        <v/>
      </c>
      <c r="Q55" s="106" t="str">
        <f t="shared" si="4"/>
        <v/>
      </c>
      <c r="R55" s="107" t="str">
        <f t="shared" si="5"/>
        <v/>
      </c>
      <c r="S55" s="108" t="str">
        <f>IF(A55="","",IF(LOOKUP(A55,Stammdaten!$A$17:$A$1001,Stammdaten!$G$17:$G$1001)="Nein",0,IF(ISBLANK('Beladung des Speichers'!A55),"",ROUND(MIN(J55,Q55)*-1,2))))</f>
        <v/>
      </c>
    </row>
    <row r="56" spans="1:19" x14ac:dyDescent="0.2">
      <c r="A56" s="109" t="str">
        <f>IF('Beladung des Speichers'!A56="","",'Beladung des Speichers'!A56)</f>
        <v/>
      </c>
      <c r="B56" s="109" t="str">
        <f>IF('Beladung des Speichers'!B56="","",'Beladung des Speichers'!B56)</f>
        <v/>
      </c>
      <c r="C56" s="163" t="str">
        <f>IF(ISBLANK('Beladung des Speichers'!A56),"",SUMIFS('Beladung des Speichers'!$C$17:$C$300,'Beladung des Speichers'!$A$17:$A$300,A56)-SUMIFS('Entladung des Speichers'!$C$17:$C$300,'Entladung des Speichers'!$A$17:$A$300,A56)+SUMIFS(Füllstände!$B$17:$B$299,Füllstände!$A$17:$A$299,A56)-SUMIFS(Füllstände!$C$17:$C$299,Füllstände!$A$17:$A$299,A56))</f>
        <v/>
      </c>
      <c r="D56" s="164" t="str">
        <f>IF(ISBLANK('Beladung des Speichers'!A56),"",C56*'Beladung des Speichers'!C56/SUMIFS('Beladung des Speichers'!$C$17:$C$300,'Beladung des Speichers'!$A$17:$A$300,A56))</f>
        <v/>
      </c>
      <c r="E56" s="165" t="str">
        <f>IF(ISBLANK('Beladung des Speichers'!A56),"",1/SUMIFS('Beladung des Speichers'!$C$17:$C$300,'Beladung des Speichers'!$A$17:$A$300,A56)*C56*SUMIF($A$17:$A$300,A56,'Beladung des Speichers'!$E$17:$E$300))</f>
        <v/>
      </c>
      <c r="F56" s="166" t="str">
        <f>IF(ISBLANK('Beladung des Speichers'!A56),"",IF(C56=0,"0,00",D56/C56*E56))</f>
        <v/>
      </c>
      <c r="G56" s="167" t="str">
        <f>IF(ISBLANK('Beladung des Speichers'!A56),"",SUMIFS('Beladung des Speichers'!$C$17:$C$300,'Beladung des Speichers'!$A$17:$A$300,A56))</f>
        <v/>
      </c>
      <c r="H56" s="124" t="str">
        <f>IF(ISBLANK('Beladung des Speichers'!A56),"",'Beladung des Speichers'!C56)</f>
        <v/>
      </c>
      <c r="I56" s="168" t="str">
        <f>IF(ISBLANK('Beladung des Speichers'!A56),"",SUMIFS('Beladung des Speichers'!$E$17:$E$1001,'Beladung des Speichers'!$A$17:$A$1001,'Ergebnis (detailliert)'!A56))</f>
        <v/>
      </c>
      <c r="J56" s="125" t="str">
        <f>IF(ISBLANK('Beladung des Speichers'!A56),"",'Beladung des Speichers'!E56)</f>
        <v/>
      </c>
      <c r="K56" s="168" t="str">
        <f>IF(ISBLANK('Beladung des Speichers'!A56),"",SUMIFS('Entladung des Speichers'!$C$17:$C$1001,'Entladung des Speichers'!$A$17:$A$1001,'Ergebnis (detailliert)'!A56))</f>
        <v/>
      </c>
      <c r="L56" s="169" t="str">
        <f t="shared" si="2"/>
        <v/>
      </c>
      <c r="M56" s="169" t="str">
        <f>IF(ISBLANK('Entladung des Speichers'!A56),"",'Entladung des Speichers'!C56)</f>
        <v/>
      </c>
      <c r="N56" s="168" t="str">
        <f>IF(ISBLANK('Beladung des Speichers'!A56),"",SUMIFS('Entladung des Speichers'!$E$17:$E$1001,'Entladung des Speichers'!$A$17:$A$1001,'Ergebnis (detailliert)'!$A$17:$A$300))</f>
        <v/>
      </c>
      <c r="O56" s="125" t="str">
        <f t="shared" si="3"/>
        <v/>
      </c>
      <c r="P56" s="20" t="str">
        <f>IFERROR(IF(A56="","",N56*'Ergebnis (detailliert)'!J56/'Ergebnis (detailliert)'!I56),0)</f>
        <v/>
      </c>
      <c r="Q56" s="106" t="str">
        <f t="shared" si="4"/>
        <v/>
      </c>
      <c r="R56" s="107" t="str">
        <f t="shared" si="5"/>
        <v/>
      </c>
      <c r="S56" s="108" t="str">
        <f>IF(A56="","",IF(LOOKUP(A56,Stammdaten!$A$17:$A$1001,Stammdaten!$G$17:$G$1001)="Nein",0,IF(ISBLANK('Beladung des Speichers'!A56),"",ROUND(MIN(J56,Q56)*-1,2))))</f>
        <v/>
      </c>
    </row>
    <row r="57" spans="1:19" x14ac:dyDescent="0.2">
      <c r="A57" s="109" t="str">
        <f>IF('Beladung des Speichers'!A57="","",'Beladung des Speichers'!A57)</f>
        <v/>
      </c>
      <c r="B57" s="109" t="str">
        <f>IF('Beladung des Speichers'!B57="","",'Beladung des Speichers'!B57)</f>
        <v/>
      </c>
      <c r="C57" s="163" t="str">
        <f>IF(ISBLANK('Beladung des Speichers'!A57),"",SUMIFS('Beladung des Speichers'!$C$17:$C$300,'Beladung des Speichers'!$A$17:$A$300,A57)-SUMIFS('Entladung des Speichers'!$C$17:$C$300,'Entladung des Speichers'!$A$17:$A$300,A57)+SUMIFS(Füllstände!$B$17:$B$299,Füllstände!$A$17:$A$299,A57)-SUMIFS(Füllstände!$C$17:$C$299,Füllstände!$A$17:$A$299,A57))</f>
        <v/>
      </c>
      <c r="D57" s="164" t="str">
        <f>IF(ISBLANK('Beladung des Speichers'!A57),"",C57*'Beladung des Speichers'!C57/SUMIFS('Beladung des Speichers'!$C$17:$C$300,'Beladung des Speichers'!$A$17:$A$300,A57))</f>
        <v/>
      </c>
      <c r="E57" s="165" t="str">
        <f>IF(ISBLANK('Beladung des Speichers'!A57),"",1/SUMIFS('Beladung des Speichers'!$C$17:$C$300,'Beladung des Speichers'!$A$17:$A$300,A57)*C57*SUMIF($A$17:$A$300,A57,'Beladung des Speichers'!$E$17:$E$300))</f>
        <v/>
      </c>
      <c r="F57" s="166" t="str">
        <f>IF(ISBLANK('Beladung des Speichers'!A57),"",IF(C57=0,"0,00",D57/C57*E57))</f>
        <v/>
      </c>
      <c r="G57" s="167" t="str">
        <f>IF(ISBLANK('Beladung des Speichers'!A57),"",SUMIFS('Beladung des Speichers'!$C$17:$C$300,'Beladung des Speichers'!$A$17:$A$300,A57))</f>
        <v/>
      </c>
      <c r="H57" s="124" t="str">
        <f>IF(ISBLANK('Beladung des Speichers'!A57),"",'Beladung des Speichers'!C57)</f>
        <v/>
      </c>
      <c r="I57" s="168" t="str">
        <f>IF(ISBLANK('Beladung des Speichers'!A57),"",SUMIFS('Beladung des Speichers'!$E$17:$E$1001,'Beladung des Speichers'!$A$17:$A$1001,'Ergebnis (detailliert)'!A57))</f>
        <v/>
      </c>
      <c r="J57" s="125" t="str">
        <f>IF(ISBLANK('Beladung des Speichers'!A57),"",'Beladung des Speichers'!E57)</f>
        <v/>
      </c>
      <c r="K57" s="168" t="str">
        <f>IF(ISBLANK('Beladung des Speichers'!A57),"",SUMIFS('Entladung des Speichers'!$C$17:$C$1001,'Entladung des Speichers'!$A$17:$A$1001,'Ergebnis (detailliert)'!A57))</f>
        <v/>
      </c>
      <c r="L57" s="169" t="str">
        <f t="shared" si="2"/>
        <v/>
      </c>
      <c r="M57" s="169" t="str">
        <f>IF(ISBLANK('Entladung des Speichers'!A57),"",'Entladung des Speichers'!C57)</f>
        <v/>
      </c>
      <c r="N57" s="168" t="str">
        <f>IF(ISBLANK('Beladung des Speichers'!A57),"",SUMIFS('Entladung des Speichers'!$E$17:$E$1001,'Entladung des Speichers'!$A$17:$A$1001,'Ergebnis (detailliert)'!$A$17:$A$300))</f>
        <v/>
      </c>
      <c r="O57" s="125" t="str">
        <f t="shared" si="3"/>
        <v/>
      </c>
      <c r="P57" s="20" t="str">
        <f>IFERROR(IF(A57="","",N57*'Ergebnis (detailliert)'!J57/'Ergebnis (detailliert)'!I57),0)</f>
        <v/>
      </c>
      <c r="Q57" s="106" t="str">
        <f t="shared" si="4"/>
        <v/>
      </c>
      <c r="R57" s="107" t="str">
        <f t="shared" si="5"/>
        <v/>
      </c>
      <c r="S57" s="108" t="str">
        <f>IF(A57="","",IF(LOOKUP(A57,Stammdaten!$A$17:$A$1001,Stammdaten!$G$17:$G$1001)="Nein",0,IF(ISBLANK('Beladung des Speichers'!A57),"",ROUND(MIN(J57,Q57)*-1,2))))</f>
        <v/>
      </c>
    </row>
    <row r="58" spans="1:19" x14ac:dyDescent="0.2">
      <c r="A58" s="109" t="str">
        <f>IF('Beladung des Speichers'!A58="","",'Beladung des Speichers'!A58)</f>
        <v/>
      </c>
      <c r="B58" s="109" t="str">
        <f>IF('Beladung des Speichers'!B58="","",'Beladung des Speichers'!B58)</f>
        <v/>
      </c>
      <c r="C58" s="163" t="str">
        <f>IF(ISBLANK('Beladung des Speichers'!A58),"",SUMIFS('Beladung des Speichers'!$C$17:$C$300,'Beladung des Speichers'!$A$17:$A$300,A58)-SUMIFS('Entladung des Speichers'!$C$17:$C$300,'Entladung des Speichers'!$A$17:$A$300,A58)+SUMIFS(Füllstände!$B$17:$B$299,Füllstände!$A$17:$A$299,A58)-SUMIFS(Füllstände!$C$17:$C$299,Füllstände!$A$17:$A$299,A58))</f>
        <v/>
      </c>
      <c r="D58" s="164" t="str">
        <f>IF(ISBLANK('Beladung des Speichers'!A58),"",C58*'Beladung des Speichers'!C58/SUMIFS('Beladung des Speichers'!$C$17:$C$300,'Beladung des Speichers'!$A$17:$A$300,A58))</f>
        <v/>
      </c>
      <c r="E58" s="165" t="str">
        <f>IF(ISBLANK('Beladung des Speichers'!A58),"",1/SUMIFS('Beladung des Speichers'!$C$17:$C$300,'Beladung des Speichers'!$A$17:$A$300,A58)*C58*SUMIF($A$17:$A$300,A58,'Beladung des Speichers'!$E$17:$E$300))</f>
        <v/>
      </c>
      <c r="F58" s="166" t="str">
        <f>IF(ISBLANK('Beladung des Speichers'!A58),"",IF(C58=0,"0,00",D58/C58*E58))</f>
        <v/>
      </c>
      <c r="G58" s="167" t="str">
        <f>IF(ISBLANK('Beladung des Speichers'!A58),"",SUMIFS('Beladung des Speichers'!$C$17:$C$300,'Beladung des Speichers'!$A$17:$A$300,A58))</f>
        <v/>
      </c>
      <c r="H58" s="124" t="str">
        <f>IF(ISBLANK('Beladung des Speichers'!A58),"",'Beladung des Speichers'!C58)</f>
        <v/>
      </c>
      <c r="I58" s="168" t="str">
        <f>IF(ISBLANK('Beladung des Speichers'!A58),"",SUMIFS('Beladung des Speichers'!$E$17:$E$1001,'Beladung des Speichers'!$A$17:$A$1001,'Ergebnis (detailliert)'!A58))</f>
        <v/>
      </c>
      <c r="J58" s="125" t="str">
        <f>IF(ISBLANK('Beladung des Speichers'!A58),"",'Beladung des Speichers'!E58)</f>
        <v/>
      </c>
      <c r="K58" s="168" t="str">
        <f>IF(ISBLANK('Beladung des Speichers'!A58),"",SUMIFS('Entladung des Speichers'!$C$17:$C$1001,'Entladung des Speichers'!$A$17:$A$1001,'Ergebnis (detailliert)'!A58))</f>
        <v/>
      </c>
      <c r="L58" s="169" t="str">
        <f t="shared" si="2"/>
        <v/>
      </c>
      <c r="M58" s="169" t="str">
        <f>IF(ISBLANK('Entladung des Speichers'!A58),"",'Entladung des Speichers'!C58)</f>
        <v/>
      </c>
      <c r="N58" s="168" t="str">
        <f>IF(ISBLANK('Beladung des Speichers'!A58),"",SUMIFS('Entladung des Speichers'!$E$17:$E$1001,'Entladung des Speichers'!$A$17:$A$1001,'Ergebnis (detailliert)'!$A$17:$A$300))</f>
        <v/>
      </c>
      <c r="O58" s="125" t="str">
        <f t="shared" si="3"/>
        <v/>
      </c>
      <c r="P58" s="20" t="str">
        <f>IFERROR(IF(A58="","",N58*'Ergebnis (detailliert)'!J58/'Ergebnis (detailliert)'!I58),0)</f>
        <v/>
      </c>
      <c r="Q58" s="106" t="str">
        <f t="shared" si="4"/>
        <v/>
      </c>
      <c r="R58" s="107" t="str">
        <f t="shared" si="5"/>
        <v/>
      </c>
      <c r="S58" s="108" t="str">
        <f>IF(A58="","",IF(LOOKUP(A58,Stammdaten!$A$17:$A$1001,Stammdaten!$G$17:$G$1001)="Nein",0,IF(ISBLANK('Beladung des Speichers'!A58),"",ROUND(MIN(J58,Q58)*-1,2))))</f>
        <v/>
      </c>
    </row>
    <row r="59" spans="1:19" x14ac:dyDescent="0.2">
      <c r="A59" s="109" t="str">
        <f>IF('Beladung des Speichers'!A59="","",'Beladung des Speichers'!A59)</f>
        <v/>
      </c>
      <c r="B59" s="109" t="str">
        <f>IF('Beladung des Speichers'!B59="","",'Beladung des Speichers'!B59)</f>
        <v/>
      </c>
      <c r="C59" s="163" t="str">
        <f>IF(ISBLANK('Beladung des Speichers'!A59),"",SUMIFS('Beladung des Speichers'!$C$17:$C$300,'Beladung des Speichers'!$A$17:$A$300,A59)-SUMIFS('Entladung des Speichers'!$C$17:$C$300,'Entladung des Speichers'!$A$17:$A$300,A59)+SUMIFS(Füllstände!$B$17:$B$299,Füllstände!$A$17:$A$299,A59)-SUMIFS(Füllstände!$C$17:$C$299,Füllstände!$A$17:$A$299,A59))</f>
        <v/>
      </c>
      <c r="D59" s="164" t="str">
        <f>IF(ISBLANK('Beladung des Speichers'!A59),"",C59*'Beladung des Speichers'!C59/SUMIFS('Beladung des Speichers'!$C$17:$C$300,'Beladung des Speichers'!$A$17:$A$300,A59))</f>
        <v/>
      </c>
      <c r="E59" s="165" t="str">
        <f>IF(ISBLANK('Beladung des Speichers'!A59),"",1/SUMIFS('Beladung des Speichers'!$C$17:$C$300,'Beladung des Speichers'!$A$17:$A$300,A59)*C59*SUMIF($A$17:$A$300,A59,'Beladung des Speichers'!$E$17:$E$300))</f>
        <v/>
      </c>
      <c r="F59" s="166" t="str">
        <f>IF(ISBLANK('Beladung des Speichers'!A59),"",IF(C59=0,"0,00",D59/C59*E59))</f>
        <v/>
      </c>
      <c r="G59" s="167" t="str">
        <f>IF(ISBLANK('Beladung des Speichers'!A59),"",SUMIFS('Beladung des Speichers'!$C$17:$C$300,'Beladung des Speichers'!$A$17:$A$300,A59))</f>
        <v/>
      </c>
      <c r="H59" s="124" t="str">
        <f>IF(ISBLANK('Beladung des Speichers'!A59),"",'Beladung des Speichers'!C59)</f>
        <v/>
      </c>
      <c r="I59" s="168" t="str">
        <f>IF(ISBLANK('Beladung des Speichers'!A59),"",SUMIFS('Beladung des Speichers'!$E$17:$E$1001,'Beladung des Speichers'!$A$17:$A$1001,'Ergebnis (detailliert)'!A59))</f>
        <v/>
      </c>
      <c r="J59" s="125" t="str">
        <f>IF(ISBLANK('Beladung des Speichers'!A59),"",'Beladung des Speichers'!E59)</f>
        <v/>
      </c>
      <c r="K59" s="168" t="str">
        <f>IF(ISBLANK('Beladung des Speichers'!A59),"",SUMIFS('Entladung des Speichers'!$C$17:$C$1001,'Entladung des Speichers'!$A$17:$A$1001,'Ergebnis (detailliert)'!A59))</f>
        <v/>
      </c>
      <c r="L59" s="169" t="str">
        <f t="shared" si="2"/>
        <v/>
      </c>
      <c r="M59" s="169" t="str">
        <f>IF(ISBLANK('Entladung des Speichers'!A59),"",'Entladung des Speichers'!C59)</f>
        <v/>
      </c>
      <c r="N59" s="168" t="str">
        <f>IF(ISBLANK('Beladung des Speichers'!A59),"",SUMIFS('Entladung des Speichers'!$E$17:$E$1001,'Entladung des Speichers'!$A$17:$A$1001,'Ergebnis (detailliert)'!$A$17:$A$300))</f>
        <v/>
      </c>
      <c r="O59" s="125" t="str">
        <f t="shared" si="3"/>
        <v/>
      </c>
      <c r="P59" s="20" t="str">
        <f>IFERROR(IF(A59="","",N59*'Ergebnis (detailliert)'!J59/'Ergebnis (detailliert)'!I59),0)</f>
        <v/>
      </c>
      <c r="Q59" s="106" t="str">
        <f t="shared" si="4"/>
        <v/>
      </c>
      <c r="R59" s="107" t="str">
        <f t="shared" si="5"/>
        <v/>
      </c>
      <c r="S59" s="108" t="str">
        <f>IF(A59="","",IF(LOOKUP(A59,Stammdaten!$A$17:$A$1001,Stammdaten!$G$17:$G$1001)="Nein",0,IF(ISBLANK('Beladung des Speichers'!A59),"",ROUND(MIN(J59,Q59)*-1,2))))</f>
        <v/>
      </c>
    </row>
    <row r="60" spans="1:19" x14ac:dyDescent="0.2">
      <c r="A60" s="109" t="str">
        <f>IF('Beladung des Speichers'!A60="","",'Beladung des Speichers'!A60)</f>
        <v/>
      </c>
      <c r="B60" s="109" t="str">
        <f>IF('Beladung des Speichers'!B60="","",'Beladung des Speichers'!B60)</f>
        <v/>
      </c>
      <c r="C60" s="163" t="str">
        <f>IF(ISBLANK('Beladung des Speichers'!A60),"",SUMIFS('Beladung des Speichers'!$C$17:$C$300,'Beladung des Speichers'!$A$17:$A$300,A60)-SUMIFS('Entladung des Speichers'!$C$17:$C$300,'Entladung des Speichers'!$A$17:$A$300,A60)+SUMIFS(Füllstände!$B$17:$B$299,Füllstände!$A$17:$A$299,A60)-SUMIFS(Füllstände!$C$17:$C$299,Füllstände!$A$17:$A$299,A60))</f>
        <v/>
      </c>
      <c r="D60" s="164" t="str">
        <f>IF(ISBLANK('Beladung des Speichers'!A60),"",C60*'Beladung des Speichers'!C60/SUMIFS('Beladung des Speichers'!$C$17:$C$300,'Beladung des Speichers'!$A$17:$A$300,A60))</f>
        <v/>
      </c>
      <c r="E60" s="165" t="str">
        <f>IF(ISBLANK('Beladung des Speichers'!A60),"",1/SUMIFS('Beladung des Speichers'!$C$17:$C$300,'Beladung des Speichers'!$A$17:$A$300,A60)*C60*SUMIF($A$17:$A$300,A60,'Beladung des Speichers'!$E$17:$E$300))</f>
        <v/>
      </c>
      <c r="F60" s="166" t="str">
        <f>IF(ISBLANK('Beladung des Speichers'!A60),"",IF(C60=0,"0,00",D60/C60*E60))</f>
        <v/>
      </c>
      <c r="G60" s="167" t="str">
        <f>IF(ISBLANK('Beladung des Speichers'!A60),"",SUMIFS('Beladung des Speichers'!$C$17:$C$300,'Beladung des Speichers'!$A$17:$A$300,A60))</f>
        <v/>
      </c>
      <c r="H60" s="124" t="str">
        <f>IF(ISBLANK('Beladung des Speichers'!A60),"",'Beladung des Speichers'!C60)</f>
        <v/>
      </c>
      <c r="I60" s="168" t="str">
        <f>IF(ISBLANK('Beladung des Speichers'!A60),"",SUMIFS('Beladung des Speichers'!$E$17:$E$1001,'Beladung des Speichers'!$A$17:$A$1001,'Ergebnis (detailliert)'!A60))</f>
        <v/>
      </c>
      <c r="J60" s="125" t="str">
        <f>IF(ISBLANK('Beladung des Speichers'!A60),"",'Beladung des Speichers'!E60)</f>
        <v/>
      </c>
      <c r="K60" s="168" t="str">
        <f>IF(ISBLANK('Beladung des Speichers'!A60),"",SUMIFS('Entladung des Speichers'!$C$17:$C$1001,'Entladung des Speichers'!$A$17:$A$1001,'Ergebnis (detailliert)'!A60))</f>
        <v/>
      </c>
      <c r="L60" s="169" t="str">
        <f t="shared" si="2"/>
        <v/>
      </c>
      <c r="M60" s="169" t="str">
        <f>IF(ISBLANK('Entladung des Speichers'!A60),"",'Entladung des Speichers'!C60)</f>
        <v/>
      </c>
      <c r="N60" s="168" t="str">
        <f>IF(ISBLANK('Beladung des Speichers'!A60),"",SUMIFS('Entladung des Speichers'!$E$17:$E$1001,'Entladung des Speichers'!$A$17:$A$1001,'Ergebnis (detailliert)'!$A$17:$A$300))</f>
        <v/>
      </c>
      <c r="O60" s="125" t="str">
        <f t="shared" si="3"/>
        <v/>
      </c>
      <c r="P60" s="20" t="str">
        <f>IFERROR(IF(A60="","",N60*'Ergebnis (detailliert)'!J60/'Ergebnis (detailliert)'!I60),0)</f>
        <v/>
      </c>
      <c r="Q60" s="106" t="str">
        <f t="shared" si="4"/>
        <v/>
      </c>
      <c r="R60" s="107" t="str">
        <f t="shared" si="5"/>
        <v/>
      </c>
      <c r="S60" s="108" t="str">
        <f>IF(A60="","",IF(LOOKUP(A60,Stammdaten!$A$17:$A$1001,Stammdaten!$G$17:$G$1001)="Nein",0,IF(ISBLANK('Beladung des Speichers'!A60),"",ROUND(MIN(J60,Q60)*-1,2))))</f>
        <v/>
      </c>
    </row>
    <row r="61" spans="1:19" x14ac:dyDescent="0.2">
      <c r="A61" s="109" t="str">
        <f>IF('Beladung des Speichers'!A61="","",'Beladung des Speichers'!A61)</f>
        <v/>
      </c>
      <c r="B61" s="109" t="str">
        <f>IF('Beladung des Speichers'!B61="","",'Beladung des Speichers'!B61)</f>
        <v/>
      </c>
      <c r="C61" s="163" t="str">
        <f>IF(ISBLANK('Beladung des Speichers'!A61),"",SUMIFS('Beladung des Speichers'!$C$17:$C$300,'Beladung des Speichers'!$A$17:$A$300,A61)-SUMIFS('Entladung des Speichers'!$C$17:$C$300,'Entladung des Speichers'!$A$17:$A$300,A61)+SUMIFS(Füllstände!$B$17:$B$299,Füllstände!$A$17:$A$299,A61)-SUMIFS(Füllstände!$C$17:$C$299,Füllstände!$A$17:$A$299,A61))</f>
        <v/>
      </c>
      <c r="D61" s="164" t="str">
        <f>IF(ISBLANK('Beladung des Speichers'!A61),"",C61*'Beladung des Speichers'!C61/SUMIFS('Beladung des Speichers'!$C$17:$C$300,'Beladung des Speichers'!$A$17:$A$300,A61))</f>
        <v/>
      </c>
      <c r="E61" s="165" t="str">
        <f>IF(ISBLANK('Beladung des Speichers'!A61),"",1/SUMIFS('Beladung des Speichers'!$C$17:$C$300,'Beladung des Speichers'!$A$17:$A$300,A61)*C61*SUMIF($A$17:$A$300,A61,'Beladung des Speichers'!$E$17:$E$300))</f>
        <v/>
      </c>
      <c r="F61" s="166" t="str">
        <f>IF(ISBLANK('Beladung des Speichers'!A61),"",IF(C61=0,"0,00",D61/C61*E61))</f>
        <v/>
      </c>
      <c r="G61" s="167" t="str">
        <f>IF(ISBLANK('Beladung des Speichers'!A61),"",SUMIFS('Beladung des Speichers'!$C$17:$C$300,'Beladung des Speichers'!$A$17:$A$300,A61))</f>
        <v/>
      </c>
      <c r="H61" s="124" t="str">
        <f>IF(ISBLANK('Beladung des Speichers'!A61),"",'Beladung des Speichers'!C61)</f>
        <v/>
      </c>
      <c r="I61" s="168" t="str">
        <f>IF(ISBLANK('Beladung des Speichers'!A61),"",SUMIFS('Beladung des Speichers'!$E$17:$E$1001,'Beladung des Speichers'!$A$17:$A$1001,'Ergebnis (detailliert)'!A61))</f>
        <v/>
      </c>
      <c r="J61" s="125" t="str">
        <f>IF(ISBLANK('Beladung des Speichers'!A61),"",'Beladung des Speichers'!E61)</f>
        <v/>
      </c>
      <c r="K61" s="168" t="str">
        <f>IF(ISBLANK('Beladung des Speichers'!A61),"",SUMIFS('Entladung des Speichers'!$C$17:$C$1001,'Entladung des Speichers'!$A$17:$A$1001,'Ergebnis (detailliert)'!A61))</f>
        <v/>
      </c>
      <c r="L61" s="169" t="str">
        <f t="shared" si="2"/>
        <v/>
      </c>
      <c r="M61" s="169" t="str">
        <f>IF(ISBLANK('Entladung des Speichers'!A61),"",'Entladung des Speichers'!C61)</f>
        <v/>
      </c>
      <c r="N61" s="168" t="str">
        <f>IF(ISBLANK('Beladung des Speichers'!A61),"",SUMIFS('Entladung des Speichers'!$E$17:$E$1001,'Entladung des Speichers'!$A$17:$A$1001,'Ergebnis (detailliert)'!$A$17:$A$300))</f>
        <v/>
      </c>
      <c r="O61" s="125" t="str">
        <f t="shared" si="3"/>
        <v/>
      </c>
      <c r="P61" s="20" t="str">
        <f>IFERROR(IF(A61="","",N61*'Ergebnis (detailliert)'!J61/'Ergebnis (detailliert)'!I61),0)</f>
        <v/>
      </c>
      <c r="Q61" s="106" t="str">
        <f t="shared" si="4"/>
        <v/>
      </c>
      <c r="R61" s="107" t="str">
        <f t="shared" si="5"/>
        <v/>
      </c>
      <c r="S61" s="108" t="str">
        <f>IF(A61="","",IF(LOOKUP(A61,Stammdaten!$A$17:$A$1001,Stammdaten!$G$17:$G$1001)="Nein",0,IF(ISBLANK('Beladung des Speichers'!A61),"",ROUND(MIN(J61,Q61)*-1,2))))</f>
        <v/>
      </c>
    </row>
    <row r="62" spans="1:19" x14ac:dyDescent="0.2">
      <c r="A62" s="109" t="str">
        <f>IF('Beladung des Speichers'!A62="","",'Beladung des Speichers'!A62)</f>
        <v/>
      </c>
      <c r="B62" s="109" t="str">
        <f>IF('Beladung des Speichers'!B62="","",'Beladung des Speichers'!B62)</f>
        <v/>
      </c>
      <c r="C62" s="163" t="str">
        <f>IF(ISBLANK('Beladung des Speichers'!A62),"",SUMIFS('Beladung des Speichers'!$C$17:$C$300,'Beladung des Speichers'!$A$17:$A$300,A62)-SUMIFS('Entladung des Speichers'!$C$17:$C$300,'Entladung des Speichers'!$A$17:$A$300,A62)+SUMIFS(Füllstände!$B$17:$B$299,Füllstände!$A$17:$A$299,A62)-SUMIFS(Füllstände!$C$17:$C$299,Füllstände!$A$17:$A$299,A62))</f>
        <v/>
      </c>
      <c r="D62" s="164" t="str">
        <f>IF(ISBLANK('Beladung des Speichers'!A62),"",C62*'Beladung des Speichers'!C62/SUMIFS('Beladung des Speichers'!$C$17:$C$300,'Beladung des Speichers'!$A$17:$A$300,A62))</f>
        <v/>
      </c>
      <c r="E62" s="165" t="str">
        <f>IF(ISBLANK('Beladung des Speichers'!A62),"",1/SUMIFS('Beladung des Speichers'!$C$17:$C$300,'Beladung des Speichers'!$A$17:$A$300,A62)*C62*SUMIF($A$17:$A$300,A62,'Beladung des Speichers'!$E$17:$E$300))</f>
        <v/>
      </c>
      <c r="F62" s="166" t="str">
        <f>IF(ISBLANK('Beladung des Speichers'!A62),"",IF(C62=0,"0,00",D62/C62*E62))</f>
        <v/>
      </c>
      <c r="G62" s="167" t="str">
        <f>IF(ISBLANK('Beladung des Speichers'!A62),"",SUMIFS('Beladung des Speichers'!$C$17:$C$300,'Beladung des Speichers'!$A$17:$A$300,A62))</f>
        <v/>
      </c>
      <c r="H62" s="124" t="str">
        <f>IF(ISBLANK('Beladung des Speichers'!A62),"",'Beladung des Speichers'!C62)</f>
        <v/>
      </c>
      <c r="I62" s="168" t="str">
        <f>IF(ISBLANK('Beladung des Speichers'!A62),"",SUMIFS('Beladung des Speichers'!$E$17:$E$1001,'Beladung des Speichers'!$A$17:$A$1001,'Ergebnis (detailliert)'!A62))</f>
        <v/>
      </c>
      <c r="J62" s="125" t="str">
        <f>IF(ISBLANK('Beladung des Speichers'!A62),"",'Beladung des Speichers'!E62)</f>
        <v/>
      </c>
      <c r="K62" s="168" t="str">
        <f>IF(ISBLANK('Beladung des Speichers'!A62),"",SUMIFS('Entladung des Speichers'!$C$17:$C$1001,'Entladung des Speichers'!$A$17:$A$1001,'Ergebnis (detailliert)'!A62))</f>
        <v/>
      </c>
      <c r="L62" s="169" t="str">
        <f t="shared" si="2"/>
        <v/>
      </c>
      <c r="M62" s="169" t="str">
        <f>IF(ISBLANK('Entladung des Speichers'!A62),"",'Entladung des Speichers'!C62)</f>
        <v/>
      </c>
      <c r="N62" s="168" t="str">
        <f>IF(ISBLANK('Beladung des Speichers'!A62),"",SUMIFS('Entladung des Speichers'!$E$17:$E$1001,'Entladung des Speichers'!$A$17:$A$1001,'Ergebnis (detailliert)'!$A$17:$A$300))</f>
        <v/>
      </c>
      <c r="O62" s="125" t="str">
        <f t="shared" si="3"/>
        <v/>
      </c>
      <c r="P62" s="20" t="str">
        <f>IFERROR(IF(A62="","",N62*'Ergebnis (detailliert)'!J62/'Ergebnis (detailliert)'!I62),0)</f>
        <v/>
      </c>
      <c r="Q62" s="106" t="str">
        <f t="shared" si="4"/>
        <v/>
      </c>
      <c r="R62" s="107" t="str">
        <f t="shared" si="5"/>
        <v/>
      </c>
      <c r="S62" s="108" t="str">
        <f>IF(A62="","",IF(LOOKUP(A62,Stammdaten!$A$17:$A$1001,Stammdaten!$G$17:$G$1001)="Nein",0,IF(ISBLANK('Beladung des Speichers'!A62),"",ROUND(MIN(J62,Q62)*-1,2))))</f>
        <v/>
      </c>
    </row>
    <row r="63" spans="1:19" x14ac:dyDescent="0.2">
      <c r="A63" s="109" t="str">
        <f>IF('Beladung des Speichers'!A63="","",'Beladung des Speichers'!A63)</f>
        <v/>
      </c>
      <c r="B63" s="109" t="str">
        <f>IF('Beladung des Speichers'!B63="","",'Beladung des Speichers'!B63)</f>
        <v/>
      </c>
      <c r="C63" s="163" t="str">
        <f>IF(ISBLANK('Beladung des Speichers'!A63),"",SUMIFS('Beladung des Speichers'!$C$17:$C$300,'Beladung des Speichers'!$A$17:$A$300,A63)-SUMIFS('Entladung des Speichers'!$C$17:$C$300,'Entladung des Speichers'!$A$17:$A$300,A63)+SUMIFS(Füllstände!$B$17:$B$299,Füllstände!$A$17:$A$299,A63)-SUMIFS(Füllstände!$C$17:$C$299,Füllstände!$A$17:$A$299,A63))</f>
        <v/>
      </c>
      <c r="D63" s="164" t="str">
        <f>IF(ISBLANK('Beladung des Speichers'!A63),"",C63*'Beladung des Speichers'!C63/SUMIFS('Beladung des Speichers'!$C$17:$C$300,'Beladung des Speichers'!$A$17:$A$300,A63))</f>
        <v/>
      </c>
      <c r="E63" s="165" t="str">
        <f>IF(ISBLANK('Beladung des Speichers'!A63),"",1/SUMIFS('Beladung des Speichers'!$C$17:$C$300,'Beladung des Speichers'!$A$17:$A$300,A63)*C63*SUMIF($A$17:$A$300,A63,'Beladung des Speichers'!$E$17:$E$300))</f>
        <v/>
      </c>
      <c r="F63" s="166" t="str">
        <f>IF(ISBLANK('Beladung des Speichers'!A63),"",IF(C63=0,"0,00",D63/C63*E63))</f>
        <v/>
      </c>
      <c r="G63" s="167" t="str">
        <f>IF(ISBLANK('Beladung des Speichers'!A63),"",SUMIFS('Beladung des Speichers'!$C$17:$C$300,'Beladung des Speichers'!$A$17:$A$300,A63))</f>
        <v/>
      </c>
      <c r="H63" s="124" t="str">
        <f>IF(ISBLANK('Beladung des Speichers'!A63),"",'Beladung des Speichers'!C63)</f>
        <v/>
      </c>
      <c r="I63" s="168" t="str">
        <f>IF(ISBLANK('Beladung des Speichers'!A63),"",SUMIFS('Beladung des Speichers'!$E$17:$E$1001,'Beladung des Speichers'!$A$17:$A$1001,'Ergebnis (detailliert)'!A63))</f>
        <v/>
      </c>
      <c r="J63" s="125" t="str">
        <f>IF(ISBLANK('Beladung des Speichers'!A63),"",'Beladung des Speichers'!E63)</f>
        <v/>
      </c>
      <c r="K63" s="168" t="str">
        <f>IF(ISBLANK('Beladung des Speichers'!A63),"",SUMIFS('Entladung des Speichers'!$C$17:$C$1001,'Entladung des Speichers'!$A$17:$A$1001,'Ergebnis (detailliert)'!A63))</f>
        <v/>
      </c>
      <c r="L63" s="169" t="str">
        <f t="shared" si="2"/>
        <v/>
      </c>
      <c r="M63" s="169" t="str">
        <f>IF(ISBLANK('Entladung des Speichers'!A63),"",'Entladung des Speichers'!C63)</f>
        <v/>
      </c>
      <c r="N63" s="168" t="str">
        <f>IF(ISBLANK('Beladung des Speichers'!A63),"",SUMIFS('Entladung des Speichers'!$E$17:$E$1001,'Entladung des Speichers'!$A$17:$A$1001,'Ergebnis (detailliert)'!$A$17:$A$300))</f>
        <v/>
      </c>
      <c r="O63" s="125" t="str">
        <f t="shared" si="3"/>
        <v/>
      </c>
      <c r="P63" s="20" t="str">
        <f>IFERROR(IF(A63="","",N63*'Ergebnis (detailliert)'!J63/'Ergebnis (detailliert)'!I63),0)</f>
        <v/>
      </c>
      <c r="Q63" s="106" t="str">
        <f t="shared" si="4"/>
        <v/>
      </c>
      <c r="R63" s="107" t="str">
        <f t="shared" si="5"/>
        <v/>
      </c>
      <c r="S63" s="108" t="str">
        <f>IF(A63="","",IF(LOOKUP(A63,Stammdaten!$A$17:$A$1001,Stammdaten!$G$17:$G$1001)="Nein",0,IF(ISBLANK('Beladung des Speichers'!A63),"",ROUND(MIN(J63,Q63)*-1,2))))</f>
        <v/>
      </c>
    </row>
    <row r="64" spans="1:19" x14ac:dyDescent="0.2">
      <c r="A64" s="109" t="str">
        <f>IF('Beladung des Speichers'!A64="","",'Beladung des Speichers'!A64)</f>
        <v/>
      </c>
      <c r="B64" s="109" t="str">
        <f>IF('Beladung des Speichers'!B64="","",'Beladung des Speichers'!B64)</f>
        <v/>
      </c>
      <c r="C64" s="163" t="str">
        <f>IF(ISBLANK('Beladung des Speichers'!A64),"",SUMIFS('Beladung des Speichers'!$C$17:$C$300,'Beladung des Speichers'!$A$17:$A$300,A64)-SUMIFS('Entladung des Speichers'!$C$17:$C$300,'Entladung des Speichers'!$A$17:$A$300,A64)+SUMIFS(Füllstände!$B$17:$B$299,Füllstände!$A$17:$A$299,A64)-SUMIFS(Füllstände!$C$17:$C$299,Füllstände!$A$17:$A$299,A64))</f>
        <v/>
      </c>
      <c r="D64" s="164" t="str">
        <f>IF(ISBLANK('Beladung des Speichers'!A64),"",C64*'Beladung des Speichers'!C64/SUMIFS('Beladung des Speichers'!$C$17:$C$300,'Beladung des Speichers'!$A$17:$A$300,A64))</f>
        <v/>
      </c>
      <c r="E64" s="165" t="str">
        <f>IF(ISBLANK('Beladung des Speichers'!A64),"",1/SUMIFS('Beladung des Speichers'!$C$17:$C$300,'Beladung des Speichers'!$A$17:$A$300,A64)*C64*SUMIF($A$17:$A$300,A64,'Beladung des Speichers'!$E$17:$E$300))</f>
        <v/>
      </c>
      <c r="F64" s="166" t="str">
        <f>IF(ISBLANK('Beladung des Speichers'!A64),"",IF(C64=0,"0,00",D64/C64*E64))</f>
        <v/>
      </c>
      <c r="G64" s="167" t="str">
        <f>IF(ISBLANK('Beladung des Speichers'!A64),"",SUMIFS('Beladung des Speichers'!$C$17:$C$300,'Beladung des Speichers'!$A$17:$A$300,A64))</f>
        <v/>
      </c>
      <c r="H64" s="124" t="str">
        <f>IF(ISBLANK('Beladung des Speichers'!A64),"",'Beladung des Speichers'!C64)</f>
        <v/>
      </c>
      <c r="I64" s="168" t="str">
        <f>IF(ISBLANK('Beladung des Speichers'!A64),"",SUMIFS('Beladung des Speichers'!$E$17:$E$1001,'Beladung des Speichers'!$A$17:$A$1001,'Ergebnis (detailliert)'!A64))</f>
        <v/>
      </c>
      <c r="J64" s="125" t="str">
        <f>IF(ISBLANK('Beladung des Speichers'!A64),"",'Beladung des Speichers'!E64)</f>
        <v/>
      </c>
      <c r="K64" s="168" t="str">
        <f>IF(ISBLANK('Beladung des Speichers'!A64),"",SUMIFS('Entladung des Speichers'!$C$17:$C$1001,'Entladung des Speichers'!$A$17:$A$1001,'Ergebnis (detailliert)'!A64))</f>
        <v/>
      </c>
      <c r="L64" s="169" t="str">
        <f t="shared" si="2"/>
        <v/>
      </c>
      <c r="M64" s="169" t="str">
        <f>IF(ISBLANK('Entladung des Speichers'!A64),"",'Entladung des Speichers'!C64)</f>
        <v/>
      </c>
      <c r="N64" s="168" t="str">
        <f>IF(ISBLANK('Beladung des Speichers'!A64),"",SUMIFS('Entladung des Speichers'!$E$17:$E$1001,'Entladung des Speichers'!$A$17:$A$1001,'Ergebnis (detailliert)'!$A$17:$A$300))</f>
        <v/>
      </c>
      <c r="O64" s="125" t="str">
        <f t="shared" si="3"/>
        <v/>
      </c>
      <c r="P64" s="20" t="str">
        <f>IFERROR(IF(A64="","",N64*'Ergebnis (detailliert)'!J64/'Ergebnis (detailliert)'!I64),0)</f>
        <v/>
      </c>
      <c r="Q64" s="106" t="str">
        <f t="shared" si="4"/>
        <v/>
      </c>
      <c r="R64" s="107" t="str">
        <f t="shared" si="5"/>
        <v/>
      </c>
      <c r="S64" s="108" t="str">
        <f>IF(A64="","",IF(LOOKUP(A64,Stammdaten!$A$17:$A$1001,Stammdaten!$G$17:$G$1001)="Nein",0,IF(ISBLANK('Beladung des Speichers'!A64),"",ROUND(MIN(J64,Q64)*-1,2))))</f>
        <v/>
      </c>
    </row>
    <row r="65" spans="1:19" x14ac:dyDescent="0.2">
      <c r="A65" s="109" t="str">
        <f>IF('Beladung des Speichers'!A65="","",'Beladung des Speichers'!A65)</f>
        <v/>
      </c>
      <c r="B65" s="109" t="str">
        <f>IF('Beladung des Speichers'!B65="","",'Beladung des Speichers'!B65)</f>
        <v/>
      </c>
      <c r="C65" s="163" t="str">
        <f>IF(ISBLANK('Beladung des Speichers'!A65),"",SUMIFS('Beladung des Speichers'!$C$17:$C$300,'Beladung des Speichers'!$A$17:$A$300,A65)-SUMIFS('Entladung des Speichers'!$C$17:$C$300,'Entladung des Speichers'!$A$17:$A$300,A65)+SUMIFS(Füllstände!$B$17:$B$299,Füllstände!$A$17:$A$299,A65)-SUMIFS(Füllstände!$C$17:$C$299,Füllstände!$A$17:$A$299,A65))</f>
        <v/>
      </c>
      <c r="D65" s="164" t="str">
        <f>IF(ISBLANK('Beladung des Speichers'!A65),"",C65*'Beladung des Speichers'!C65/SUMIFS('Beladung des Speichers'!$C$17:$C$300,'Beladung des Speichers'!$A$17:$A$300,A65))</f>
        <v/>
      </c>
      <c r="E65" s="165" t="str">
        <f>IF(ISBLANK('Beladung des Speichers'!A65),"",1/SUMIFS('Beladung des Speichers'!$C$17:$C$300,'Beladung des Speichers'!$A$17:$A$300,A65)*C65*SUMIF($A$17:$A$300,A65,'Beladung des Speichers'!$E$17:$E$300))</f>
        <v/>
      </c>
      <c r="F65" s="166" t="str">
        <f>IF(ISBLANK('Beladung des Speichers'!A65),"",IF(C65=0,"0,00",D65/C65*E65))</f>
        <v/>
      </c>
      <c r="G65" s="167" t="str">
        <f>IF(ISBLANK('Beladung des Speichers'!A65),"",SUMIFS('Beladung des Speichers'!$C$17:$C$300,'Beladung des Speichers'!$A$17:$A$300,A65))</f>
        <v/>
      </c>
      <c r="H65" s="124" t="str">
        <f>IF(ISBLANK('Beladung des Speichers'!A65),"",'Beladung des Speichers'!C65)</f>
        <v/>
      </c>
      <c r="I65" s="168" t="str">
        <f>IF(ISBLANK('Beladung des Speichers'!A65),"",SUMIFS('Beladung des Speichers'!$E$17:$E$1001,'Beladung des Speichers'!$A$17:$A$1001,'Ergebnis (detailliert)'!A65))</f>
        <v/>
      </c>
      <c r="J65" s="125" t="str">
        <f>IF(ISBLANK('Beladung des Speichers'!A65),"",'Beladung des Speichers'!E65)</f>
        <v/>
      </c>
      <c r="K65" s="168" t="str">
        <f>IF(ISBLANK('Beladung des Speichers'!A65),"",SUMIFS('Entladung des Speichers'!$C$17:$C$1001,'Entladung des Speichers'!$A$17:$A$1001,'Ergebnis (detailliert)'!A65))</f>
        <v/>
      </c>
      <c r="L65" s="169" t="str">
        <f t="shared" si="2"/>
        <v/>
      </c>
      <c r="M65" s="169" t="str">
        <f>IF(ISBLANK('Entladung des Speichers'!A65),"",'Entladung des Speichers'!C65)</f>
        <v/>
      </c>
      <c r="N65" s="168" t="str">
        <f>IF(ISBLANK('Beladung des Speichers'!A65),"",SUMIFS('Entladung des Speichers'!$E$17:$E$1001,'Entladung des Speichers'!$A$17:$A$1001,'Ergebnis (detailliert)'!$A$17:$A$300))</f>
        <v/>
      </c>
      <c r="O65" s="125" t="str">
        <f t="shared" si="3"/>
        <v/>
      </c>
      <c r="P65" s="20" t="str">
        <f>IFERROR(IF(A65="","",N65*'Ergebnis (detailliert)'!J65/'Ergebnis (detailliert)'!I65),0)</f>
        <v/>
      </c>
      <c r="Q65" s="106" t="str">
        <f t="shared" si="4"/>
        <v/>
      </c>
      <c r="R65" s="107" t="str">
        <f t="shared" si="5"/>
        <v/>
      </c>
      <c r="S65" s="108" t="str">
        <f>IF(A65="","",IF(LOOKUP(A65,Stammdaten!$A$17:$A$1001,Stammdaten!$G$17:$G$1001)="Nein",0,IF(ISBLANK('Beladung des Speichers'!A65),"",ROUND(MIN(J65,Q65)*-1,2))))</f>
        <v/>
      </c>
    </row>
    <row r="66" spans="1:19" x14ac:dyDescent="0.2">
      <c r="A66" s="109" t="str">
        <f>IF('Beladung des Speichers'!A66="","",'Beladung des Speichers'!A66)</f>
        <v/>
      </c>
      <c r="B66" s="109" t="str">
        <f>IF('Beladung des Speichers'!B66="","",'Beladung des Speichers'!B66)</f>
        <v/>
      </c>
      <c r="C66" s="163" t="str">
        <f>IF(ISBLANK('Beladung des Speichers'!A66),"",SUMIFS('Beladung des Speichers'!$C$17:$C$300,'Beladung des Speichers'!$A$17:$A$300,A66)-SUMIFS('Entladung des Speichers'!$C$17:$C$300,'Entladung des Speichers'!$A$17:$A$300,A66)+SUMIFS(Füllstände!$B$17:$B$299,Füllstände!$A$17:$A$299,A66)-SUMIFS(Füllstände!$C$17:$C$299,Füllstände!$A$17:$A$299,A66))</f>
        <v/>
      </c>
      <c r="D66" s="164" t="str">
        <f>IF(ISBLANK('Beladung des Speichers'!A66),"",C66*'Beladung des Speichers'!C66/SUMIFS('Beladung des Speichers'!$C$17:$C$300,'Beladung des Speichers'!$A$17:$A$300,A66))</f>
        <v/>
      </c>
      <c r="E66" s="165" t="str">
        <f>IF(ISBLANK('Beladung des Speichers'!A66),"",1/SUMIFS('Beladung des Speichers'!$C$17:$C$300,'Beladung des Speichers'!$A$17:$A$300,A66)*C66*SUMIF($A$17:$A$300,A66,'Beladung des Speichers'!$E$17:$E$300))</f>
        <v/>
      </c>
      <c r="F66" s="166" t="str">
        <f>IF(ISBLANK('Beladung des Speichers'!A66),"",IF(C66=0,"0,00",D66/C66*E66))</f>
        <v/>
      </c>
      <c r="G66" s="167" t="str">
        <f>IF(ISBLANK('Beladung des Speichers'!A66),"",SUMIFS('Beladung des Speichers'!$C$17:$C$300,'Beladung des Speichers'!$A$17:$A$300,A66))</f>
        <v/>
      </c>
      <c r="H66" s="124" t="str">
        <f>IF(ISBLANK('Beladung des Speichers'!A66),"",'Beladung des Speichers'!C66)</f>
        <v/>
      </c>
      <c r="I66" s="168" t="str">
        <f>IF(ISBLANK('Beladung des Speichers'!A66),"",SUMIFS('Beladung des Speichers'!$E$17:$E$1001,'Beladung des Speichers'!$A$17:$A$1001,'Ergebnis (detailliert)'!A66))</f>
        <v/>
      </c>
      <c r="J66" s="125" t="str">
        <f>IF(ISBLANK('Beladung des Speichers'!A66),"",'Beladung des Speichers'!E66)</f>
        <v/>
      </c>
      <c r="K66" s="168" t="str">
        <f>IF(ISBLANK('Beladung des Speichers'!A66),"",SUMIFS('Entladung des Speichers'!$C$17:$C$1001,'Entladung des Speichers'!$A$17:$A$1001,'Ergebnis (detailliert)'!A66))</f>
        <v/>
      </c>
      <c r="L66" s="169" t="str">
        <f t="shared" si="2"/>
        <v/>
      </c>
      <c r="M66" s="169" t="str">
        <f>IF(ISBLANK('Entladung des Speichers'!A66),"",'Entladung des Speichers'!C66)</f>
        <v/>
      </c>
      <c r="N66" s="168" t="str">
        <f>IF(ISBLANK('Beladung des Speichers'!A66),"",SUMIFS('Entladung des Speichers'!$E$17:$E$1001,'Entladung des Speichers'!$A$17:$A$1001,'Ergebnis (detailliert)'!$A$17:$A$300))</f>
        <v/>
      </c>
      <c r="O66" s="125" t="str">
        <f t="shared" si="3"/>
        <v/>
      </c>
      <c r="P66" s="20" t="str">
        <f>IFERROR(IF(A66="","",N66*'Ergebnis (detailliert)'!J66/'Ergebnis (detailliert)'!I66),0)</f>
        <v/>
      </c>
      <c r="Q66" s="106" t="str">
        <f t="shared" si="4"/>
        <v/>
      </c>
      <c r="R66" s="107" t="str">
        <f t="shared" si="5"/>
        <v/>
      </c>
      <c r="S66" s="108" t="str">
        <f>IF(A66="","",IF(LOOKUP(A66,Stammdaten!$A$17:$A$1001,Stammdaten!$G$17:$G$1001)="Nein",0,IF(ISBLANK('Beladung des Speichers'!A66),"",ROUND(MIN(J66,Q66)*-1,2))))</f>
        <v/>
      </c>
    </row>
    <row r="67" spans="1:19" x14ac:dyDescent="0.2">
      <c r="A67" s="109" t="str">
        <f>IF('Beladung des Speichers'!A67="","",'Beladung des Speichers'!A67)</f>
        <v/>
      </c>
      <c r="B67" s="109" t="str">
        <f>IF('Beladung des Speichers'!B67="","",'Beladung des Speichers'!B67)</f>
        <v/>
      </c>
      <c r="C67" s="163" t="str">
        <f>IF(ISBLANK('Beladung des Speichers'!A67),"",SUMIFS('Beladung des Speichers'!$C$17:$C$300,'Beladung des Speichers'!$A$17:$A$300,A67)-SUMIFS('Entladung des Speichers'!$C$17:$C$300,'Entladung des Speichers'!$A$17:$A$300,A67)+SUMIFS(Füllstände!$B$17:$B$299,Füllstände!$A$17:$A$299,A67)-SUMIFS(Füllstände!$C$17:$C$299,Füllstände!$A$17:$A$299,A67))</f>
        <v/>
      </c>
      <c r="D67" s="164" t="str">
        <f>IF(ISBLANK('Beladung des Speichers'!A67),"",C67*'Beladung des Speichers'!C67/SUMIFS('Beladung des Speichers'!$C$17:$C$300,'Beladung des Speichers'!$A$17:$A$300,A67))</f>
        <v/>
      </c>
      <c r="E67" s="165" t="str">
        <f>IF(ISBLANK('Beladung des Speichers'!A67),"",1/SUMIFS('Beladung des Speichers'!$C$17:$C$300,'Beladung des Speichers'!$A$17:$A$300,A67)*C67*SUMIF($A$17:$A$300,A67,'Beladung des Speichers'!$E$17:$E$300))</f>
        <v/>
      </c>
      <c r="F67" s="166" t="str">
        <f>IF(ISBLANK('Beladung des Speichers'!A67),"",IF(C67=0,"0,00",D67/C67*E67))</f>
        <v/>
      </c>
      <c r="G67" s="167" t="str">
        <f>IF(ISBLANK('Beladung des Speichers'!A67),"",SUMIFS('Beladung des Speichers'!$C$17:$C$300,'Beladung des Speichers'!$A$17:$A$300,A67))</f>
        <v/>
      </c>
      <c r="H67" s="124" t="str">
        <f>IF(ISBLANK('Beladung des Speichers'!A67),"",'Beladung des Speichers'!C67)</f>
        <v/>
      </c>
      <c r="I67" s="168" t="str">
        <f>IF(ISBLANK('Beladung des Speichers'!A67),"",SUMIFS('Beladung des Speichers'!$E$17:$E$1001,'Beladung des Speichers'!$A$17:$A$1001,'Ergebnis (detailliert)'!A67))</f>
        <v/>
      </c>
      <c r="J67" s="125" t="str">
        <f>IF(ISBLANK('Beladung des Speichers'!A67),"",'Beladung des Speichers'!E67)</f>
        <v/>
      </c>
      <c r="K67" s="168" t="str">
        <f>IF(ISBLANK('Beladung des Speichers'!A67),"",SUMIFS('Entladung des Speichers'!$C$17:$C$1001,'Entladung des Speichers'!$A$17:$A$1001,'Ergebnis (detailliert)'!A67))</f>
        <v/>
      </c>
      <c r="L67" s="169" t="str">
        <f t="shared" si="2"/>
        <v/>
      </c>
      <c r="M67" s="169" t="str">
        <f>IF(ISBLANK('Entladung des Speichers'!A67),"",'Entladung des Speichers'!C67)</f>
        <v/>
      </c>
      <c r="N67" s="168" t="str">
        <f>IF(ISBLANK('Beladung des Speichers'!A67),"",SUMIFS('Entladung des Speichers'!$E$17:$E$1001,'Entladung des Speichers'!$A$17:$A$1001,'Ergebnis (detailliert)'!$A$17:$A$300))</f>
        <v/>
      </c>
      <c r="O67" s="125" t="str">
        <f t="shared" si="3"/>
        <v/>
      </c>
      <c r="P67" s="20" t="str">
        <f>IFERROR(IF(A67="","",N67*'Ergebnis (detailliert)'!J67/'Ergebnis (detailliert)'!I67),0)</f>
        <v/>
      </c>
      <c r="Q67" s="106" t="str">
        <f t="shared" si="4"/>
        <v/>
      </c>
      <c r="R67" s="107" t="str">
        <f t="shared" si="5"/>
        <v/>
      </c>
      <c r="S67" s="108" t="str">
        <f>IF(A67="","",IF(LOOKUP(A67,Stammdaten!$A$17:$A$1001,Stammdaten!$G$17:$G$1001)="Nein",0,IF(ISBLANK('Beladung des Speichers'!A67),"",ROUND(MIN(J67,Q67)*-1,2))))</f>
        <v/>
      </c>
    </row>
    <row r="68" spans="1:19" x14ac:dyDescent="0.2">
      <c r="A68" s="109" t="str">
        <f>IF('Beladung des Speichers'!A68="","",'Beladung des Speichers'!A68)</f>
        <v/>
      </c>
      <c r="B68" s="109" t="str">
        <f>IF('Beladung des Speichers'!B68="","",'Beladung des Speichers'!B68)</f>
        <v/>
      </c>
      <c r="C68" s="163" t="str">
        <f>IF(ISBLANK('Beladung des Speichers'!A68),"",SUMIFS('Beladung des Speichers'!$C$17:$C$300,'Beladung des Speichers'!$A$17:$A$300,A68)-SUMIFS('Entladung des Speichers'!$C$17:$C$300,'Entladung des Speichers'!$A$17:$A$300,A68)+SUMIFS(Füllstände!$B$17:$B$299,Füllstände!$A$17:$A$299,A68)-SUMIFS(Füllstände!$C$17:$C$299,Füllstände!$A$17:$A$299,A68))</f>
        <v/>
      </c>
      <c r="D68" s="164" t="str">
        <f>IF(ISBLANK('Beladung des Speichers'!A68),"",C68*'Beladung des Speichers'!C68/SUMIFS('Beladung des Speichers'!$C$17:$C$300,'Beladung des Speichers'!$A$17:$A$300,A68))</f>
        <v/>
      </c>
      <c r="E68" s="165" t="str">
        <f>IF(ISBLANK('Beladung des Speichers'!A68),"",1/SUMIFS('Beladung des Speichers'!$C$17:$C$300,'Beladung des Speichers'!$A$17:$A$300,A68)*C68*SUMIF($A$17:$A$300,A68,'Beladung des Speichers'!$E$17:$E$300))</f>
        <v/>
      </c>
      <c r="F68" s="166" t="str">
        <f>IF(ISBLANK('Beladung des Speichers'!A68),"",IF(C68=0,"0,00",D68/C68*E68))</f>
        <v/>
      </c>
      <c r="G68" s="167" t="str">
        <f>IF(ISBLANK('Beladung des Speichers'!A68),"",SUMIFS('Beladung des Speichers'!$C$17:$C$300,'Beladung des Speichers'!$A$17:$A$300,A68))</f>
        <v/>
      </c>
      <c r="H68" s="124" t="str">
        <f>IF(ISBLANK('Beladung des Speichers'!A68),"",'Beladung des Speichers'!C68)</f>
        <v/>
      </c>
      <c r="I68" s="168" t="str">
        <f>IF(ISBLANK('Beladung des Speichers'!A68),"",SUMIFS('Beladung des Speichers'!$E$17:$E$1001,'Beladung des Speichers'!$A$17:$A$1001,'Ergebnis (detailliert)'!A68))</f>
        <v/>
      </c>
      <c r="J68" s="125" t="str">
        <f>IF(ISBLANK('Beladung des Speichers'!A68),"",'Beladung des Speichers'!E68)</f>
        <v/>
      </c>
      <c r="K68" s="168" t="str">
        <f>IF(ISBLANK('Beladung des Speichers'!A68),"",SUMIFS('Entladung des Speichers'!$C$17:$C$1001,'Entladung des Speichers'!$A$17:$A$1001,'Ergebnis (detailliert)'!A68))</f>
        <v/>
      </c>
      <c r="L68" s="169" t="str">
        <f t="shared" si="2"/>
        <v/>
      </c>
      <c r="M68" s="169" t="str">
        <f>IF(ISBLANK('Entladung des Speichers'!A68),"",'Entladung des Speichers'!C68)</f>
        <v/>
      </c>
      <c r="N68" s="168" t="str">
        <f>IF(ISBLANK('Beladung des Speichers'!A68),"",SUMIFS('Entladung des Speichers'!$E$17:$E$1001,'Entladung des Speichers'!$A$17:$A$1001,'Ergebnis (detailliert)'!$A$17:$A$300))</f>
        <v/>
      </c>
      <c r="O68" s="125" t="str">
        <f t="shared" si="3"/>
        <v/>
      </c>
      <c r="P68" s="20" t="str">
        <f>IFERROR(IF(A68="","",N68*'Ergebnis (detailliert)'!J68/'Ergebnis (detailliert)'!I68),0)</f>
        <v/>
      </c>
      <c r="Q68" s="106" t="str">
        <f t="shared" si="4"/>
        <v/>
      </c>
      <c r="R68" s="107" t="str">
        <f t="shared" si="5"/>
        <v/>
      </c>
      <c r="S68" s="108" t="str">
        <f>IF(A68="","",IF(LOOKUP(A68,Stammdaten!$A$17:$A$1001,Stammdaten!$G$17:$G$1001)="Nein",0,IF(ISBLANK('Beladung des Speichers'!A68),"",ROUND(MIN(J68,Q68)*-1,2))))</f>
        <v/>
      </c>
    </row>
    <row r="69" spans="1:19" x14ac:dyDescent="0.2">
      <c r="A69" s="109" t="str">
        <f>IF('Beladung des Speichers'!A69="","",'Beladung des Speichers'!A69)</f>
        <v/>
      </c>
      <c r="B69" s="109" t="str">
        <f>IF('Beladung des Speichers'!B69="","",'Beladung des Speichers'!B69)</f>
        <v/>
      </c>
      <c r="C69" s="163" t="str">
        <f>IF(ISBLANK('Beladung des Speichers'!A69),"",SUMIFS('Beladung des Speichers'!$C$17:$C$300,'Beladung des Speichers'!$A$17:$A$300,A69)-SUMIFS('Entladung des Speichers'!$C$17:$C$300,'Entladung des Speichers'!$A$17:$A$300,A69)+SUMIFS(Füllstände!$B$17:$B$299,Füllstände!$A$17:$A$299,A69)-SUMIFS(Füllstände!$C$17:$C$299,Füllstände!$A$17:$A$299,A69))</f>
        <v/>
      </c>
      <c r="D69" s="164" t="str">
        <f>IF(ISBLANK('Beladung des Speichers'!A69),"",C69*'Beladung des Speichers'!C69/SUMIFS('Beladung des Speichers'!$C$17:$C$300,'Beladung des Speichers'!$A$17:$A$300,A69))</f>
        <v/>
      </c>
      <c r="E69" s="165" t="str">
        <f>IF(ISBLANK('Beladung des Speichers'!A69),"",1/SUMIFS('Beladung des Speichers'!$C$17:$C$300,'Beladung des Speichers'!$A$17:$A$300,A69)*C69*SUMIF($A$17:$A$300,A69,'Beladung des Speichers'!$E$17:$E$300))</f>
        <v/>
      </c>
      <c r="F69" s="166" t="str">
        <f>IF(ISBLANK('Beladung des Speichers'!A69),"",IF(C69=0,"0,00",D69/C69*E69))</f>
        <v/>
      </c>
      <c r="G69" s="167" t="str">
        <f>IF(ISBLANK('Beladung des Speichers'!A69),"",SUMIFS('Beladung des Speichers'!$C$17:$C$300,'Beladung des Speichers'!$A$17:$A$300,A69))</f>
        <v/>
      </c>
      <c r="H69" s="124" t="str">
        <f>IF(ISBLANK('Beladung des Speichers'!A69),"",'Beladung des Speichers'!C69)</f>
        <v/>
      </c>
      <c r="I69" s="168" t="str">
        <f>IF(ISBLANK('Beladung des Speichers'!A69),"",SUMIFS('Beladung des Speichers'!$E$17:$E$1001,'Beladung des Speichers'!$A$17:$A$1001,'Ergebnis (detailliert)'!A69))</f>
        <v/>
      </c>
      <c r="J69" s="125" t="str">
        <f>IF(ISBLANK('Beladung des Speichers'!A69),"",'Beladung des Speichers'!E69)</f>
        <v/>
      </c>
      <c r="K69" s="168" t="str">
        <f>IF(ISBLANK('Beladung des Speichers'!A69),"",SUMIFS('Entladung des Speichers'!$C$17:$C$1001,'Entladung des Speichers'!$A$17:$A$1001,'Ergebnis (detailliert)'!A69))</f>
        <v/>
      </c>
      <c r="L69" s="169" t="str">
        <f t="shared" si="2"/>
        <v/>
      </c>
      <c r="M69" s="169" t="str">
        <f>IF(ISBLANK('Entladung des Speichers'!A69),"",'Entladung des Speichers'!C69)</f>
        <v/>
      </c>
      <c r="N69" s="168" t="str">
        <f>IF(ISBLANK('Beladung des Speichers'!A69),"",SUMIFS('Entladung des Speichers'!$E$17:$E$1001,'Entladung des Speichers'!$A$17:$A$1001,'Ergebnis (detailliert)'!$A$17:$A$300))</f>
        <v/>
      </c>
      <c r="O69" s="125" t="str">
        <f t="shared" si="3"/>
        <v/>
      </c>
      <c r="P69" s="20" t="str">
        <f>IFERROR(IF(A69="","",N69*'Ergebnis (detailliert)'!J69/'Ergebnis (detailliert)'!I69),0)</f>
        <v/>
      </c>
      <c r="Q69" s="106" t="str">
        <f t="shared" si="4"/>
        <v/>
      </c>
      <c r="R69" s="107" t="str">
        <f t="shared" si="5"/>
        <v/>
      </c>
      <c r="S69" s="108" t="str">
        <f>IF(A69="","",IF(LOOKUP(A69,Stammdaten!$A$17:$A$1001,Stammdaten!$G$17:$G$1001)="Nein",0,IF(ISBLANK('Beladung des Speichers'!A69),"",ROUND(MIN(J69,Q69)*-1,2))))</f>
        <v/>
      </c>
    </row>
    <row r="70" spans="1:19" x14ac:dyDescent="0.2">
      <c r="A70" s="109" t="str">
        <f>IF('Beladung des Speichers'!A70="","",'Beladung des Speichers'!A70)</f>
        <v/>
      </c>
      <c r="B70" s="109" t="str">
        <f>IF('Beladung des Speichers'!B70="","",'Beladung des Speichers'!B70)</f>
        <v/>
      </c>
      <c r="C70" s="163" t="str">
        <f>IF(ISBLANK('Beladung des Speichers'!A70),"",SUMIFS('Beladung des Speichers'!$C$17:$C$300,'Beladung des Speichers'!$A$17:$A$300,A70)-SUMIFS('Entladung des Speichers'!$C$17:$C$300,'Entladung des Speichers'!$A$17:$A$300,A70)+SUMIFS(Füllstände!$B$17:$B$299,Füllstände!$A$17:$A$299,A70)-SUMIFS(Füllstände!$C$17:$C$299,Füllstände!$A$17:$A$299,A70))</f>
        <v/>
      </c>
      <c r="D70" s="164" t="str">
        <f>IF(ISBLANK('Beladung des Speichers'!A70),"",C70*'Beladung des Speichers'!C70/SUMIFS('Beladung des Speichers'!$C$17:$C$300,'Beladung des Speichers'!$A$17:$A$300,A70))</f>
        <v/>
      </c>
      <c r="E70" s="165" t="str">
        <f>IF(ISBLANK('Beladung des Speichers'!A70),"",1/SUMIFS('Beladung des Speichers'!$C$17:$C$300,'Beladung des Speichers'!$A$17:$A$300,A70)*C70*SUMIF($A$17:$A$300,A70,'Beladung des Speichers'!$E$17:$E$300))</f>
        <v/>
      </c>
      <c r="F70" s="166" t="str">
        <f>IF(ISBLANK('Beladung des Speichers'!A70),"",IF(C70=0,"0,00",D70/C70*E70))</f>
        <v/>
      </c>
      <c r="G70" s="167" t="str">
        <f>IF(ISBLANK('Beladung des Speichers'!A70),"",SUMIFS('Beladung des Speichers'!$C$17:$C$300,'Beladung des Speichers'!$A$17:$A$300,A70))</f>
        <v/>
      </c>
      <c r="H70" s="124" t="str">
        <f>IF(ISBLANK('Beladung des Speichers'!A70),"",'Beladung des Speichers'!C70)</f>
        <v/>
      </c>
      <c r="I70" s="168" t="str">
        <f>IF(ISBLANK('Beladung des Speichers'!A70),"",SUMIFS('Beladung des Speichers'!$E$17:$E$1001,'Beladung des Speichers'!$A$17:$A$1001,'Ergebnis (detailliert)'!A70))</f>
        <v/>
      </c>
      <c r="J70" s="125" t="str">
        <f>IF(ISBLANK('Beladung des Speichers'!A70),"",'Beladung des Speichers'!E70)</f>
        <v/>
      </c>
      <c r="K70" s="168" t="str">
        <f>IF(ISBLANK('Beladung des Speichers'!A70),"",SUMIFS('Entladung des Speichers'!$C$17:$C$1001,'Entladung des Speichers'!$A$17:$A$1001,'Ergebnis (detailliert)'!A70))</f>
        <v/>
      </c>
      <c r="L70" s="169" t="str">
        <f t="shared" si="2"/>
        <v/>
      </c>
      <c r="M70" s="169" t="str">
        <f>IF(ISBLANK('Entladung des Speichers'!A70),"",'Entladung des Speichers'!C70)</f>
        <v/>
      </c>
      <c r="N70" s="168" t="str">
        <f>IF(ISBLANK('Beladung des Speichers'!A70),"",SUMIFS('Entladung des Speichers'!$E$17:$E$1001,'Entladung des Speichers'!$A$17:$A$1001,'Ergebnis (detailliert)'!$A$17:$A$300))</f>
        <v/>
      </c>
      <c r="O70" s="125" t="str">
        <f t="shared" si="3"/>
        <v/>
      </c>
      <c r="P70" s="20" t="str">
        <f>IFERROR(IF(A70="","",N70*'Ergebnis (detailliert)'!J70/'Ergebnis (detailliert)'!I70),0)</f>
        <v/>
      </c>
      <c r="Q70" s="106" t="str">
        <f t="shared" si="4"/>
        <v/>
      </c>
      <c r="R70" s="107" t="str">
        <f t="shared" si="5"/>
        <v/>
      </c>
      <c r="S70" s="108" t="str">
        <f>IF(A70="","",IF(LOOKUP(A70,Stammdaten!$A$17:$A$1001,Stammdaten!$G$17:$G$1001)="Nein",0,IF(ISBLANK('Beladung des Speichers'!A70),"",ROUND(MIN(J70,Q70)*-1,2))))</f>
        <v/>
      </c>
    </row>
    <row r="71" spans="1:19" x14ac:dyDescent="0.2">
      <c r="A71" s="109" t="str">
        <f>IF('Beladung des Speichers'!A71="","",'Beladung des Speichers'!A71)</f>
        <v/>
      </c>
      <c r="B71" s="109" t="str">
        <f>IF('Beladung des Speichers'!B71="","",'Beladung des Speichers'!B71)</f>
        <v/>
      </c>
      <c r="C71" s="163" t="str">
        <f>IF(ISBLANK('Beladung des Speichers'!A71),"",SUMIFS('Beladung des Speichers'!$C$17:$C$300,'Beladung des Speichers'!$A$17:$A$300,A71)-SUMIFS('Entladung des Speichers'!$C$17:$C$300,'Entladung des Speichers'!$A$17:$A$300,A71)+SUMIFS(Füllstände!$B$17:$B$299,Füllstände!$A$17:$A$299,A71)-SUMIFS(Füllstände!$C$17:$C$299,Füllstände!$A$17:$A$299,A71))</f>
        <v/>
      </c>
      <c r="D71" s="164" t="str">
        <f>IF(ISBLANK('Beladung des Speichers'!A71),"",C71*'Beladung des Speichers'!C71/SUMIFS('Beladung des Speichers'!$C$17:$C$300,'Beladung des Speichers'!$A$17:$A$300,A71))</f>
        <v/>
      </c>
      <c r="E71" s="165" t="str">
        <f>IF(ISBLANK('Beladung des Speichers'!A71),"",1/SUMIFS('Beladung des Speichers'!$C$17:$C$300,'Beladung des Speichers'!$A$17:$A$300,A71)*C71*SUMIF($A$17:$A$300,A71,'Beladung des Speichers'!$E$17:$E$300))</f>
        <v/>
      </c>
      <c r="F71" s="166" t="str">
        <f>IF(ISBLANK('Beladung des Speichers'!A71),"",IF(C71=0,"0,00",D71/C71*E71))</f>
        <v/>
      </c>
      <c r="G71" s="167" t="str">
        <f>IF(ISBLANK('Beladung des Speichers'!A71),"",SUMIFS('Beladung des Speichers'!$C$17:$C$300,'Beladung des Speichers'!$A$17:$A$300,A71))</f>
        <v/>
      </c>
      <c r="H71" s="124" t="str">
        <f>IF(ISBLANK('Beladung des Speichers'!A71),"",'Beladung des Speichers'!C71)</f>
        <v/>
      </c>
      <c r="I71" s="168" t="str">
        <f>IF(ISBLANK('Beladung des Speichers'!A71),"",SUMIFS('Beladung des Speichers'!$E$17:$E$1001,'Beladung des Speichers'!$A$17:$A$1001,'Ergebnis (detailliert)'!A71))</f>
        <v/>
      </c>
      <c r="J71" s="125" t="str">
        <f>IF(ISBLANK('Beladung des Speichers'!A71),"",'Beladung des Speichers'!E71)</f>
        <v/>
      </c>
      <c r="K71" s="168" t="str">
        <f>IF(ISBLANK('Beladung des Speichers'!A71),"",SUMIFS('Entladung des Speichers'!$C$17:$C$1001,'Entladung des Speichers'!$A$17:$A$1001,'Ergebnis (detailliert)'!A71))</f>
        <v/>
      </c>
      <c r="L71" s="169" t="str">
        <f t="shared" si="2"/>
        <v/>
      </c>
      <c r="M71" s="169" t="str">
        <f>IF(ISBLANK('Entladung des Speichers'!A71),"",'Entladung des Speichers'!C71)</f>
        <v/>
      </c>
      <c r="N71" s="168" t="str">
        <f>IF(ISBLANK('Beladung des Speichers'!A71),"",SUMIFS('Entladung des Speichers'!$E$17:$E$1001,'Entladung des Speichers'!$A$17:$A$1001,'Ergebnis (detailliert)'!$A$17:$A$300))</f>
        <v/>
      </c>
      <c r="O71" s="125" t="str">
        <f t="shared" si="3"/>
        <v/>
      </c>
      <c r="P71" s="20" t="str">
        <f>IFERROR(IF(A71="","",N71*'Ergebnis (detailliert)'!J71/'Ergebnis (detailliert)'!I71),0)</f>
        <v/>
      </c>
      <c r="Q71" s="106" t="str">
        <f t="shared" si="4"/>
        <v/>
      </c>
      <c r="R71" s="107" t="str">
        <f t="shared" si="5"/>
        <v/>
      </c>
      <c r="S71" s="108" t="str">
        <f>IF(A71="","",IF(LOOKUP(A71,Stammdaten!$A$17:$A$1001,Stammdaten!$G$17:$G$1001)="Nein",0,IF(ISBLANK('Beladung des Speichers'!A71),"",ROUND(MIN(J71,Q71)*-1,2))))</f>
        <v/>
      </c>
    </row>
    <row r="72" spans="1:19" x14ac:dyDescent="0.2">
      <c r="A72" s="109" t="str">
        <f>IF('Beladung des Speichers'!A72="","",'Beladung des Speichers'!A72)</f>
        <v/>
      </c>
      <c r="B72" s="109" t="str">
        <f>IF('Beladung des Speichers'!B72="","",'Beladung des Speichers'!B72)</f>
        <v/>
      </c>
      <c r="C72" s="163" t="str">
        <f>IF(ISBLANK('Beladung des Speichers'!A72),"",SUMIFS('Beladung des Speichers'!$C$17:$C$300,'Beladung des Speichers'!$A$17:$A$300,A72)-SUMIFS('Entladung des Speichers'!$C$17:$C$300,'Entladung des Speichers'!$A$17:$A$300,A72)+SUMIFS(Füllstände!$B$17:$B$299,Füllstände!$A$17:$A$299,A72)-SUMIFS(Füllstände!$C$17:$C$299,Füllstände!$A$17:$A$299,A72))</f>
        <v/>
      </c>
      <c r="D72" s="164" t="str">
        <f>IF(ISBLANK('Beladung des Speichers'!A72),"",C72*'Beladung des Speichers'!C72/SUMIFS('Beladung des Speichers'!$C$17:$C$300,'Beladung des Speichers'!$A$17:$A$300,A72))</f>
        <v/>
      </c>
      <c r="E72" s="165" t="str">
        <f>IF(ISBLANK('Beladung des Speichers'!A72),"",1/SUMIFS('Beladung des Speichers'!$C$17:$C$300,'Beladung des Speichers'!$A$17:$A$300,A72)*C72*SUMIF($A$17:$A$300,A72,'Beladung des Speichers'!$E$17:$E$300))</f>
        <v/>
      </c>
      <c r="F72" s="166" t="str">
        <f>IF(ISBLANK('Beladung des Speichers'!A72),"",IF(C72=0,"0,00",D72/C72*E72))</f>
        <v/>
      </c>
      <c r="G72" s="167" t="str">
        <f>IF(ISBLANK('Beladung des Speichers'!A72),"",SUMIFS('Beladung des Speichers'!$C$17:$C$300,'Beladung des Speichers'!$A$17:$A$300,A72))</f>
        <v/>
      </c>
      <c r="H72" s="124" t="str">
        <f>IF(ISBLANK('Beladung des Speichers'!A72),"",'Beladung des Speichers'!C72)</f>
        <v/>
      </c>
      <c r="I72" s="168" t="str">
        <f>IF(ISBLANK('Beladung des Speichers'!A72),"",SUMIFS('Beladung des Speichers'!$E$17:$E$1001,'Beladung des Speichers'!$A$17:$A$1001,'Ergebnis (detailliert)'!A72))</f>
        <v/>
      </c>
      <c r="J72" s="125" t="str">
        <f>IF(ISBLANK('Beladung des Speichers'!A72),"",'Beladung des Speichers'!E72)</f>
        <v/>
      </c>
      <c r="K72" s="168" t="str">
        <f>IF(ISBLANK('Beladung des Speichers'!A72),"",SUMIFS('Entladung des Speichers'!$C$17:$C$1001,'Entladung des Speichers'!$A$17:$A$1001,'Ergebnis (detailliert)'!A72))</f>
        <v/>
      </c>
      <c r="L72" s="169" t="str">
        <f t="shared" si="2"/>
        <v/>
      </c>
      <c r="M72" s="169" t="str">
        <f>IF(ISBLANK('Entladung des Speichers'!A72),"",'Entladung des Speichers'!C72)</f>
        <v/>
      </c>
      <c r="N72" s="168" t="str">
        <f>IF(ISBLANK('Beladung des Speichers'!A72),"",SUMIFS('Entladung des Speichers'!$E$17:$E$1001,'Entladung des Speichers'!$A$17:$A$1001,'Ergebnis (detailliert)'!$A$17:$A$300))</f>
        <v/>
      </c>
      <c r="O72" s="125" t="str">
        <f t="shared" si="3"/>
        <v/>
      </c>
      <c r="P72" s="20" t="str">
        <f>IFERROR(IF(A72="","",N72*'Ergebnis (detailliert)'!J72/'Ergebnis (detailliert)'!I72),0)</f>
        <v/>
      </c>
      <c r="Q72" s="106" t="str">
        <f t="shared" si="4"/>
        <v/>
      </c>
      <c r="R72" s="107" t="str">
        <f t="shared" si="5"/>
        <v/>
      </c>
      <c r="S72" s="108" t="str">
        <f>IF(A72="","",IF(LOOKUP(A72,Stammdaten!$A$17:$A$1001,Stammdaten!$G$17:$G$1001)="Nein",0,IF(ISBLANK('Beladung des Speichers'!A72),"",ROUND(MIN(J72,Q72)*-1,2))))</f>
        <v/>
      </c>
    </row>
    <row r="73" spans="1:19" x14ac:dyDescent="0.2">
      <c r="A73" s="109" t="str">
        <f>IF('Beladung des Speichers'!A73="","",'Beladung des Speichers'!A73)</f>
        <v/>
      </c>
      <c r="B73" s="109" t="str">
        <f>IF('Beladung des Speichers'!B73="","",'Beladung des Speichers'!B73)</f>
        <v/>
      </c>
      <c r="C73" s="163" t="str">
        <f>IF(ISBLANK('Beladung des Speichers'!A73),"",SUMIFS('Beladung des Speichers'!$C$17:$C$300,'Beladung des Speichers'!$A$17:$A$300,A73)-SUMIFS('Entladung des Speichers'!$C$17:$C$300,'Entladung des Speichers'!$A$17:$A$300,A73)+SUMIFS(Füllstände!$B$17:$B$299,Füllstände!$A$17:$A$299,A73)-SUMIFS(Füllstände!$C$17:$C$299,Füllstände!$A$17:$A$299,A73))</f>
        <v/>
      </c>
      <c r="D73" s="164" t="str">
        <f>IF(ISBLANK('Beladung des Speichers'!A73),"",C73*'Beladung des Speichers'!C73/SUMIFS('Beladung des Speichers'!$C$17:$C$300,'Beladung des Speichers'!$A$17:$A$300,A73))</f>
        <v/>
      </c>
      <c r="E73" s="165" t="str">
        <f>IF(ISBLANK('Beladung des Speichers'!A73),"",1/SUMIFS('Beladung des Speichers'!$C$17:$C$300,'Beladung des Speichers'!$A$17:$A$300,A73)*C73*SUMIF($A$17:$A$300,A73,'Beladung des Speichers'!$E$17:$E$300))</f>
        <v/>
      </c>
      <c r="F73" s="166" t="str">
        <f>IF(ISBLANK('Beladung des Speichers'!A73),"",IF(C73=0,"0,00",D73/C73*E73))</f>
        <v/>
      </c>
      <c r="G73" s="167" t="str">
        <f>IF(ISBLANK('Beladung des Speichers'!A73),"",SUMIFS('Beladung des Speichers'!$C$17:$C$300,'Beladung des Speichers'!$A$17:$A$300,A73))</f>
        <v/>
      </c>
      <c r="H73" s="124" t="str">
        <f>IF(ISBLANK('Beladung des Speichers'!A73),"",'Beladung des Speichers'!C73)</f>
        <v/>
      </c>
      <c r="I73" s="168" t="str">
        <f>IF(ISBLANK('Beladung des Speichers'!A73),"",SUMIFS('Beladung des Speichers'!$E$17:$E$1001,'Beladung des Speichers'!$A$17:$A$1001,'Ergebnis (detailliert)'!A73))</f>
        <v/>
      </c>
      <c r="J73" s="125" t="str">
        <f>IF(ISBLANK('Beladung des Speichers'!A73),"",'Beladung des Speichers'!E73)</f>
        <v/>
      </c>
      <c r="K73" s="168" t="str">
        <f>IF(ISBLANK('Beladung des Speichers'!A73),"",SUMIFS('Entladung des Speichers'!$C$17:$C$1001,'Entladung des Speichers'!$A$17:$A$1001,'Ergebnis (detailliert)'!A73))</f>
        <v/>
      </c>
      <c r="L73" s="169" t="str">
        <f t="shared" si="2"/>
        <v/>
      </c>
      <c r="M73" s="169" t="str">
        <f>IF(ISBLANK('Entladung des Speichers'!A73),"",'Entladung des Speichers'!C73)</f>
        <v/>
      </c>
      <c r="N73" s="168" t="str">
        <f>IF(ISBLANK('Beladung des Speichers'!A73),"",SUMIFS('Entladung des Speichers'!$E$17:$E$1001,'Entladung des Speichers'!$A$17:$A$1001,'Ergebnis (detailliert)'!$A$17:$A$300))</f>
        <v/>
      </c>
      <c r="O73" s="125" t="str">
        <f t="shared" si="3"/>
        <v/>
      </c>
      <c r="P73" s="20" t="str">
        <f>IFERROR(IF(A73="","",N73*'Ergebnis (detailliert)'!J73/'Ergebnis (detailliert)'!I73),0)</f>
        <v/>
      </c>
      <c r="Q73" s="106" t="str">
        <f t="shared" si="4"/>
        <v/>
      </c>
      <c r="R73" s="107" t="str">
        <f t="shared" si="5"/>
        <v/>
      </c>
      <c r="S73" s="108" t="str">
        <f>IF(A73="","",IF(LOOKUP(A73,Stammdaten!$A$17:$A$1001,Stammdaten!$G$17:$G$1001)="Nein",0,IF(ISBLANK('Beladung des Speichers'!A73),"",ROUND(MIN(J73,Q73)*-1,2))))</f>
        <v/>
      </c>
    </row>
    <row r="74" spans="1:19" x14ac:dyDescent="0.2">
      <c r="A74" s="109" t="str">
        <f>IF('Beladung des Speichers'!A74="","",'Beladung des Speichers'!A74)</f>
        <v/>
      </c>
      <c r="B74" s="109" t="str">
        <f>IF('Beladung des Speichers'!B74="","",'Beladung des Speichers'!B74)</f>
        <v/>
      </c>
      <c r="C74" s="163" t="str">
        <f>IF(ISBLANK('Beladung des Speichers'!A74),"",SUMIFS('Beladung des Speichers'!$C$17:$C$300,'Beladung des Speichers'!$A$17:$A$300,A74)-SUMIFS('Entladung des Speichers'!$C$17:$C$300,'Entladung des Speichers'!$A$17:$A$300,A74)+SUMIFS(Füllstände!$B$17:$B$299,Füllstände!$A$17:$A$299,A74)-SUMIFS(Füllstände!$C$17:$C$299,Füllstände!$A$17:$A$299,A74))</f>
        <v/>
      </c>
      <c r="D74" s="164" t="str">
        <f>IF(ISBLANK('Beladung des Speichers'!A74),"",C74*'Beladung des Speichers'!C74/SUMIFS('Beladung des Speichers'!$C$17:$C$300,'Beladung des Speichers'!$A$17:$A$300,A74))</f>
        <v/>
      </c>
      <c r="E74" s="165" t="str">
        <f>IF(ISBLANK('Beladung des Speichers'!A74),"",1/SUMIFS('Beladung des Speichers'!$C$17:$C$300,'Beladung des Speichers'!$A$17:$A$300,A74)*C74*SUMIF($A$17:$A$300,A74,'Beladung des Speichers'!$E$17:$E$300))</f>
        <v/>
      </c>
      <c r="F74" s="166" t="str">
        <f>IF(ISBLANK('Beladung des Speichers'!A74),"",IF(C74=0,"0,00",D74/C74*E74))</f>
        <v/>
      </c>
      <c r="G74" s="167" t="str">
        <f>IF(ISBLANK('Beladung des Speichers'!A74),"",SUMIFS('Beladung des Speichers'!$C$17:$C$300,'Beladung des Speichers'!$A$17:$A$300,A74))</f>
        <v/>
      </c>
      <c r="H74" s="124" t="str">
        <f>IF(ISBLANK('Beladung des Speichers'!A74),"",'Beladung des Speichers'!C74)</f>
        <v/>
      </c>
      <c r="I74" s="168" t="str">
        <f>IF(ISBLANK('Beladung des Speichers'!A74),"",SUMIFS('Beladung des Speichers'!$E$17:$E$1001,'Beladung des Speichers'!$A$17:$A$1001,'Ergebnis (detailliert)'!A74))</f>
        <v/>
      </c>
      <c r="J74" s="125" t="str">
        <f>IF(ISBLANK('Beladung des Speichers'!A74),"",'Beladung des Speichers'!E74)</f>
        <v/>
      </c>
      <c r="K74" s="168" t="str">
        <f>IF(ISBLANK('Beladung des Speichers'!A74),"",SUMIFS('Entladung des Speichers'!$C$17:$C$1001,'Entladung des Speichers'!$A$17:$A$1001,'Ergebnis (detailliert)'!A74))</f>
        <v/>
      </c>
      <c r="L74" s="169" t="str">
        <f t="shared" si="2"/>
        <v/>
      </c>
      <c r="M74" s="169" t="str">
        <f>IF(ISBLANK('Entladung des Speichers'!A74),"",'Entladung des Speichers'!C74)</f>
        <v/>
      </c>
      <c r="N74" s="168" t="str">
        <f>IF(ISBLANK('Beladung des Speichers'!A74),"",SUMIFS('Entladung des Speichers'!$E$17:$E$1001,'Entladung des Speichers'!$A$17:$A$1001,'Ergebnis (detailliert)'!$A$17:$A$300))</f>
        <v/>
      </c>
      <c r="O74" s="125" t="str">
        <f t="shared" si="3"/>
        <v/>
      </c>
      <c r="P74" s="20" t="str">
        <f>IFERROR(IF(A74="","",N74*'Ergebnis (detailliert)'!J74/'Ergebnis (detailliert)'!I74),0)</f>
        <v/>
      </c>
      <c r="Q74" s="106" t="str">
        <f t="shared" si="4"/>
        <v/>
      </c>
      <c r="R74" s="107" t="str">
        <f t="shared" si="5"/>
        <v/>
      </c>
      <c r="S74" s="108" t="str">
        <f>IF(A74="","",IF(LOOKUP(A74,Stammdaten!$A$17:$A$1001,Stammdaten!$G$17:$G$1001)="Nein",0,IF(ISBLANK('Beladung des Speichers'!A74),"",ROUND(MIN(J74,Q74)*-1,2))))</f>
        <v/>
      </c>
    </row>
    <row r="75" spans="1:19" x14ac:dyDescent="0.2">
      <c r="A75" s="109" t="str">
        <f>IF('Beladung des Speichers'!A75="","",'Beladung des Speichers'!A75)</f>
        <v/>
      </c>
      <c r="B75" s="109" t="str">
        <f>IF('Beladung des Speichers'!B75="","",'Beladung des Speichers'!B75)</f>
        <v/>
      </c>
      <c r="C75" s="163" t="str">
        <f>IF(ISBLANK('Beladung des Speichers'!A75),"",SUMIFS('Beladung des Speichers'!$C$17:$C$300,'Beladung des Speichers'!$A$17:$A$300,A75)-SUMIFS('Entladung des Speichers'!$C$17:$C$300,'Entladung des Speichers'!$A$17:$A$300,A75)+SUMIFS(Füllstände!$B$17:$B$299,Füllstände!$A$17:$A$299,A75)-SUMIFS(Füllstände!$C$17:$C$299,Füllstände!$A$17:$A$299,A75))</f>
        <v/>
      </c>
      <c r="D75" s="164" t="str">
        <f>IF(ISBLANK('Beladung des Speichers'!A75),"",C75*'Beladung des Speichers'!C75/SUMIFS('Beladung des Speichers'!$C$17:$C$300,'Beladung des Speichers'!$A$17:$A$300,A75))</f>
        <v/>
      </c>
      <c r="E75" s="165" t="str">
        <f>IF(ISBLANK('Beladung des Speichers'!A75),"",1/SUMIFS('Beladung des Speichers'!$C$17:$C$300,'Beladung des Speichers'!$A$17:$A$300,A75)*C75*SUMIF($A$17:$A$300,A75,'Beladung des Speichers'!$E$17:$E$300))</f>
        <v/>
      </c>
      <c r="F75" s="166" t="str">
        <f>IF(ISBLANK('Beladung des Speichers'!A75),"",IF(C75=0,"0,00",D75/C75*E75))</f>
        <v/>
      </c>
      <c r="G75" s="167" t="str">
        <f>IF(ISBLANK('Beladung des Speichers'!A75),"",SUMIFS('Beladung des Speichers'!$C$17:$C$300,'Beladung des Speichers'!$A$17:$A$300,A75))</f>
        <v/>
      </c>
      <c r="H75" s="124" t="str">
        <f>IF(ISBLANK('Beladung des Speichers'!A75),"",'Beladung des Speichers'!C75)</f>
        <v/>
      </c>
      <c r="I75" s="168" t="str">
        <f>IF(ISBLANK('Beladung des Speichers'!A75),"",SUMIFS('Beladung des Speichers'!$E$17:$E$1001,'Beladung des Speichers'!$A$17:$A$1001,'Ergebnis (detailliert)'!A75))</f>
        <v/>
      </c>
      <c r="J75" s="125" t="str">
        <f>IF(ISBLANK('Beladung des Speichers'!A75),"",'Beladung des Speichers'!E75)</f>
        <v/>
      </c>
      <c r="K75" s="168" t="str">
        <f>IF(ISBLANK('Beladung des Speichers'!A75),"",SUMIFS('Entladung des Speichers'!$C$17:$C$1001,'Entladung des Speichers'!$A$17:$A$1001,'Ergebnis (detailliert)'!A75))</f>
        <v/>
      </c>
      <c r="L75" s="169" t="str">
        <f t="shared" si="2"/>
        <v/>
      </c>
      <c r="M75" s="169" t="str">
        <f>IF(ISBLANK('Entladung des Speichers'!A75),"",'Entladung des Speichers'!C75)</f>
        <v/>
      </c>
      <c r="N75" s="168" t="str">
        <f>IF(ISBLANK('Beladung des Speichers'!A75),"",SUMIFS('Entladung des Speichers'!$E$17:$E$1001,'Entladung des Speichers'!$A$17:$A$1001,'Ergebnis (detailliert)'!$A$17:$A$300))</f>
        <v/>
      </c>
      <c r="O75" s="125" t="str">
        <f t="shared" si="3"/>
        <v/>
      </c>
      <c r="P75" s="20" t="str">
        <f>IFERROR(IF(A75="","",N75*'Ergebnis (detailliert)'!J75/'Ergebnis (detailliert)'!I75),0)</f>
        <v/>
      </c>
      <c r="Q75" s="106" t="str">
        <f t="shared" si="4"/>
        <v/>
      </c>
      <c r="R75" s="107" t="str">
        <f t="shared" si="5"/>
        <v/>
      </c>
      <c r="S75" s="108" t="str">
        <f>IF(A75="","",IF(LOOKUP(A75,Stammdaten!$A$17:$A$1001,Stammdaten!$G$17:$G$1001)="Nein",0,IF(ISBLANK('Beladung des Speichers'!A75),"",ROUND(MIN(J75,Q75)*-1,2))))</f>
        <v/>
      </c>
    </row>
    <row r="76" spans="1:19" x14ac:dyDescent="0.2">
      <c r="A76" s="109" t="str">
        <f>IF('Beladung des Speichers'!A76="","",'Beladung des Speichers'!A76)</f>
        <v/>
      </c>
      <c r="B76" s="109" t="str">
        <f>IF('Beladung des Speichers'!B76="","",'Beladung des Speichers'!B76)</f>
        <v/>
      </c>
      <c r="C76" s="163" t="str">
        <f>IF(ISBLANK('Beladung des Speichers'!A76),"",SUMIFS('Beladung des Speichers'!$C$17:$C$300,'Beladung des Speichers'!$A$17:$A$300,A76)-SUMIFS('Entladung des Speichers'!$C$17:$C$300,'Entladung des Speichers'!$A$17:$A$300,A76)+SUMIFS(Füllstände!$B$17:$B$299,Füllstände!$A$17:$A$299,A76)-SUMIFS(Füllstände!$C$17:$C$299,Füllstände!$A$17:$A$299,A76))</f>
        <v/>
      </c>
      <c r="D76" s="164" t="str">
        <f>IF(ISBLANK('Beladung des Speichers'!A76),"",C76*'Beladung des Speichers'!C76/SUMIFS('Beladung des Speichers'!$C$17:$C$300,'Beladung des Speichers'!$A$17:$A$300,A76))</f>
        <v/>
      </c>
      <c r="E76" s="165" t="str">
        <f>IF(ISBLANK('Beladung des Speichers'!A76),"",1/SUMIFS('Beladung des Speichers'!$C$17:$C$300,'Beladung des Speichers'!$A$17:$A$300,A76)*C76*SUMIF($A$17:$A$300,A76,'Beladung des Speichers'!$E$17:$E$300))</f>
        <v/>
      </c>
      <c r="F76" s="166" t="str">
        <f>IF(ISBLANK('Beladung des Speichers'!A76),"",IF(C76=0,"0,00",D76/C76*E76))</f>
        <v/>
      </c>
      <c r="G76" s="167" t="str">
        <f>IF(ISBLANK('Beladung des Speichers'!A76),"",SUMIFS('Beladung des Speichers'!$C$17:$C$300,'Beladung des Speichers'!$A$17:$A$300,A76))</f>
        <v/>
      </c>
      <c r="H76" s="124" t="str">
        <f>IF(ISBLANK('Beladung des Speichers'!A76),"",'Beladung des Speichers'!C76)</f>
        <v/>
      </c>
      <c r="I76" s="168" t="str">
        <f>IF(ISBLANK('Beladung des Speichers'!A76),"",SUMIFS('Beladung des Speichers'!$E$17:$E$1001,'Beladung des Speichers'!$A$17:$A$1001,'Ergebnis (detailliert)'!A76))</f>
        <v/>
      </c>
      <c r="J76" s="125" t="str">
        <f>IF(ISBLANK('Beladung des Speichers'!A76),"",'Beladung des Speichers'!E76)</f>
        <v/>
      </c>
      <c r="K76" s="168" t="str">
        <f>IF(ISBLANK('Beladung des Speichers'!A76),"",SUMIFS('Entladung des Speichers'!$C$17:$C$1001,'Entladung des Speichers'!$A$17:$A$1001,'Ergebnis (detailliert)'!A76))</f>
        <v/>
      </c>
      <c r="L76" s="169" t="str">
        <f t="shared" si="2"/>
        <v/>
      </c>
      <c r="M76" s="169" t="str">
        <f>IF(ISBLANK('Entladung des Speichers'!A76),"",'Entladung des Speichers'!C76)</f>
        <v/>
      </c>
      <c r="N76" s="168" t="str">
        <f>IF(ISBLANK('Beladung des Speichers'!A76),"",SUMIFS('Entladung des Speichers'!$E$17:$E$1001,'Entladung des Speichers'!$A$17:$A$1001,'Ergebnis (detailliert)'!$A$17:$A$300))</f>
        <v/>
      </c>
      <c r="O76" s="125" t="str">
        <f t="shared" si="3"/>
        <v/>
      </c>
      <c r="P76" s="20" t="str">
        <f>IFERROR(IF(A76="","",N76*'Ergebnis (detailliert)'!J76/'Ergebnis (detailliert)'!I76),0)</f>
        <v/>
      </c>
      <c r="Q76" s="106" t="str">
        <f t="shared" si="4"/>
        <v/>
      </c>
      <c r="R76" s="107" t="str">
        <f t="shared" si="5"/>
        <v/>
      </c>
      <c r="S76" s="108" t="str">
        <f>IF(A76="","",IF(LOOKUP(A76,Stammdaten!$A$17:$A$1001,Stammdaten!$G$17:$G$1001)="Nein",0,IF(ISBLANK('Beladung des Speichers'!A76),"",ROUND(MIN(J76,Q76)*-1,2))))</f>
        <v/>
      </c>
    </row>
    <row r="77" spans="1:19" x14ac:dyDescent="0.2">
      <c r="A77" s="109" t="str">
        <f>IF('Beladung des Speichers'!A77="","",'Beladung des Speichers'!A77)</f>
        <v/>
      </c>
      <c r="B77" s="109" t="str">
        <f>IF('Beladung des Speichers'!B77="","",'Beladung des Speichers'!B77)</f>
        <v/>
      </c>
      <c r="C77" s="163" t="str">
        <f>IF(ISBLANK('Beladung des Speichers'!A77),"",SUMIFS('Beladung des Speichers'!$C$17:$C$300,'Beladung des Speichers'!$A$17:$A$300,A77)-SUMIFS('Entladung des Speichers'!$C$17:$C$300,'Entladung des Speichers'!$A$17:$A$300,A77)+SUMIFS(Füllstände!$B$17:$B$299,Füllstände!$A$17:$A$299,A77)-SUMIFS(Füllstände!$C$17:$C$299,Füllstände!$A$17:$A$299,A77))</f>
        <v/>
      </c>
      <c r="D77" s="164" t="str">
        <f>IF(ISBLANK('Beladung des Speichers'!A77),"",C77*'Beladung des Speichers'!C77/SUMIFS('Beladung des Speichers'!$C$17:$C$300,'Beladung des Speichers'!$A$17:$A$300,A77))</f>
        <v/>
      </c>
      <c r="E77" s="165" t="str">
        <f>IF(ISBLANK('Beladung des Speichers'!A77),"",1/SUMIFS('Beladung des Speichers'!$C$17:$C$300,'Beladung des Speichers'!$A$17:$A$300,A77)*C77*SUMIF($A$17:$A$300,A77,'Beladung des Speichers'!$E$17:$E$300))</f>
        <v/>
      </c>
      <c r="F77" s="166" t="str">
        <f>IF(ISBLANK('Beladung des Speichers'!A77),"",IF(C77=0,"0,00",D77/C77*E77))</f>
        <v/>
      </c>
      <c r="G77" s="167" t="str">
        <f>IF(ISBLANK('Beladung des Speichers'!A77),"",SUMIFS('Beladung des Speichers'!$C$17:$C$300,'Beladung des Speichers'!$A$17:$A$300,A77))</f>
        <v/>
      </c>
      <c r="H77" s="124" t="str">
        <f>IF(ISBLANK('Beladung des Speichers'!A77),"",'Beladung des Speichers'!C77)</f>
        <v/>
      </c>
      <c r="I77" s="168" t="str">
        <f>IF(ISBLANK('Beladung des Speichers'!A77),"",SUMIFS('Beladung des Speichers'!$E$17:$E$1001,'Beladung des Speichers'!$A$17:$A$1001,'Ergebnis (detailliert)'!A77))</f>
        <v/>
      </c>
      <c r="J77" s="125" t="str">
        <f>IF(ISBLANK('Beladung des Speichers'!A77),"",'Beladung des Speichers'!E77)</f>
        <v/>
      </c>
      <c r="K77" s="168" t="str">
        <f>IF(ISBLANK('Beladung des Speichers'!A77),"",SUMIFS('Entladung des Speichers'!$C$17:$C$1001,'Entladung des Speichers'!$A$17:$A$1001,'Ergebnis (detailliert)'!A77))</f>
        <v/>
      </c>
      <c r="L77" s="169" t="str">
        <f t="shared" si="2"/>
        <v/>
      </c>
      <c r="M77" s="169" t="str">
        <f>IF(ISBLANK('Entladung des Speichers'!A77),"",'Entladung des Speichers'!C77)</f>
        <v/>
      </c>
      <c r="N77" s="168" t="str">
        <f>IF(ISBLANK('Beladung des Speichers'!A77),"",SUMIFS('Entladung des Speichers'!$E$17:$E$1001,'Entladung des Speichers'!$A$17:$A$1001,'Ergebnis (detailliert)'!$A$17:$A$300))</f>
        <v/>
      </c>
      <c r="O77" s="125" t="str">
        <f t="shared" si="3"/>
        <v/>
      </c>
      <c r="P77" s="20" t="str">
        <f>IFERROR(IF(A77="","",N77*'Ergebnis (detailliert)'!J77/'Ergebnis (detailliert)'!I77),0)</f>
        <v/>
      </c>
      <c r="Q77" s="106" t="str">
        <f t="shared" si="4"/>
        <v/>
      </c>
      <c r="R77" s="107" t="str">
        <f t="shared" si="5"/>
        <v/>
      </c>
      <c r="S77" s="108" t="str">
        <f>IF(A77="","",IF(LOOKUP(A77,Stammdaten!$A$17:$A$1001,Stammdaten!$G$17:$G$1001)="Nein",0,IF(ISBLANK('Beladung des Speichers'!A77),"",ROUND(MIN(J77,Q77)*-1,2))))</f>
        <v/>
      </c>
    </row>
    <row r="78" spans="1:19" x14ac:dyDescent="0.2">
      <c r="A78" s="109" t="str">
        <f>IF('Beladung des Speichers'!A78="","",'Beladung des Speichers'!A78)</f>
        <v/>
      </c>
      <c r="B78" s="109" t="str">
        <f>IF('Beladung des Speichers'!B78="","",'Beladung des Speichers'!B78)</f>
        <v/>
      </c>
      <c r="C78" s="163" t="str">
        <f>IF(ISBLANK('Beladung des Speichers'!A78),"",SUMIFS('Beladung des Speichers'!$C$17:$C$300,'Beladung des Speichers'!$A$17:$A$300,A78)-SUMIFS('Entladung des Speichers'!$C$17:$C$300,'Entladung des Speichers'!$A$17:$A$300,A78)+SUMIFS(Füllstände!$B$17:$B$299,Füllstände!$A$17:$A$299,A78)-SUMIFS(Füllstände!$C$17:$C$299,Füllstände!$A$17:$A$299,A78))</f>
        <v/>
      </c>
      <c r="D78" s="164" t="str">
        <f>IF(ISBLANK('Beladung des Speichers'!A78),"",C78*'Beladung des Speichers'!C78/SUMIFS('Beladung des Speichers'!$C$17:$C$300,'Beladung des Speichers'!$A$17:$A$300,A78))</f>
        <v/>
      </c>
      <c r="E78" s="165" t="str">
        <f>IF(ISBLANK('Beladung des Speichers'!A78),"",1/SUMIFS('Beladung des Speichers'!$C$17:$C$300,'Beladung des Speichers'!$A$17:$A$300,A78)*C78*SUMIF($A$17:$A$300,A78,'Beladung des Speichers'!$E$17:$E$300))</f>
        <v/>
      </c>
      <c r="F78" s="166" t="str">
        <f>IF(ISBLANK('Beladung des Speichers'!A78),"",IF(C78=0,"0,00",D78/C78*E78))</f>
        <v/>
      </c>
      <c r="G78" s="167" t="str">
        <f>IF(ISBLANK('Beladung des Speichers'!A78),"",SUMIFS('Beladung des Speichers'!$C$17:$C$300,'Beladung des Speichers'!$A$17:$A$300,A78))</f>
        <v/>
      </c>
      <c r="H78" s="124" t="str">
        <f>IF(ISBLANK('Beladung des Speichers'!A78),"",'Beladung des Speichers'!C78)</f>
        <v/>
      </c>
      <c r="I78" s="168" t="str">
        <f>IF(ISBLANK('Beladung des Speichers'!A78),"",SUMIFS('Beladung des Speichers'!$E$17:$E$1001,'Beladung des Speichers'!$A$17:$A$1001,'Ergebnis (detailliert)'!A78))</f>
        <v/>
      </c>
      <c r="J78" s="125" t="str">
        <f>IF(ISBLANK('Beladung des Speichers'!A78),"",'Beladung des Speichers'!E78)</f>
        <v/>
      </c>
      <c r="K78" s="168" t="str">
        <f>IF(ISBLANK('Beladung des Speichers'!A78),"",SUMIFS('Entladung des Speichers'!$C$17:$C$1001,'Entladung des Speichers'!$A$17:$A$1001,'Ergebnis (detailliert)'!A78))</f>
        <v/>
      </c>
      <c r="L78" s="169" t="str">
        <f t="shared" si="2"/>
        <v/>
      </c>
      <c r="M78" s="169" t="str">
        <f>IF(ISBLANK('Entladung des Speichers'!A78),"",'Entladung des Speichers'!C78)</f>
        <v/>
      </c>
      <c r="N78" s="168" t="str">
        <f>IF(ISBLANK('Beladung des Speichers'!A78),"",SUMIFS('Entladung des Speichers'!$E$17:$E$1001,'Entladung des Speichers'!$A$17:$A$1001,'Ergebnis (detailliert)'!$A$17:$A$300))</f>
        <v/>
      </c>
      <c r="O78" s="125" t="str">
        <f t="shared" si="3"/>
        <v/>
      </c>
      <c r="P78" s="20" t="str">
        <f>IFERROR(IF(A78="","",N78*'Ergebnis (detailliert)'!J78/'Ergebnis (detailliert)'!I78),0)</f>
        <v/>
      </c>
      <c r="Q78" s="106" t="str">
        <f t="shared" si="4"/>
        <v/>
      </c>
      <c r="R78" s="107" t="str">
        <f t="shared" si="5"/>
        <v/>
      </c>
      <c r="S78" s="108" t="str">
        <f>IF(A78="","",IF(LOOKUP(A78,Stammdaten!$A$17:$A$1001,Stammdaten!$G$17:$G$1001)="Nein",0,IF(ISBLANK('Beladung des Speichers'!A78),"",ROUND(MIN(J78,Q78)*-1,2))))</f>
        <v/>
      </c>
    </row>
    <row r="79" spans="1:19" x14ac:dyDescent="0.2">
      <c r="A79" s="109" t="str">
        <f>IF('Beladung des Speichers'!A79="","",'Beladung des Speichers'!A79)</f>
        <v/>
      </c>
      <c r="B79" s="109" t="str">
        <f>IF('Beladung des Speichers'!B79="","",'Beladung des Speichers'!B79)</f>
        <v/>
      </c>
      <c r="C79" s="163" t="str">
        <f>IF(ISBLANK('Beladung des Speichers'!A79),"",SUMIFS('Beladung des Speichers'!$C$17:$C$300,'Beladung des Speichers'!$A$17:$A$300,A79)-SUMIFS('Entladung des Speichers'!$C$17:$C$300,'Entladung des Speichers'!$A$17:$A$300,A79)+SUMIFS(Füllstände!$B$17:$B$299,Füllstände!$A$17:$A$299,A79)-SUMIFS(Füllstände!$C$17:$C$299,Füllstände!$A$17:$A$299,A79))</f>
        <v/>
      </c>
      <c r="D79" s="164" t="str">
        <f>IF(ISBLANK('Beladung des Speichers'!A79),"",C79*'Beladung des Speichers'!C79/SUMIFS('Beladung des Speichers'!$C$17:$C$300,'Beladung des Speichers'!$A$17:$A$300,A79))</f>
        <v/>
      </c>
      <c r="E79" s="165" t="str">
        <f>IF(ISBLANK('Beladung des Speichers'!A79),"",1/SUMIFS('Beladung des Speichers'!$C$17:$C$300,'Beladung des Speichers'!$A$17:$A$300,A79)*C79*SUMIF($A$17:$A$300,A79,'Beladung des Speichers'!$E$17:$E$300))</f>
        <v/>
      </c>
      <c r="F79" s="166" t="str">
        <f>IF(ISBLANK('Beladung des Speichers'!A79),"",IF(C79=0,"0,00",D79/C79*E79))</f>
        <v/>
      </c>
      <c r="G79" s="167" t="str">
        <f>IF(ISBLANK('Beladung des Speichers'!A79),"",SUMIFS('Beladung des Speichers'!$C$17:$C$300,'Beladung des Speichers'!$A$17:$A$300,A79))</f>
        <v/>
      </c>
      <c r="H79" s="124" t="str">
        <f>IF(ISBLANK('Beladung des Speichers'!A79),"",'Beladung des Speichers'!C79)</f>
        <v/>
      </c>
      <c r="I79" s="168" t="str">
        <f>IF(ISBLANK('Beladung des Speichers'!A79),"",SUMIFS('Beladung des Speichers'!$E$17:$E$1001,'Beladung des Speichers'!$A$17:$A$1001,'Ergebnis (detailliert)'!A79))</f>
        <v/>
      </c>
      <c r="J79" s="125" t="str">
        <f>IF(ISBLANK('Beladung des Speichers'!A79),"",'Beladung des Speichers'!E79)</f>
        <v/>
      </c>
      <c r="K79" s="168" t="str">
        <f>IF(ISBLANK('Beladung des Speichers'!A79),"",SUMIFS('Entladung des Speichers'!$C$17:$C$1001,'Entladung des Speichers'!$A$17:$A$1001,'Ergebnis (detailliert)'!A79))</f>
        <v/>
      </c>
      <c r="L79" s="169" t="str">
        <f t="shared" si="2"/>
        <v/>
      </c>
      <c r="M79" s="169" t="str">
        <f>IF(ISBLANK('Entladung des Speichers'!A79),"",'Entladung des Speichers'!C79)</f>
        <v/>
      </c>
      <c r="N79" s="168" t="str">
        <f>IF(ISBLANK('Beladung des Speichers'!A79),"",SUMIFS('Entladung des Speichers'!$E$17:$E$1001,'Entladung des Speichers'!$A$17:$A$1001,'Ergebnis (detailliert)'!$A$17:$A$300))</f>
        <v/>
      </c>
      <c r="O79" s="125" t="str">
        <f t="shared" si="3"/>
        <v/>
      </c>
      <c r="P79" s="20" t="str">
        <f>IFERROR(IF(A79="","",N79*'Ergebnis (detailliert)'!J79/'Ergebnis (detailliert)'!I79),0)</f>
        <v/>
      </c>
      <c r="Q79" s="106" t="str">
        <f t="shared" si="4"/>
        <v/>
      </c>
      <c r="R79" s="107" t="str">
        <f t="shared" si="5"/>
        <v/>
      </c>
      <c r="S79" s="108" t="str">
        <f>IF(A79="","",IF(LOOKUP(A79,Stammdaten!$A$17:$A$1001,Stammdaten!$G$17:$G$1001)="Nein",0,IF(ISBLANK('Beladung des Speichers'!A79),"",ROUND(MIN(J79,Q79)*-1,2))))</f>
        <v/>
      </c>
    </row>
    <row r="80" spans="1:19" x14ac:dyDescent="0.2">
      <c r="A80" s="109" t="str">
        <f>IF('Beladung des Speichers'!A80="","",'Beladung des Speichers'!A80)</f>
        <v/>
      </c>
      <c r="B80" s="109" t="str">
        <f>IF('Beladung des Speichers'!B80="","",'Beladung des Speichers'!B80)</f>
        <v/>
      </c>
      <c r="C80" s="163" t="str">
        <f>IF(ISBLANK('Beladung des Speichers'!A80),"",SUMIFS('Beladung des Speichers'!$C$17:$C$300,'Beladung des Speichers'!$A$17:$A$300,A80)-SUMIFS('Entladung des Speichers'!$C$17:$C$300,'Entladung des Speichers'!$A$17:$A$300,A80)+SUMIFS(Füllstände!$B$17:$B$299,Füllstände!$A$17:$A$299,A80)-SUMIFS(Füllstände!$C$17:$C$299,Füllstände!$A$17:$A$299,A80))</f>
        <v/>
      </c>
      <c r="D80" s="164" t="str">
        <f>IF(ISBLANK('Beladung des Speichers'!A80),"",C80*'Beladung des Speichers'!C80/SUMIFS('Beladung des Speichers'!$C$17:$C$300,'Beladung des Speichers'!$A$17:$A$300,A80))</f>
        <v/>
      </c>
      <c r="E80" s="165" t="str">
        <f>IF(ISBLANK('Beladung des Speichers'!A80),"",1/SUMIFS('Beladung des Speichers'!$C$17:$C$300,'Beladung des Speichers'!$A$17:$A$300,A80)*C80*SUMIF($A$17:$A$300,A80,'Beladung des Speichers'!$E$17:$E$300))</f>
        <v/>
      </c>
      <c r="F80" s="166" t="str">
        <f>IF(ISBLANK('Beladung des Speichers'!A80),"",IF(C80=0,"0,00",D80/C80*E80))</f>
        <v/>
      </c>
      <c r="G80" s="167" t="str">
        <f>IF(ISBLANK('Beladung des Speichers'!A80),"",SUMIFS('Beladung des Speichers'!$C$17:$C$300,'Beladung des Speichers'!$A$17:$A$300,A80))</f>
        <v/>
      </c>
      <c r="H80" s="124" t="str">
        <f>IF(ISBLANK('Beladung des Speichers'!A80),"",'Beladung des Speichers'!C80)</f>
        <v/>
      </c>
      <c r="I80" s="168" t="str">
        <f>IF(ISBLANK('Beladung des Speichers'!A80),"",SUMIFS('Beladung des Speichers'!$E$17:$E$1001,'Beladung des Speichers'!$A$17:$A$1001,'Ergebnis (detailliert)'!A80))</f>
        <v/>
      </c>
      <c r="J80" s="125" t="str">
        <f>IF(ISBLANK('Beladung des Speichers'!A80),"",'Beladung des Speichers'!E80)</f>
        <v/>
      </c>
      <c r="K80" s="168" t="str">
        <f>IF(ISBLANK('Beladung des Speichers'!A80),"",SUMIFS('Entladung des Speichers'!$C$17:$C$1001,'Entladung des Speichers'!$A$17:$A$1001,'Ergebnis (detailliert)'!A80))</f>
        <v/>
      </c>
      <c r="L80" s="169" t="str">
        <f t="shared" si="2"/>
        <v/>
      </c>
      <c r="M80" s="169" t="str">
        <f>IF(ISBLANK('Entladung des Speichers'!A80),"",'Entladung des Speichers'!C80)</f>
        <v/>
      </c>
      <c r="N80" s="168" t="str">
        <f>IF(ISBLANK('Beladung des Speichers'!A80),"",SUMIFS('Entladung des Speichers'!$E$17:$E$1001,'Entladung des Speichers'!$A$17:$A$1001,'Ergebnis (detailliert)'!$A$17:$A$300))</f>
        <v/>
      </c>
      <c r="O80" s="125" t="str">
        <f t="shared" si="3"/>
        <v/>
      </c>
      <c r="P80" s="20" t="str">
        <f>IFERROR(IF(A80="","",N80*'Ergebnis (detailliert)'!J80/'Ergebnis (detailliert)'!I80),0)</f>
        <v/>
      </c>
      <c r="Q80" s="106" t="str">
        <f t="shared" si="4"/>
        <v/>
      </c>
      <c r="R80" s="107" t="str">
        <f t="shared" si="5"/>
        <v/>
      </c>
      <c r="S80" s="108" t="str">
        <f>IF(A80="","",IF(LOOKUP(A80,Stammdaten!$A$17:$A$1001,Stammdaten!$G$17:$G$1001)="Nein",0,IF(ISBLANK('Beladung des Speichers'!A80),"",ROUND(MIN(J80,Q80)*-1,2))))</f>
        <v/>
      </c>
    </row>
    <row r="81" spans="1:19" x14ac:dyDescent="0.2">
      <c r="A81" s="109" t="str">
        <f>IF('Beladung des Speichers'!A81="","",'Beladung des Speichers'!A81)</f>
        <v/>
      </c>
      <c r="B81" s="109" t="str">
        <f>IF('Beladung des Speichers'!B81="","",'Beladung des Speichers'!B81)</f>
        <v/>
      </c>
      <c r="C81" s="163" t="str">
        <f>IF(ISBLANK('Beladung des Speichers'!A81),"",SUMIFS('Beladung des Speichers'!$C$17:$C$300,'Beladung des Speichers'!$A$17:$A$300,A81)-SUMIFS('Entladung des Speichers'!$C$17:$C$300,'Entladung des Speichers'!$A$17:$A$300,A81)+SUMIFS(Füllstände!$B$17:$B$299,Füllstände!$A$17:$A$299,A81)-SUMIFS(Füllstände!$C$17:$C$299,Füllstände!$A$17:$A$299,A81))</f>
        <v/>
      </c>
      <c r="D81" s="164" t="str">
        <f>IF(ISBLANK('Beladung des Speichers'!A81),"",C81*'Beladung des Speichers'!C81/SUMIFS('Beladung des Speichers'!$C$17:$C$300,'Beladung des Speichers'!$A$17:$A$300,A81))</f>
        <v/>
      </c>
      <c r="E81" s="165" t="str">
        <f>IF(ISBLANK('Beladung des Speichers'!A81),"",1/SUMIFS('Beladung des Speichers'!$C$17:$C$300,'Beladung des Speichers'!$A$17:$A$300,A81)*C81*SUMIF($A$17:$A$300,A81,'Beladung des Speichers'!$E$17:$E$300))</f>
        <v/>
      </c>
      <c r="F81" s="166" t="str">
        <f>IF(ISBLANK('Beladung des Speichers'!A81),"",IF(C81=0,"0,00",D81/C81*E81))</f>
        <v/>
      </c>
      <c r="G81" s="167" t="str">
        <f>IF(ISBLANK('Beladung des Speichers'!A81),"",SUMIFS('Beladung des Speichers'!$C$17:$C$300,'Beladung des Speichers'!$A$17:$A$300,A81))</f>
        <v/>
      </c>
      <c r="H81" s="124" t="str">
        <f>IF(ISBLANK('Beladung des Speichers'!A81),"",'Beladung des Speichers'!C81)</f>
        <v/>
      </c>
      <c r="I81" s="168" t="str">
        <f>IF(ISBLANK('Beladung des Speichers'!A81),"",SUMIFS('Beladung des Speichers'!$E$17:$E$1001,'Beladung des Speichers'!$A$17:$A$1001,'Ergebnis (detailliert)'!A81))</f>
        <v/>
      </c>
      <c r="J81" s="125" t="str">
        <f>IF(ISBLANK('Beladung des Speichers'!A81),"",'Beladung des Speichers'!E81)</f>
        <v/>
      </c>
      <c r="K81" s="168" t="str">
        <f>IF(ISBLANK('Beladung des Speichers'!A81),"",SUMIFS('Entladung des Speichers'!$C$17:$C$1001,'Entladung des Speichers'!$A$17:$A$1001,'Ergebnis (detailliert)'!A81))</f>
        <v/>
      </c>
      <c r="L81" s="169" t="str">
        <f t="shared" si="2"/>
        <v/>
      </c>
      <c r="M81" s="169" t="str">
        <f>IF(ISBLANK('Entladung des Speichers'!A81),"",'Entladung des Speichers'!C81)</f>
        <v/>
      </c>
      <c r="N81" s="168" t="str">
        <f>IF(ISBLANK('Beladung des Speichers'!A81),"",SUMIFS('Entladung des Speichers'!$E$17:$E$1001,'Entladung des Speichers'!$A$17:$A$1001,'Ergebnis (detailliert)'!$A$17:$A$300))</f>
        <v/>
      </c>
      <c r="O81" s="125" t="str">
        <f t="shared" si="3"/>
        <v/>
      </c>
      <c r="P81" s="20" t="str">
        <f>IFERROR(IF(A81="","",N81*'Ergebnis (detailliert)'!J81/'Ergebnis (detailliert)'!I81),0)</f>
        <v/>
      </c>
      <c r="Q81" s="106" t="str">
        <f t="shared" si="4"/>
        <v/>
      </c>
      <c r="R81" s="107" t="str">
        <f t="shared" si="5"/>
        <v/>
      </c>
      <c r="S81" s="108" t="str">
        <f>IF(A81="","",IF(LOOKUP(A81,Stammdaten!$A$17:$A$1001,Stammdaten!$G$17:$G$1001)="Nein",0,IF(ISBLANK('Beladung des Speichers'!A81),"",ROUND(MIN(J81,Q81)*-1,2))))</f>
        <v/>
      </c>
    </row>
    <row r="82" spans="1:19" x14ac:dyDescent="0.2">
      <c r="A82" s="109" t="str">
        <f>IF('Beladung des Speichers'!A82="","",'Beladung des Speichers'!A82)</f>
        <v/>
      </c>
      <c r="B82" s="109" t="str">
        <f>IF('Beladung des Speichers'!B82="","",'Beladung des Speichers'!B82)</f>
        <v/>
      </c>
      <c r="C82" s="163" t="str">
        <f>IF(ISBLANK('Beladung des Speichers'!A82),"",SUMIFS('Beladung des Speichers'!$C$17:$C$300,'Beladung des Speichers'!$A$17:$A$300,A82)-SUMIFS('Entladung des Speichers'!$C$17:$C$300,'Entladung des Speichers'!$A$17:$A$300,A82)+SUMIFS(Füllstände!$B$17:$B$299,Füllstände!$A$17:$A$299,A82)-SUMIFS(Füllstände!$C$17:$C$299,Füllstände!$A$17:$A$299,A82))</f>
        <v/>
      </c>
      <c r="D82" s="164" t="str">
        <f>IF(ISBLANK('Beladung des Speichers'!A82),"",C82*'Beladung des Speichers'!C82/SUMIFS('Beladung des Speichers'!$C$17:$C$300,'Beladung des Speichers'!$A$17:$A$300,A82))</f>
        <v/>
      </c>
      <c r="E82" s="165" t="str">
        <f>IF(ISBLANK('Beladung des Speichers'!A82),"",1/SUMIFS('Beladung des Speichers'!$C$17:$C$300,'Beladung des Speichers'!$A$17:$A$300,A82)*C82*SUMIF($A$17:$A$300,A82,'Beladung des Speichers'!$E$17:$E$300))</f>
        <v/>
      </c>
      <c r="F82" s="166" t="str">
        <f>IF(ISBLANK('Beladung des Speichers'!A82),"",IF(C82=0,"0,00",D82/C82*E82))</f>
        <v/>
      </c>
      <c r="G82" s="167" t="str">
        <f>IF(ISBLANK('Beladung des Speichers'!A82),"",SUMIFS('Beladung des Speichers'!$C$17:$C$300,'Beladung des Speichers'!$A$17:$A$300,A82))</f>
        <v/>
      </c>
      <c r="H82" s="124" t="str">
        <f>IF(ISBLANK('Beladung des Speichers'!A82),"",'Beladung des Speichers'!C82)</f>
        <v/>
      </c>
      <c r="I82" s="168" t="str">
        <f>IF(ISBLANK('Beladung des Speichers'!A82),"",SUMIFS('Beladung des Speichers'!$E$17:$E$1001,'Beladung des Speichers'!$A$17:$A$1001,'Ergebnis (detailliert)'!A82))</f>
        <v/>
      </c>
      <c r="J82" s="125" t="str">
        <f>IF(ISBLANK('Beladung des Speichers'!A82),"",'Beladung des Speichers'!E82)</f>
        <v/>
      </c>
      <c r="K82" s="168" t="str">
        <f>IF(ISBLANK('Beladung des Speichers'!A82),"",SUMIFS('Entladung des Speichers'!$C$17:$C$1001,'Entladung des Speichers'!$A$17:$A$1001,'Ergebnis (detailliert)'!A82))</f>
        <v/>
      </c>
      <c r="L82" s="169" t="str">
        <f t="shared" ref="L82:L145" si="6">IF(A82="","",K82+C82)</f>
        <v/>
      </c>
      <c r="M82" s="169" t="str">
        <f>IF(ISBLANK('Entladung des Speichers'!A82),"",'Entladung des Speichers'!C82)</f>
        <v/>
      </c>
      <c r="N82" s="168" t="str">
        <f>IF(ISBLANK('Beladung des Speichers'!A82),"",SUMIFS('Entladung des Speichers'!$E$17:$E$1001,'Entladung des Speichers'!$A$17:$A$1001,'Ergebnis (detailliert)'!$A$17:$A$300))</f>
        <v/>
      </c>
      <c r="O82" s="125" t="str">
        <f t="shared" ref="O82:O145" si="7">IF(A82="","",N82+E82)</f>
        <v/>
      </c>
      <c r="P82" s="20" t="str">
        <f>IFERROR(IF(A82="","",N82*'Ergebnis (detailliert)'!J82/'Ergebnis (detailliert)'!I82),0)</f>
        <v/>
      </c>
      <c r="Q82" s="106" t="str">
        <f t="shared" ref="Q82:Q145" si="8">IFERROR(IF(A82="","",P82+E82*H82/G82),0)</f>
        <v/>
      </c>
      <c r="R82" s="107" t="str">
        <f t="shared" ref="R82:R145" si="9">H82</f>
        <v/>
      </c>
      <c r="S82" s="108" t="str">
        <f>IF(A82="","",IF(LOOKUP(A82,Stammdaten!$A$17:$A$1001,Stammdaten!$G$17:$G$1001)="Nein",0,IF(ISBLANK('Beladung des Speichers'!A82),"",ROUND(MIN(J82,Q82)*-1,2))))</f>
        <v/>
      </c>
    </row>
    <row r="83" spans="1:19" x14ac:dyDescent="0.2">
      <c r="A83" s="109" t="str">
        <f>IF('Beladung des Speichers'!A83="","",'Beladung des Speichers'!A83)</f>
        <v/>
      </c>
      <c r="B83" s="109" t="str">
        <f>IF('Beladung des Speichers'!B83="","",'Beladung des Speichers'!B83)</f>
        <v/>
      </c>
      <c r="C83" s="163" t="str">
        <f>IF(ISBLANK('Beladung des Speichers'!A83),"",SUMIFS('Beladung des Speichers'!$C$17:$C$300,'Beladung des Speichers'!$A$17:$A$300,A83)-SUMIFS('Entladung des Speichers'!$C$17:$C$300,'Entladung des Speichers'!$A$17:$A$300,A83)+SUMIFS(Füllstände!$B$17:$B$299,Füllstände!$A$17:$A$299,A83)-SUMIFS(Füllstände!$C$17:$C$299,Füllstände!$A$17:$A$299,A83))</f>
        <v/>
      </c>
      <c r="D83" s="164" t="str">
        <f>IF(ISBLANK('Beladung des Speichers'!A83),"",C83*'Beladung des Speichers'!C83/SUMIFS('Beladung des Speichers'!$C$17:$C$300,'Beladung des Speichers'!$A$17:$A$300,A83))</f>
        <v/>
      </c>
      <c r="E83" s="165" t="str">
        <f>IF(ISBLANK('Beladung des Speichers'!A83),"",1/SUMIFS('Beladung des Speichers'!$C$17:$C$300,'Beladung des Speichers'!$A$17:$A$300,A83)*C83*SUMIF($A$17:$A$300,A83,'Beladung des Speichers'!$E$17:$E$300))</f>
        <v/>
      </c>
      <c r="F83" s="166" t="str">
        <f>IF(ISBLANK('Beladung des Speichers'!A83),"",IF(C83=0,"0,00",D83/C83*E83))</f>
        <v/>
      </c>
      <c r="G83" s="167" t="str">
        <f>IF(ISBLANK('Beladung des Speichers'!A83),"",SUMIFS('Beladung des Speichers'!$C$17:$C$300,'Beladung des Speichers'!$A$17:$A$300,A83))</f>
        <v/>
      </c>
      <c r="H83" s="124" t="str">
        <f>IF(ISBLANK('Beladung des Speichers'!A83),"",'Beladung des Speichers'!C83)</f>
        <v/>
      </c>
      <c r="I83" s="168" t="str">
        <f>IF(ISBLANK('Beladung des Speichers'!A83),"",SUMIFS('Beladung des Speichers'!$E$17:$E$1001,'Beladung des Speichers'!$A$17:$A$1001,'Ergebnis (detailliert)'!A83))</f>
        <v/>
      </c>
      <c r="J83" s="125" t="str">
        <f>IF(ISBLANK('Beladung des Speichers'!A83),"",'Beladung des Speichers'!E83)</f>
        <v/>
      </c>
      <c r="K83" s="168" t="str">
        <f>IF(ISBLANK('Beladung des Speichers'!A83),"",SUMIFS('Entladung des Speichers'!$C$17:$C$1001,'Entladung des Speichers'!$A$17:$A$1001,'Ergebnis (detailliert)'!A83))</f>
        <v/>
      </c>
      <c r="L83" s="169" t="str">
        <f t="shared" si="6"/>
        <v/>
      </c>
      <c r="M83" s="169" t="str">
        <f>IF(ISBLANK('Entladung des Speichers'!A83),"",'Entladung des Speichers'!C83)</f>
        <v/>
      </c>
      <c r="N83" s="168" t="str">
        <f>IF(ISBLANK('Beladung des Speichers'!A83),"",SUMIFS('Entladung des Speichers'!$E$17:$E$1001,'Entladung des Speichers'!$A$17:$A$1001,'Ergebnis (detailliert)'!$A$17:$A$300))</f>
        <v/>
      </c>
      <c r="O83" s="125" t="str">
        <f t="shared" si="7"/>
        <v/>
      </c>
      <c r="P83" s="20" t="str">
        <f>IFERROR(IF(A83="","",N83*'Ergebnis (detailliert)'!J83/'Ergebnis (detailliert)'!I83),0)</f>
        <v/>
      </c>
      <c r="Q83" s="106" t="str">
        <f t="shared" si="8"/>
        <v/>
      </c>
      <c r="R83" s="107" t="str">
        <f t="shared" si="9"/>
        <v/>
      </c>
      <c r="S83" s="108" t="str">
        <f>IF(A83="","",IF(LOOKUP(A83,Stammdaten!$A$17:$A$1001,Stammdaten!$G$17:$G$1001)="Nein",0,IF(ISBLANK('Beladung des Speichers'!A83),"",ROUND(MIN(J83,Q83)*-1,2))))</f>
        <v/>
      </c>
    </row>
    <row r="84" spans="1:19" x14ac:dyDescent="0.2">
      <c r="A84" s="109" t="str">
        <f>IF('Beladung des Speichers'!A84="","",'Beladung des Speichers'!A84)</f>
        <v/>
      </c>
      <c r="B84" s="109" t="str">
        <f>IF('Beladung des Speichers'!B84="","",'Beladung des Speichers'!B84)</f>
        <v/>
      </c>
      <c r="C84" s="163" t="str">
        <f>IF(ISBLANK('Beladung des Speichers'!A84),"",SUMIFS('Beladung des Speichers'!$C$17:$C$300,'Beladung des Speichers'!$A$17:$A$300,A84)-SUMIFS('Entladung des Speichers'!$C$17:$C$300,'Entladung des Speichers'!$A$17:$A$300,A84)+SUMIFS(Füllstände!$B$17:$B$299,Füllstände!$A$17:$A$299,A84)-SUMIFS(Füllstände!$C$17:$C$299,Füllstände!$A$17:$A$299,A84))</f>
        <v/>
      </c>
      <c r="D84" s="164" t="str">
        <f>IF(ISBLANK('Beladung des Speichers'!A84),"",C84*'Beladung des Speichers'!C84/SUMIFS('Beladung des Speichers'!$C$17:$C$300,'Beladung des Speichers'!$A$17:$A$300,A84))</f>
        <v/>
      </c>
      <c r="E84" s="165" t="str">
        <f>IF(ISBLANK('Beladung des Speichers'!A84),"",1/SUMIFS('Beladung des Speichers'!$C$17:$C$300,'Beladung des Speichers'!$A$17:$A$300,A84)*C84*SUMIF($A$17:$A$300,A84,'Beladung des Speichers'!$E$17:$E$300))</f>
        <v/>
      </c>
      <c r="F84" s="166" t="str">
        <f>IF(ISBLANK('Beladung des Speichers'!A84),"",IF(C84=0,"0,00",D84/C84*E84))</f>
        <v/>
      </c>
      <c r="G84" s="167" t="str">
        <f>IF(ISBLANK('Beladung des Speichers'!A84),"",SUMIFS('Beladung des Speichers'!$C$17:$C$300,'Beladung des Speichers'!$A$17:$A$300,A84))</f>
        <v/>
      </c>
      <c r="H84" s="124" t="str">
        <f>IF(ISBLANK('Beladung des Speichers'!A84),"",'Beladung des Speichers'!C84)</f>
        <v/>
      </c>
      <c r="I84" s="168" t="str">
        <f>IF(ISBLANK('Beladung des Speichers'!A84),"",SUMIFS('Beladung des Speichers'!$E$17:$E$1001,'Beladung des Speichers'!$A$17:$A$1001,'Ergebnis (detailliert)'!A84))</f>
        <v/>
      </c>
      <c r="J84" s="125" t="str">
        <f>IF(ISBLANK('Beladung des Speichers'!A84),"",'Beladung des Speichers'!E84)</f>
        <v/>
      </c>
      <c r="K84" s="168" t="str">
        <f>IF(ISBLANK('Beladung des Speichers'!A84),"",SUMIFS('Entladung des Speichers'!$C$17:$C$1001,'Entladung des Speichers'!$A$17:$A$1001,'Ergebnis (detailliert)'!A84))</f>
        <v/>
      </c>
      <c r="L84" s="169" t="str">
        <f t="shared" si="6"/>
        <v/>
      </c>
      <c r="M84" s="169" t="str">
        <f>IF(ISBLANK('Entladung des Speichers'!A84),"",'Entladung des Speichers'!C84)</f>
        <v/>
      </c>
      <c r="N84" s="168" t="str">
        <f>IF(ISBLANK('Beladung des Speichers'!A84),"",SUMIFS('Entladung des Speichers'!$E$17:$E$1001,'Entladung des Speichers'!$A$17:$A$1001,'Ergebnis (detailliert)'!$A$17:$A$300))</f>
        <v/>
      </c>
      <c r="O84" s="125" t="str">
        <f t="shared" si="7"/>
        <v/>
      </c>
      <c r="P84" s="20" t="str">
        <f>IFERROR(IF(A84="","",N84*'Ergebnis (detailliert)'!J84/'Ergebnis (detailliert)'!I84),0)</f>
        <v/>
      </c>
      <c r="Q84" s="106" t="str">
        <f t="shared" si="8"/>
        <v/>
      </c>
      <c r="R84" s="107" t="str">
        <f t="shared" si="9"/>
        <v/>
      </c>
      <c r="S84" s="108" t="str">
        <f>IF(A84="","",IF(LOOKUP(A84,Stammdaten!$A$17:$A$1001,Stammdaten!$G$17:$G$1001)="Nein",0,IF(ISBLANK('Beladung des Speichers'!A84),"",ROUND(MIN(J84,Q84)*-1,2))))</f>
        <v/>
      </c>
    </row>
    <row r="85" spans="1:19" x14ac:dyDescent="0.2">
      <c r="A85" s="109" t="str">
        <f>IF('Beladung des Speichers'!A85="","",'Beladung des Speichers'!A85)</f>
        <v/>
      </c>
      <c r="B85" s="109" t="str">
        <f>IF('Beladung des Speichers'!B85="","",'Beladung des Speichers'!B85)</f>
        <v/>
      </c>
      <c r="C85" s="163" t="str">
        <f>IF(ISBLANK('Beladung des Speichers'!A85),"",SUMIFS('Beladung des Speichers'!$C$17:$C$300,'Beladung des Speichers'!$A$17:$A$300,A85)-SUMIFS('Entladung des Speichers'!$C$17:$C$300,'Entladung des Speichers'!$A$17:$A$300,A85)+SUMIFS(Füllstände!$B$17:$B$299,Füllstände!$A$17:$A$299,A85)-SUMIFS(Füllstände!$C$17:$C$299,Füllstände!$A$17:$A$299,A85))</f>
        <v/>
      </c>
      <c r="D85" s="164" t="str">
        <f>IF(ISBLANK('Beladung des Speichers'!A85),"",C85*'Beladung des Speichers'!C85/SUMIFS('Beladung des Speichers'!$C$17:$C$300,'Beladung des Speichers'!$A$17:$A$300,A85))</f>
        <v/>
      </c>
      <c r="E85" s="165" t="str">
        <f>IF(ISBLANK('Beladung des Speichers'!A85),"",1/SUMIFS('Beladung des Speichers'!$C$17:$C$300,'Beladung des Speichers'!$A$17:$A$300,A85)*C85*SUMIF($A$17:$A$300,A85,'Beladung des Speichers'!$E$17:$E$300))</f>
        <v/>
      </c>
      <c r="F85" s="166" t="str">
        <f>IF(ISBLANK('Beladung des Speichers'!A85),"",IF(C85=0,"0,00",D85/C85*E85))</f>
        <v/>
      </c>
      <c r="G85" s="167" t="str">
        <f>IF(ISBLANK('Beladung des Speichers'!A85),"",SUMIFS('Beladung des Speichers'!$C$17:$C$300,'Beladung des Speichers'!$A$17:$A$300,A85))</f>
        <v/>
      </c>
      <c r="H85" s="124" t="str">
        <f>IF(ISBLANK('Beladung des Speichers'!A85),"",'Beladung des Speichers'!C85)</f>
        <v/>
      </c>
      <c r="I85" s="168" t="str">
        <f>IF(ISBLANK('Beladung des Speichers'!A85),"",SUMIFS('Beladung des Speichers'!$E$17:$E$1001,'Beladung des Speichers'!$A$17:$A$1001,'Ergebnis (detailliert)'!A85))</f>
        <v/>
      </c>
      <c r="J85" s="125" t="str">
        <f>IF(ISBLANK('Beladung des Speichers'!A85),"",'Beladung des Speichers'!E85)</f>
        <v/>
      </c>
      <c r="K85" s="168" t="str">
        <f>IF(ISBLANK('Beladung des Speichers'!A85),"",SUMIFS('Entladung des Speichers'!$C$17:$C$1001,'Entladung des Speichers'!$A$17:$A$1001,'Ergebnis (detailliert)'!A85))</f>
        <v/>
      </c>
      <c r="L85" s="169" t="str">
        <f t="shared" si="6"/>
        <v/>
      </c>
      <c r="M85" s="169" t="str">
        <f>IF(ISBLANK('Entladung des Speichers'!A85),"",'Entladung des Speichers'!C85)</f>
        <v/>
      </c>
      <c r="N85" s="168" t="str">
        <f>IF(ISBLANK('Beladung des Speichers'!A85),"",SUMIFS('Entladung des Speichers'!$E$17:$E$1001,'Entladung des Speichers'!$A$17:$A$1001,'Ergebnis (detailliert)'!$A$17:$A$300))</f>
        <v/>
      </c>
      <c r="O85" s="125" t="str">
        <f t="shared" si="7"/>
        <v/>
      </c>
      <c r="P85" s="20" t="str">
        <f>IFERROR(IF(A85="","",N85*'Ergebnis (detailliert)'!J85/'Ergebnis (detailliert)'!I85),0)</f>
        <v/>
      </c>
      <c r="Q85" s="106" t="str">
        <f t="shared" si="8"/>
        <v/>
      </c>
      <c r="R85" s="107" t="str">
        <f t="shared" si="9"/>
        <v/>
      </c>
      <c r="S85" s="108" t="str">
        <f>IF(A85="","",IF(LOOKUP(A85,Stammdaten!$A$17:$A$1001,Stammdaten!$G$17:$G$1001)="Nein",0,IF(ISBLANK('Beladung des Speichers'!A85),"",ROUND(MIN(J85,Q85)*-1,2))))</f>
        <v/>
      </c>
    </row>
    <row r="86" spans="1:19" x14ac:dyDescent="0.2">
      <c r="A86" s="109" t="str">
        <f>IF('Beladung des Speichers'!A86="","",'Beladung des Speichers'!A86)</f>
        <v/>
      </c>
      <c r="B86" s="109" t="str">
        <f>IF('Beladung des Speichers'!B86="","",'Beladung des Speichers'!B86)</f>
        <v/>
      </c>
      <c r="C86" s="163" t="str">
        <f>IF(ISBLANK('Beladung des Speichers'!A86),"",SUMIFS('Beladung des Speichers'!$C$17:$C$300,'Beladung des Speichers'!$A$17:$A$300,A86)-SUMIFS('Entladung des Speichers'!$C$17:$C$300,'Entladung des Speichers'!$A$17:$A$300,A86)+SUMIFS(Füllstände!$B$17:$B$299,Füllstände!$A$17:$A$299,A86)-SUMIFS(Füllstände!$C$17:$C$299,Füllstände!$A$17:$A$299,A86))</f>
        <v/>
      </c>
      <c r="D86" s="164" t="str">
        <f>IF(ISBLANK('Beladung des Speichers'!A86),"",C86*'Beladung des Speichers'!C86/SUMIFS('Beladung des Speichers'!$C$17:$C$300,'Beladung des Speichers'!$A$17:$A$300,A86))</f>
        <v/>
      </c>
      <c r="E86" s="165" t="str">
        <f>IF(ISBLANK('Beladung des Speichers'!A86),"",1/SUMIFS('Beladung des Speichers'!$C$17:$C$300,'Beladung des Speichers'!$A$17:$A$300,A86)*C86*SUMIF($A$17:$A$300,A86,'Beladung des Speichers'!$E$17:$E$300))</f>
        <v/>
      </c>
      <c r="F86" s="166" t="str">
        <f>IF(ISBLANK('Beladung des Speichers'!A86),"",IF(C86=0,"0,00",D86/C86*E86))</f>
        <v/>
      </c>
      <c r="G86" s="167" t="str">
        <f>IF(ISBLANK('Beladung des Speichers'!A86),"",SUMIFS('Beladung des Speichers'!$C$17:$C$300,'Beladung des Speichers'!$A$17:$A$300,A86))</f>
        <v/>
      </c>
      <c r="H86" s="124" t="str">
        <f>IF(ISBLANK('Beladung des Speichers'!A86),"",'Beladung des Speichers'!C86)</f>
        <v/>
      </c>
      <c r="I86" s="168" t="str">
        <f>IF(ISBLANK('Beladung des Speichers'!A86),"",SUMIFS('Beladung des Speichers'!$E$17:$E$1001,'Beladung des Speichers'!$A$17:$A$1001,'Ergebnis (detailliert)'!A86))</f>
        <v/>
      </c>
      <c r="J86" s="125" t="str">
        <f>IF(ISBLANK('Beladung des Speichers'!A86),"",'Beladung des Speichers'!E86)</f>
        <v/>
      </c>
      <c r="K86" s="168" t="str">
        <f>IF(ISBLANK('Beladung des Speichers'!A86),"",SUMIFS('Entladung des Speichers'!$C$17:$C$1001,'Entladung des Speichers'!$A$17:$A$1001,'Ergebnis (detailliert)'!A86))</f>
        <v/>
      </c>
      <c r="L86" s="169" t="str">
        <f t="shared" si="6"/>
        <v/>
      </c>
      <c r="M86" s="169" t="str">
        <f>IF(ISBLANK('Entladung des Speichers'!A86),"",'Entladung des Speichers'!C86)</f>
        <v/>
      </c>
      <c r="N86" s="168" t="str">
        <f>IF(ISBLANK('Beladung des Speichers'!A86),"",SUMIFS('Entladung des Speichers'!$E$17:$E$1001,'Entladung des Speichers'!$A$17:$A$1001,'Ergebnis (detailliert)'!$A$17:$A$300))</f>
        <v/>
      </c>
      <c r="O86" s="125" t="str">
        <f t="shared" si="7"/>
        <v/>
      </c>
      <c r="P86" s="20" t="str">
        <f>IFERROR(IF(A86="","",N86*'Ergebnis (detailliert)'!J86/'Ergebnis (detailliert)'!I86),0)</f>
        <v/>
      </c>
      <c r="Q86" s="106" t="str">
        <f t="shared" si="8"/>
        <v/>
      </c>
      <c r="R86" s="107" t="str">
        <f t="shared" si="9"/>
        <v/>
      </c>
      <c r="S86" s="108" t="str">
        <f>IF(A86="","",IF(LOOKUP(A86,Stammdaten!$A$17:$A$1001,Stammdaten!$G$17:$G$1001)="Nein",0,IF(ISBLANK('Beladung des Speichers'!A86),"",ROUND(MIN(J86,Q86)*-1,2))))</f>
        <v/>
      </c>
    </row>
    <row r="87" spans="1:19" x14ac:dyDescent="0.2">
      <c r="A87" s="109" t="str">
        <f>IF('Beladung des Speichers'!A87="","",'Beladung des Speichers'!A87)</f>
        <v/>
      </c>
      <c r="B87" s="109" t="str">
        <f>IF('Beladung des Speichers'!B87="","",'Beladung des Speichers'!B87)</f>
        <v/>
      </c>
      <c r="C87" s="163" t="str">
        <f>IF(ISBLANK('Beladung des Speichers'!A87),"",SUMIFS('Beladung des Speichers'!$C$17:$C$300,'Beladung des Speichers'!$A$17:$A$300,A87)-SUMIFS('Entladung des Speichers'!$C$17:$C$300,'Entladung des Speichers'!$A$17:$A$300,A87)+SUMIFS(Füllstände!$B$17:$B$299,Füllstände!$A$17:$A$299,A87)-SUMIFS(Füllstände!$C$17:$C$299,Füllstände!$A$17:$A$299,A87))</f>
        <v/>
      </c>
      <c r="D87" s="164" t="str">
        <f>IF(ISBLANK('Beladung des Speichers'!A87),"",C87*'Beladung des Speichers'!C87/SUMIFS('Beladung des Speichers'!$C$17:$C$300,'Beladung des Speichers'!$A$17:$A$300,A87))</f>
        <v/>
      </c>
      <c r="E87" s="165" t="str">
        <f>IF(ISBLANK('Beladung des Speichers'!A87),"",1/SUMIFS('Beladung des Speichers'!$C$17:$C$300,'Beladung des Speichers'!$A$17:$A$300,A87)*C87*SUMIF($A$17:$A$300,A87,'Beladung des Speichers'!$E$17:$E$300))</f>
        <v/>
      </c>
      <c r="F87" s="166" t="str">
        <f>IF(ISBLANK('Beladung des Speichers'!A87),"",IF(C87=0,"0,00",D87/C87*E87))</f>
        <v/>
      </c>
      <c r="G87" s="167" t="str">
        <f>IF(ISBLANK('Beladung des Speichers'!A87),"",SUMIFS('Beladung des Speichers'!$C$17:$C$300,'Beladung des Speichers'!$A$17:$A$300,A87))</f>
        <v/>
      </c>
      <c r="H87" s="124" t="str">
        <f>IF(ISBLANK('Beladung des Speichers'!A87),"",'Beladung des Speichers'!C87)</f>
        <v/>
      </c>
      <c r="I87" s="168" t="str">
        <f>IF(ISBLANK('Beladung des Speichers'!A87),"",SUMIFS('Beladung des Speichers'!$E$17:$E$1001,'Beladung des Speichers'!$A$17:$A$1001,'Ergebnis (detailliert)'!A87))</f>
        <v/>
      </c>
      <c r="J87" s="125" t="str">
        <f>IF(ISBLANK('Beladung des Speichers'!A87),"",'Beladung des Speichers'!E87)</f>
        <v/>
      </c>
      <c r="K87" s="168" t="str">
        <f>IF(ISBLANK('Beladung des Speichers'!A87),"",SUMIFS('Entladung des Speichers'!$C$17:$C$1001,'Entladung des Speichers'!$A$17:$A$1001,'Ergebnis (detailliert)'!A87))</f>
        <v/>
      </c>
      <c r="L87" s="169" t="str">
        <f t="shared" si="6"/>
        <v/>
      </c>
      <c r="M87" s="169" t="str">
        <f>IF(ISBLANK('Entladung des Speichers'!A87),"",'Entladung des Speichers'!C87)</f>
        <v/>
      </c>
      <c r="N87" s="168" t="str">
        <f>IF(ISBLANK('Beladung des Speichers'!A87),"",SUMIFS('Entladung des Speichers'!$E$17:$E$1001,'Entladung des Speichers'!$A$17:$A$1001,'Ergebnis (detailliert)'!$A$17:$A$300))</f>
        <v/>
      </c>
      <c r="O87" s="125" t="str">
        <f t="shared" si="7"/>
        <v/>
      </c>
      <c r="P87" s="20" t="str">
        <f>IFERROR(IF(A87="","",N87*'Ergebnis (detailliert)'!J87/'Ergebnis (detailliert)'!I87),0)</f>
        <v/>
      </c>
      <c r="Q87" s="106" t="str">
        <f t="shared" si="8"/>
        <v/>
      </c>
      <c r="R87" s="107" t="str">
        <f t="shared" si="9"/>
        <v/>
      </c>
      <c r="S87" s="108" t="str">
        <f>IF(A87="","",IF(LOOKUP(A87,Stammdaten!$A$17:$A$1001,Stammdaten!$G$17:$G$1001)="Nein",0,IF(ISBLANK('Beladung des Speichers'!A87),"",ROUND(MIN(J87,Q87)*-1,2))))</f>
        <v/>
      </c>
    </row>
    <row r="88" spans="1:19" x14ac:dyDescent="0.2">
      <c r="A88" s="109" t="str">
        <f>IF('Beladung des Speichers'!A88="","",'Beladung des Speichers'!A88)</f>
        <v/>
      </c>
      <c r="B88" s="109" t="str">
        <f>IF('Beladung des Speichers'!B88="","",'Beladung des Speichers'!B88)</f>
        <v/>
      </c>
      <c r="C88" s="163" t="str">
        <f>IF(ISBLANK('Beladung des Speichers'!A88),"",SUMIFS('Beladung des Speichers'!$C$17:$C$300,'Beladung des Speichers'!$A$17:$A$300,A88)-SUMIFS('Entladung des Speichers'!$C$17:$C$300,'Entladung des Speichers'!$A$17:$A$300,A88)+SUMIFS(Füllstände!$B$17:$B$299,Füllstände!$A$17:$A$299,A88)-SUMIFS(Füllstände!$C$17:$C$299,Füllstände!$A$17:$A$299,A88))</f>
        <v/>
      </c>
      <c r="D88" s="164" t="str">
        <f>IF(ISBLANK('Beladung des Speichers'!A88),"",C88*'Beladung des Speichers'!C88/SUMIFS('Beladung des Speichers'!$C$17:$C$300,'Beladung des Speichers'!$A$17:$A$300,A88))</f>
        <v/>
      </c>
      <c r="E88" s="165" t="str">
        <f>IF(ISBLANK('Beladung des Speichers'!A88),"",1/SUMIFS('Beladung des Speichers'!$C$17:$C$300,'Beladung des Speichers'!$A$17:$A$300,A88)*C88*SUMIF($A$17:$A$300,A88,'Beladung des Speichers'!$E$17:$E$300))</f>
        <v/>
      </c>
      <c r="F88" s="166" t="str">
        <f>IF(ISBLANK('Beladung des Speichers'!A88),"",IF(C88=0,"0,00",D88/C88*E88))</f>
        <v/>
      </c>
      <c r="G88" s="167" t="str">
        <f>IF(ISBLANK('Beladung des Speichers'!A88),"",SUMIFS('Beladung des Speichers'!$C$17:$C$300,'Beladung des Speichers'!$A$17:$A$300,A88))</f>
        <v/>
      </c>
      <c r="H88" s="124" t="str">
        <f>IF(ISBLANK('Beladung des Speichers'!A88),"",'Beladung des Speichers'!C88)</f>
        <v/>
      </c>
      <c r="I88" s="168" t="str">
        <f>IF(ISBLANK('Beladung des Speichers'!A88),"",SUMIFS('Beladung des Speichers'!$E$17:$E$1001,'Beladung des Speichers'!$A$17:$A$1001,'Ergebnis (detailliert)'!A88))</f>
        <v/>
      </c>
      <c r="J88" s="125" t="str">
        <f>IF(ISBLANK('Beladung des Speichers'!A88),"",'Beladung des Speichers'!E88)</f>
        <v/>
      </c>
      <c r="K88" s="168" t="str">
        <f>IF(ISBLANK('Beladung des Speichers'!A88),"",SUMIFS('Entladung des Speichers'!$C$17:$C$1001,'Entladung des Speichers'!$A$17:$A$1001,'Ergebnis (detailliert)'!A88))</f>
        <v/>
      </c>
      <c r="L88" s="169" t="str">
        <f t="shared" si="6"/>
        <v/>
      </c>
      <c r="M88" s="169" t="str">
        <f>IF(ISBLANK('Entladung des Speichers'!A88),"",'Entladung des Speichers'!C88)</f>
        <v/>
      </c>
      <c r="N88" s="168" t="str">
        <f>IF(ISBLANK('Beladung des Speichers'!A88),"",SUMIFS('Entladung des Speichers'!$E$17:$E$1001,'Entladung des Speichers'!$A$17:$A$1001,'Ergebnis (detailliert)'!$A$17:$A$300))</f>
        <v/>
      </c>
      <c r="O88" s="125" t="str">
        <f t="shared" si="7"/>
        <v/>
      </c>
      <c r="P88" s="20" t="str">
        <f>IFERROR(IF(A88="","",N88*'Ergebnis (detailliert)'!J88/'Ergebnis (detailliert)'!I88),0)</f>
        <v/>
      </c>
      <c r="Q88" s="106" t="str">
        <f t="shared" si="8"/>
        <v/>
      </c>
      <c r="R88" s="107" t="str">
        <f t="shared" si="9"/>
        <v/>
      </c>
      <c r="S88" s="108" t="str">
        <f>IF(A88="","",IF(LOOKUP(A88,Stammdaten!$A$17:$A$1001,Stammdaten!$G$17:$G$1001)="Nein",0,IF(ISBLANK('Beladung des Speichers'!A88),"",ROUND(MIN(J88,Q88)*-1,2))))</f>
        <v/>
      </c>
    </row>
    <row r="89" spans="1:19" x14ac:dyDescent="0.2">
      <c r="A89" s="109" t="str">
        <f>IF('Beladung des Speichers'!A89="","",'Beladung des Speichers'!A89)</f>
        <v/>
      </c>
      <c r="B89" s="109" t="str">
        <f>IF('Beladung des Speichers'!B89="","",'Beladung des Speichers'!B89)</f>
        <v/>
      </c>
      <c r="C89" s="163" t="str">
        <f>IF(ISBLANK('Beladung des Speichers'!A89),"",SUMIFS('Beladung des Speichers'!$C$17:$C$300,'Beladung des Speichers'!$A$17:$A$300,A89)-SUMIFS('Entladung des Speichers'!$C$17:$C$300,'Entladung des Speichers'!$A$17:$A$300,A89)+SUMIFS(Füllstände!$B$17:$B$299,Füllstände!$A$17:$A$299,A89)-SUMIFS(Füllstände!$C$17:$C$299,Füllstände!$A$17:$A$299,A89))</f>
        <v/>
      </c>
      <c r="D89" s="164" t="str">
        <f>IF(ISBLANK('Beladung des Speichers'!A89),"",C89*'Beladung des Speichers'!C89/SUMIFS('Beladung des Speichers'!$C$17:$C$300,'Beladung des Speichers'!$A$17:$A$300,A89))</f>
        <v/>
      </c>
      <c r="E89" s="165" t="str">
        <f>IF(ISBLANK('Beladung des Speichers'!A89),"",1/SUMIFS('Beladung des Speichers'!$C$17:$C$300,'Beladung des Speichers'!$A$17:$A$300,A89)*C89*SUMIF($A$17:$A$300,A89,'Beladung des Speichers'!$E$17:$E$300))</f>
        <v/>
      </c>
      <c r="F89" s="166" t="str">
        <f>IF(ISBLANK('Beladung des Speichers'!A89),"",IF(C89=0,"0,00",D89/C89*E89))</f>
        <v/>
      </c>
      <c r="G89" s="167" t="str">
        <f>IF(ISBLANK('Beladung des Speichers'!A89),"",SUMIFS('Beladung des Speichers'!$C$17:$C$300,'Beladung des Speichers'!$A$17:$A$300,A89))</f>
        <v/>
      </c>
      <c r="H89" s="124" t="str">
        <f>IF(ISBLANK('Beladung des Speichers'!A89),"",'Beladung des Speichers'!C89)</f>
        <v/>
      </c>
      <c r="I89" s="168" t="str">
        <f>IF(ISBLANK('Beladung des Speichers'!A89),"",SUMIFS('Beladung des Speichers'!$E$17:$E$1001,'Beladung des Speichers'!$A$17:$A$1001,'Ergebnis (detailliert)'!A89))</f>
        <v/>
      </c>
      <c r="J89" s="125" t="str">
        <f>IF(ISBLANK('Beladung des Speichers'!A89),"",'Beladung des Speichers'!E89)</f>
        <v/>
      </c>
      <c r="K89" s="168" t="str">
        <f>IF(ISBLANK('Beladung des Speichers'!A89),"",SUMIFS('Entladung des Speichers'!$C$17:$C$1001,'Entladung des Speichers'!$A$17:$A$1001,'Ergebnis (detailliert)'!A89))</f>
        <v/>
      </c>
      <c r="L89" s="169" t="str">
        <f t="shared" si="6"/>
        <v/>
      </c>
      <c r="M89" s="169" t="str">
        <f>IF(ISBLANK('Entladung des Speichers'!A89),"",'Entladung des Speichers'!C89)</f>
        <v/>
      </c>
      <c r="N89" s="168" t="str">
        <f>IF(ISBLANK('Beladung des Speichers'!A89),"",SUMIFS('Entladung des Speichers'!$E$17:$E$1001,'Entladung des Speichers'!$A$17:$A$1001,'Ergebnis (detailliert)'!$A$17:$A$300))</f>
        <v/>
      </c>
      <c r="O89" s="125" t="str">
        <f t="shared" si="7"/>
        <v/>
      </c>
      <c r="P89" s="20" t="str">
        <f>IFERROR(IF(A89="","",N89*'Ergebnis (detailliert)'!J89/'Ergebnis (detailliert)'!I89),0)</f>
        <v/>
      </c>
      <c r="Q89" s="106" t="str">
        <f t="shared" si="8"/>
        <v/>
      </c>
      <c r="R89" s="107" t="str">
        <f t="shared" si="9"/>
        <v/>
      </c>
      <c r="S89" s="108" t="str">
        <f>IF(A89="","",IF(LOOKUP(A89,Stammdaten!$A$17:$A$1001,Stammdaten!$G$17:$G$1001)="Nein",0,IF(ISBLANK('Beladung des Speichers'!A89),"",ROUND(MIN(J89,Q89)*-1,2))))</f>
        <v/>
      </c>
    </row>
    <row r="90" spans="1:19" x14ac:dyDescent="0.2">
      <c r="A90" s="109" t="str">
        <f>IF('Beladung des Speichers'!A90="","",'Beladung des Speichers'!A90)</f>
        <v/>
      </c>
      <c r="B90" s="109" t="str">
        <f>IF('Beladung des Speichers'!B90="","",'Beladung des Speichers'!B90)</f>
        <v/>
      </c>
      <c r="C90" s="163" t="str">
        <f>IF(ISBLANK('Beladung des Speichers'!A90),"",SUMIFS('Beladung des Speichers'!$C$17:$C$300,'Beladung des Speichers'!$A$17:$A$300,A90)-SUMIFS('Entladung des Speichers'!$C$17:$C$300,'Entladung des Speichers'!$A$17:$A$300,A90)+SUMIFS(Füllstände!$B$17:$B$299,Füllstände!$A$17:$A$299,A90)-SUMIFS(Füllstände!$C$17:$C$299,Füllstände!$A$17:$A$299,A90))</f>
        <v/>
      </c>
      <c r="D90" s="164" t="str">
        <f>IF(ISBLANK('Beladung des Speichers'!A90),"",C90*'Beladung des Speichers'!C90/SUMIFS('Beladung des Speichers'!$C$17:$C$300,'Beladung des Speichers'!$A$17:$A$300,A90))</f>
        <v/>
      </c>
      <c r="E90" s="165" t="str">
        <f>IF(ISBLANK('Beladung des Speichers'!A90),"",1/SUMIFS('Beladung des Speichers'!$C$17:$C$300,'Beladung des Speichers'!$A$17:$A$300,A90)*C90*SUMIF($A$17:$A$300,A90,'Beladung des Speichers'!$E$17:$E$300))</f>
        <v/>
      </c>
      <c r="F90" s="166" t="str">
        <f>IF(ISBLANK('Beladung des Speichers'!A90),"",IF(C90=0,"0,00",D90/C90*E90))</f>
        <v/>
      </c>
      <c r="G90" s="167" t="str">
        <f>IF(ISBLANK('Beladung des Speichers'!A90),"",SUMIFS('Beladung des Speichers'!$C$17:$C$300,'Beladung des Speichers'!$A$17:$A$300,A90))</f>
        <v/>
      </c>
      <c r="H90" s="124" t="str">
        <f>IF(ISBLANK('Beladung des Speichers'!A90),"",'Beladung des Speichers'!C90)</f>
        <v/>
      </c>
      <c r="I90" s="168" t="str">
        <f>IF(ISBLANK('Beladung des Speichers'!A90),"",SUMIFS('Beladung des Speichers'!$E$17:$E$1001,'Beladung des Speichers'!$A$17:$A$1001,'Ergebnis (detailliert)'!A90))</f>
        <v/>
      </c>
      <c r="J90" s="125" t="str">
        <f>IF(ISBLANK('Beladung des Speichers'!A90),"",'Beladung des Speichers'!E90)</f>
        <v/>
      </c>
      <c r="K90" s="168" t="str">
        <f>IF(ISBLANK('Beladung des Speichers'!A90),"",SUMIFS('Entladung des Speichers'!$C$17:$C$1001,'Entladung des Speichers'!$A$17:$A$1001,'Ergebnis (detailliert)'!A90))</f>
        <v/>
      </c>
      <c r="L90" s="169" t="str">
        <f t="shared" si="6"/>
        <v/>
      </c>
      <c r="M90" s="169" t="str">
        <f>IF(ISBLANK('Entladung des Speichers'!A90),"",'Entladung des Speichers'!C90)</f>
        <v/>
      </c>
      <c r="N90" s="168" t="str">
        <f>IF(ISBLANK('Beladung des Speichers'!A90),"",SUMIFS('Entladung des Speichers'!$E$17:$E$1001,'Entladung des Speichers'!$A$17:$A$1001,'Ergebnis (detailliert)'!$A$17:$A$300))</f>
        <v/>
      </c>
      <c r="O90" s="125" t="str">
        <f t="shared" si="7"/>
        <v/>
      </c>
      <c r="P90" s="20" t="str">
        <f>IFERROR(IF(A90="","",N90*'Ergebnis (detailliert)'!J90/'Ergebnis (detailliert)'!I90),0)</f>
        <v/>
      </c>
      <c r="Q90" s="106" t="str">
        <f t="shared" si="8"/>
        <v/>
      </c>
      <c r="R90" s="107" t="str">
        <f t="shared" si="9"/>
        <v/>
      </c>
      <c r="S90" s="108" t="str">
        <f>IF(A90="","",IF(LOOKUP(A90,Stammdaten!$A$17:$A$1001,Stammdaten!$G$17:$G$1001)="Nein",0,IF(ISBLANK('Beladung des Speichers'!A90),"",ROUND(MIN(J90,Q90)*-1,2))))</f>
        <v/>
      </c>
    </row>
    <row r="91" spans="1:19" x14ac:dyDescent="0.2">
      <c r="A91" s="109" t="str">
        <f>IF('Beladung des Speichers'!A91="","",'Beladung des Speichers'!A91)</f>
        <v/>
      </c>
      <c r="B91" s="109" t="str">
        <f>IF('Beladung des Speichers'!B91="","",'Beladung des Speichers'!B91)</f>
        <v/>
      </c>
      <c r="C91" s="163" t="str">
        <f>IF(ISBLANK('Beladung des Speichers'!A91),"",SUMIFS('Beladung des Speichers'!$C$17:$C$300,'Beladung des Speichers'!$A$17:$A$300,A91)-SUMIFS('Entladung des Speichers'!$C$17:$C$300,'Entladung des Speichers'!$A$17:$A$300,A91)+SUMIFS(Füllstände!$B$17:$B$299,Füllstände!$A$17:$A$299,A91)-SUMIFS(Füllstände!$C$17:$C$299,Füllstände!$A$17:$A$299,A91))</f>
        <v/>
      </c>
      <c r="D91" s="164" t="str">
        <f>IF(ISBLANK('Beladung des Speichers'!A91),"",C91*'Beladung des Speichers'!C91/SUMIFS('Beladung des Speichers'!$C$17:$C$300,'Beladung des Speichers'!$A$17:$A$300,A91))</f>
        <v/>
      </c>
      <c r="E91" s="165" t="str">
        <f>IF(ISBLANK('Beladung des Speichers'!A91),"",1/SUMIFS('Beladung des Speichers'!$C$17:$C$300,'Beladung des Speichers'!$A$17:$A$300,A91)*C91*SUMIF($A$17:$A$300,A91,'Beladung des Speichers'!$E$17:$E$300))</f>
        <v/>
      </c>
      <c r="F91" s="166" t="str">
        <f>IF(ISBLANK('Beladung des Speichers'!A91),"",IF(C91=0,"0,00",D91/C91*E91))</f>
        <v/>
      </c>
      <c r="G91" s="167" t="str">
        <f>IF(ISBLANK('Beladung des Speichers'!A91),"",SUMIFS('Beladung des Speichers'!$C$17:$C$300,'Beladung des Speichers'!$A$17:$A$300,A91))</f>
        <v/>
      </c>
      <c r="H91" s="124" t="str">
        <f>IF(ISBLANK('Beladung des Speichers'!A91),"",'Beladung des Speichers'!C91)</f>
        <v/>
      </c>
      <c r="I91" s="168" t="str">
        <f>IF(ISBLANK('Beladung des Speichers'!A91),"",SUMIFS('Beladung des Speichers'!$E$17:$E$1001,'Beladung des Speichers'!$A$17:$A$1001,'Ergebnis (detailliert)'!A91))</f>
        <v/>
      </c>
      <c r="J91" s="125" t="str">
        <f>IF(ISBLANK('Beladung des Speichers'!A91),"",'Beladung des Speichers'!E91)</f>
        <v/>
      </c>
      <c r="K91" s="168" t="str">
        <f>IF(ISBLANK('Beladung des Speichers'!A91),"",SUMIFS('Entladung des Speichers'!$C$17:$C$1001,'Entladung des Speichers'!$A$17:$A$1001,'Ergebnis (detailliert)'!A91))</f>
        <v/>
      </c>
      <c r="L91" s="169" t="str">
        <f t="shared" si="6"/>
        <v/>
      </c>
      <c r="M91" s="169" t="str">
        <f>IF(ISBLANK('Entladung des Speichers'!A91),"",'Entladung des Speichers'!C91)</f>
        <v/>
      </c>
      <c r="N91" s="168" t="str">
        <f>IF(ISBLANK('Beladung des Speichers'!A91),"",SUMIFS('Entladung des Speichers'!$E$17:$E$1001,'Entladung des Speichers'!$A$17:$A$1001,'Ergebnis (detailliert)'!$A$17:$A$300))</f>
        <v/>
      </c>
      <c r="O91" s="125" t="str">
        <f t="shared" si="7"/>
        <v/>
      </c>
      <c r="P91" s="20" t="str">
        <f>IFERROR(IF(A91="","",N91*'Ergebnis (detailliert)'!J91/'Ergebnis (detailliert)'!I91),0)</f>
        <v/>
      </c>
      <c r="Q91" s="106" t="str">
        <f t="shared" si="8"/>
        <v/>
      </c>
      <c r="R91" s="107" t="str">
        <f t="shared" si="9"/>
        <v/>
      </c>
      <c r="S91" s="108" t="str">
        <f>IF(A91="","",IF(LOOKUP(A91,Stammdaten!$A$17:$A$1001,Stammdaten!$G$17:$G$1001)="Nein",0,IF(ISBLANK('Beladung des Speichers'!A91),"",ROUND(MIN(J91,Q91)*-1,2))))</f>
        <v/>
      </c>
    </row>
    <row r="92" spans="1:19" x14ac:dyDescent="0.2">
      <c r="A92" s="109" t="str">
        <f>IF('Beladung des Speichers'!A92="","",'Beladung des Speichers'!A92)</f>
        <v/>
      </c>
      <c r="B92" s="109" t="str">
        <f>IF('Beladung des Speichers'!B92="","",'Beladung des Speichers'!B92)</f>
        <v/>
      </c>
      <c r="C92" s="163" t="str">
        <f>IF(ISBLANK('Beladung des Speichers'!A92),"",SUMIFS('Beladung des Speichers'!$C$17:$C$300,'Beladung des Speichers'!$A$17:$A$300,A92)-SUMIFS('Entladung des Speichers'!$C$17:$C$300,'Entladung des Speichers'!$A$17:$A$300,A92)+SUMIFS(Füllstände!$B$17:$B$299,Füllstände!$A$17:$A$299,A92)-SUMIFS(Füllstände!$C$17:$C$299,Füllstände!$A$17:$A$299,A92))</f>
        <v/>
      </c>
      <c r="D92" s="164" t="str">
        <f>IF(ISBLANK('Beladung des Speichers'!A92),"",C92*'Beladung des Speichers'!C92/SUMIFS('Beladung des Speichers'!$C$17:$C$300,'Beladung des Speichers'!$A$17:$A$300,A92))</f>
        <v/>
      </c>
      <c r="E92" s="165" t="str">
        <f>IF(ISBLANK('Beladung des Speichers'!A92),"",1/SUMIFS('Beladung des Speichers'!$C$17:$C$300,'Beladung des Speichers'!$A$17:$A$300,A92)*C92*SUMIF($A$17:$A$300,A92,'Beladung des Speichers'!$E$17:$E$300))</f>
        <v/>
      </c>
      <c r="F92" s="166" t="str">
        <f>IF(ISBLANK('Beladung des Speichers'!A92),"",IF(C92=0,"0,00",D92/C92*E92))</f>
        <v/>
      </c>
      <c r="G92" s="167" t="str">
        <f>IF(ISBLANK('Beladung des Speichers'!A92),"",SUMIFS('Beladung des Speichers'!$C$17:$C$300,'Beladung des Speichers'!$A$17:$A$300,A92))</f>
        <v/>
      </c>
      <c r="H92" s="124" t="str">
        <f>IF(ISBLANK('Beladung des Speichers'!A92),"",'Beladung des Speichers'!C92)</f>
        <v/>
      </c>
      <c r="I92" s="168" t="str">
        <f>IF(ISBLANK('Beladung des Speichers'!A92),"",SUMIFS('Beladung des Speichers'!$E$17:$E$1001,'Beladung des Speichers'!$A$17:$A$1001,'Ergebnis (detailliert)'!A92))</f>
        <v/>
      </c>
      <c r="J92" s="125" t="str">
        <f>IF(ISBLANK('Beladung des Speichers'!A92),"",'Beladung des Speichers'!E92)</f>
        <v/>
      </c>
      <c r="K92" s="168" t="str">
        <f>IF(ISBLANK('Beladung des Speichers'!A92),"",SUMIFS('Entladung des Speichers'!$C$17:$C$1001,'Entladung des Speichers'!$A$17:$A$1001,'Ergebnis (detailliert)'!A92))</f>
        <v/>
      </c>
      <c r="L92" s="169" t="str">
        <f t="shared" si="6"/>
        <v/>
      </c>
      <c r="M92" s="169" t="str">
        <f>IF(ISBLANK('Entladung des Speichers'!A92),"",'Entladung des Speichers'!C92)</f>
        <v/>
      </c>
      <c r="N92" s="168" t="str">
        <f>IF(ISBLANK('Beladung des Speichers'!A92),"",SUMIFS('Entladung des Speichers'!$E$17:$E$1001,'Entladung des Speichers'!$A$17:$A$1001,'Ergebnis (detailliert)'!$A$17:$A$300))</f>
        <v/>
      </c>
      <c r="O92" s="125" t="str">
        <f t="shared" si="7"/>
        <v/>
      </c>
      <c r="P92" s="20" t="str">
        <f>IFERROR(IF(A92="","",N92*'Ergebnis (detailliert)'!J92/'Ergebnis (detailliert)'!I92),0)</f>
        <v/>
      </c>
      <c r="Q92" s="106" t="str">
        <f t="shared" si="8"/>
        <v/>
      </c>
      <c r="R92" s="107" t="str">
        <f t="shared" si="9"/>
        <v/>
      </c>
      <c r="S92" s="108" t="str">
        <f>IF(A92="","",IF(LOOKUP(A92,Stammdaten!$A$17:$A$1001,Stammdaten!$G$17:$G$1001)="Nein",0,IF(ISBLANK('Beladung des Speichers'!A92),"",ROUND(MIN(J92,Q92)*-1,2))))</f>
        <v/>
      </c>
    </row>
    <row r="93" spans="1:19" x14ac:dyDescent="0.2">
      <c r="A93" s="109" t="str">
        <f>IF('Beladung des Speichers'!A93="","",'Beladung des Speichers'!A93)</f>
        <v/>
      </c>
      <c r="B93" s="109" t="str">
        <f>IF('Beladung des Speichers'!B93="","",'Beladung des Speichers'!B93)</f>
        <v/>
      </c>
      <c r="C93" s="163" t="str">
        <f>IF(ISBLANK('Beladung des Speichers'!A93),"",SUMIFS('Beladung des Speichers'!$C$17:$C$300,'Beladung des Speichers'!$A$17:$A$300,A93)-SUMIFS('Entladung des Speichers'!$C$17:$C$300,'Entladung des Speichers'!$A$17:$A$300,A93)+SUMIFS(Füllstände!$B$17:$B$299,Füllstände!$A$17:$A$299,A93)-SUMIFS(Füllstände!$C$17:$C$299,Füllstände!$A$17:$A$299,A93))</f>
        <v/>
      </c>
      <c r="D93" s="164" t="str">
        <f>IF(ISBLANK('Beladung des Speichers'!A93),"",C93*'Beladung des Speichers'!C93/SUMIFS('Beladung des Speichers'!$C$17:$C$300,'Beladung des Speichers'!$A$17:$A$300,A93))</f>
        <v/>
      </c>
      <c r="E93" s="165" t="str">
        <f>IF(ISBLANK('Beladung des Speichers'!A93),"",1/SUMIFS('Beladung des Speichers'!$C$17:$C$300,'Beladung des Speichers'!$A$17:$A$300,A93)*C93*SUMIF($A$17:$A$300,A93,'Beladung des Speichers'!$E$17:$E$300))</f>
        <v/>
      </c>
      <c r="F93" s="166" t="str">
        <f>IF(ISBLANK('Beladung des Speichers'!A93),"",IF(C93=0,"0,00",D93/C93*E93))</f>
        <v/>
      </c>
      <c r="G93" s="167" t="str">
        <f>IF(ISBLANK('Beladung des Speichers'!A93),"",SUMIFS('Beladung des Speichers'!$C$17:$C$300,'Beladung des Speichers'!$A$17:$A$300,A93))</f>
        <v/>
      </c>
      <c r="H93" s="124" t="str">
        <f>IF(ISBLANK('Beladung des Speichers'!A93),"",'Beladung des Speichers'!C93)</f>
        <v/>
      </c>
      <c r="I93" s="168" t="str">
        <f>IF(ISBLANK('Beladung des Speichers'!A93),"",SUMIFS('Beladung des Speichers'!$E$17:$E$1001,'Beladung des Speichers'!$A$17:$A$1001,'Ergebnis (detailliert)'!A93))</f>
        <v/>
      </c>
      <c r="J93" s="125" t="str">
        <f>IF(ISBLANK('Beladung des Speichers'!A93),"",'Beladung des Speichers'!E93)</f>
        <v/>
      </c>
      <c r="K93" s="168" t="str">
        <f>IF(ISBLANK('Beladung des Speichers'!A93),"",SUMIFS('Entladung des Speichers'!$C$17:$C$1001,'Entladung des Speichers'!$A$17:$A$1001,'Ergebnis (detailliert)'!A93))</f>
        <v/>
      </c>
      <c r="L93" s="169" t="str">
        <f t="shared" si="6"/>
        <v/>
      </c>
      <c r="M93" s="169" t="str">
        <f>IF(ISBLANK('Entladung des Speichers'!A93),"",'Entladung des Speichers'!C93)</f>
        <v/>
      </c>
      <c r="N93" s="168" t="str">
        <f>IF(ISBLANK('Beladung des Speichers'!A93),"",SUMIFS('Entladung des Speichers'!$E$17:$E$1001,'Entladung des Speichers'!$A$17:$A$1001,'Ergebnis (detailliert)'!$A$17:$A$300))</f>
        <v/>
      </c>
      <c r="O93" s="125" t="str">
        <f t="shared" si="7"/>
        <v/>
      </c>
      <c r="P93" s="20" t="str">
        <f>IFERROR(IF(A93="","",N93*'Ergebnis (detailliert)'!J93/'Ergebnis (detailliert)'!I93),0)</f>
        <v/>
      </c>
      <c r="Q93" s="106" t="str">
        <f t="shared" si="8"/>
        <v/>
      </c>
      <c r="R93" s="107" t="str">
        <f t="shared" si="9"/>
        <v/>
      </c>
      <c r="S93" s="108" t="str">
        <f>IF(A93="","",IF(LOOKUP(A93,Stammdaten!$A$17:$A$1001,Stammdaten!$G$17:$G$1001)="Nein",0,IF(ISBLANK('Beladung des Speichers'!A93),"",ROUND(MIN(J93,Q93)*-1,2))))</f>
        <v/>
      </c>
    </row>
    <row r="94" spans="1:19" x14ac:dyDescent="0.2">
      <c r="A94" s="109" t="str">
        <f>IF('Beladung des Speichers'!A94="","",'Beladung des Speichers'!A94)</f>
        <v/>
      </c>
      <c r="B94" s="109" t="str">
        <f>IF('Beladung des Speichers'!B94="","",'Beladung des Speichers'!B94)</f>
        <v/>
      </c>
      <c r="C94" s="163" t="str">
        <f>IF(ISBLANK('Beladung des Speichers'!A94),"",SUMIFS('Beladung des Speichers'!$C$17:$C$300,'Beladung des Speichers'!$A$17:$A$300,A94)-SUMIFS('Entladung des Speichers'!$C$17:$C$300,'Entladung des Speichers'!$A$17:$A$300,A94)+SUMIFS(Füllstände!$B$17:$B$299,Füllstände!$A$17:$A$299,A94)-SUMIFS(Füllstände!$C$17:$C$299,Füllstände!$A$17:$A$299,A94))</f>
        <v/>
      </c>
      <c r="D94" s="164" t="str">
        <f>IF(ISBLANK('Beladung des Speichers'!A94),"",C94*'Beladung des Speichers'!C94/SUMIFS('Beladung des Speichers'!$C$17:$C$300,'Beladung des Speichers'!$A$17:$A$300,A94))</f>
        <v/>
      </c>
      <c r="E94" s="165" t="str">
        <f>IF(ISBLANK('Beladung des Speichers'!A94),"",1/SUMIFS('Beladung des Speichers'!$C$17:$C$300,'Beladung des Speichers'!$A$17:$A$300,A94)*C94*SUMIF($A$17:$A$300,A94,'Beladung des Speichers'!$E$17:$E$300))</f>
        <v/>
      </c>
      <c r="F94" s="166" t="str">
        <f>IF(ISBLANK('Beladung des Speichers'!A94),"",IF(C94=0,"0,00",D94/C94*E94))</f>
        <v/>
      </c>
      <c r="G94" s="167" t="str">
        <f>IF(ISBLANK('Beladung des Speichers'!A94),"",SUMIFS('Beladung des Speichers'!$C$17:$C$300,'Beladung des Speichers'!$A$17:$A$300,A94))</f>
        <v/>
      </c>
      <c r="H94" s="124" t="str">
        <f>IF(ISBLANK('Beladung des Speichers'!A94),"",'Beladung des Speichers'!C94)</f>
        <v/>
      </c>
      <c r="I94" s="168" t="str">
        <f>IF(ISBLANK('Beladung des Speichers'!A94),"",SUMIFS('Beladung des Speichers'!$E$17:$E$1001,'Beladung des Speichers'!$A$17:$A$1001,'Ergebnis (detailliert)'!A94))</f>
        <v/>
      </c>
      <c r="J94" s="125" t="str">
        <f>IF(ISBLANK('Beladung des Speichers'!A94),"",'Beladung des Speichers'!E94)</f>
        <v/>
      </c>
      <c r="K94" s="168" t="str">
        <f>IF(ISBLANK('Beladung des Speichers'!A94),"",SUMIFS('Entladung des Speichers'!$C$17:$C$1001,'Entladung des Speichers'!$A$17:$A$1001,'Ergebnis (detailliert)'!A94))</f>
        <v/>
      </c>
      <c r="L94" s="169" t="str">
        <f t="shared" si="6"/>
        <v/>
      </c>
      <c r="M94" s="169" t="str">
        <f>IF(ISBLANK('Entladung des Speichers'!A94),"",'Entladung des Speichers'!C94)</f>
        <v/>
      </c>
      <c r="N94" s="168" t="str">
        <f>IF(ISBLANK('Beladung des Speichers'!A94),"",SUMIFS('Entladung des Speichers'!$E$17:$E$1001,'Entladung des Speichers'!$A$17:$A$1001,'Ergebnis (detailliert)'!$A$17:$A$300))</f>
        <v/>
      </c>
      <c r="O94" s="125" t="str">
        <f t="shared" si="7"/>
        <v/>
      </c>
      <c r="P94" s="20" t="str">
        <f>IFERROR(IF(A94="","",N94*'Ergebnis (detailliert)'!J94/'Ergebnis (detailliert)'!I94),0)</f>
        <v/>
      </c>
      <c r="Q94" s="106" t="str">
        <f t="shared" si="8"/>
        <v/>
      </c>
      <c r="R94" s="107" t="str">
        <f t="shared" si="9"/>
        <v/>
      </c>
      <c r="S94" s="108" t="str">
        <f>IF(A94="","",IF(LOOKUP(A94,Stammdaten!$A$17:$A$1001,Stammdaten!$G$17:$G$1001)="Nein",0,IF(ISBLANK('Beladung des Speichers'!A94),"",ROUND(MIN(J94,Q94)*-1,2))))</f>
        <v/>
      </c>
    </row>
    <row r="95" spans="1:19" x14ac:dyDescent="0.2">
      <c r="A95" s="109" t="str">
        <f>IF('Beladung des Speichers'!A95="","",'Beladung des Speichers'!A95)</f>
        <v/>
      </c>
      <c r="B95" s="109" t="str">
        <f>IF('Beladung des Speichers'!B95="","",'Beladung des Speichers'!B95)</f>
        <v/>
      </c>
      <c r="C95" s="163" t="str">
        <f>IF(ISBLANK('Beladung des Speichers'!A95),"",SUMIFS('Beladung des Speichers'!$C$17:$C$300,'Beladung des Speichers'!$A$17:$A$300,A95)-SUMIFS('Entladung des Speichers'!$C$17:$C$300,'Entladung des Speichers'!$A$17:$A$300,A95)+SUMIFS(Füllstände!$B$17:$B$299,Füllstände!$A$17:$A$299,A95)-SUMIFS(Füllstände!$C$17:$C$299,Füllstände!$A$17:$A$299,A95))</f>
        <v/>
      </c>
      <c r="D95" s="164" t="str">
        <f>IF(ISBLANK('Beladung des Speichers'!A95),"",C95*'Beladung des Speichers'!C95/SUMIFS('Beladung des Speichers'!$C$17:$C$300,'Beladung des Speichers'!$A$17:$A$300,A95))</f>
        <v/>
      </c>
      <c r="E95" s="165" t="str">
        <f>IF(ISBLANK('Beladung des Speichers'!A95),"",1/SUMIFS('Beladung des Speichers'!$C$17:$C$300,'Beladung des Speichers'!$A$17:$A$300,A95)*C95*SUMIF($A$17:$A$300,A95,'Beladung des Speichers'!$E$17:$E$300))</f>
        <v/>
      </c>
      <c r="F95" s="166" t="str">
        <f>IF(ISBLANK('Beladung des Speichers'!A95),"",IF(C95=0,"0,00",D95/C95*E95))</f>
        <v/>
      </c>
      <c r="G95" s="167" t="str">
        <f>IF(ISBLANK('Beladung des Speichers'!A95),"",SUMIFS('Beladung des Speichers'!$C$17:$C$300,'Beladung des Speichers'!$A$17:$A$300,A95))</f>
        <v/>
      </c>
      <c r="H95" s="124" t="str">
        <f>IF(ISBLANK('Beladung des Speichers'!A95),"",'Beladung des Speichers'!C95)</f>
        <v/>
      </c>
      <c r="I95" s="168" t="str">
        <f>IF(ISBLANK('Beladung des Speichers'!A95),"",SUMIFS('Beladung des Speichers'!$E$17:$E$1001,'Beladung des Speichers'!$A$17:$A$1001,'Ergebnis (detailliert)'!A95))</f>
        <v/>
      </c>
      <c r="J95" s="125" t="str">
        <f>IF(ISBLANK('Beladung des Speichers'!A95),"",'Beladung des Speichers'!E95)</f>
        <v/>
      </c>
      <c r="K95" s="168" t="str">
        <f>IF(ISBLANK('Beladung des Speichers'!A95),"",SUMIFS('Entladung des Speichers'!$C$17:$C$1001,'Entladung des Speichers'!$A$17:$A$1001,'Ergebnis (detailliert)'!A95))</f>
        <v/>
      </c>
      <c r="L95" s="169" t="str">
        <f t="shared" si="6"/>
        <v/>
      </c>
      <c r="M95" s="169" t="str">
        <f>IF(ISBLANK('Entladung des Speichers'!A95),"",'Entladung des Speichers'!C95)</f>
        <v/>
      </c>
      <c r="N95" s="168" t="str">
        <f>IF(ISBLANK('Beladung des Speichers'!A95),"",SUMIFS('Entladung des Speichers'!$E$17:$E$1001,'Entladung des Speichers'!$A$17:$A$1001,'Ergebnis (detailliert)'!$A$17:$A$300))</f>
        <v/>
      </c>
      <c r="O95" s="125" t="str">
        <f t="shared" si="7"/>
        <v/>
      </c>
      <c r="P95" s="20" t="str">
        <f>IFERROR(IF(A95="","",N95*'Ergebnis (detailliert)'!J95/'Ergebnis (detailliert)'!I95),0)</f>
        <v/>
      </c>
      <c r="Q95" s="106" t="str">
        <f t="shared" si="8"/>
        <v/>
      </c>
      <c r="R95" s="107" t="str">
        <f t="shared" si="9"/>
        <v/>
      </c>
      <c r="S95" s="108" t="str">
        <f>IF(A95="","",IF(LOOKUP(A95,Stammdaten!$A$17:$A$1001,Stammdaten!$G$17:$G$1001)="Nein",0,IF(ISBLANK('Beladung des Speichers'!A95),"",ROUND(MIN(J95,Q95)*-1,2))))</f>
        <v/>
      </c>
    </row>
    <row r="96" spans="1:19" x14ac:dyDescent="0.2">
      <c r="A96" s="109" t="str">
        <f>IF('Beladung des Speichers'!A96="","",'Beladung des Speichers'!A96)</f>
        <v/>
      </c>
      <c r="B96" s="109" t="str">
        <f>IF('Beladung des Speichers'!B96="","",'Beladung des Speichers'!B96)</f>
        <v/>
      </c>
      <c r="C96" s="163" t="str">
        <f>IF(ISBLANK('Beladung des Speichers'!A96),"",SUMIFS('Beladung des Speichers'!$C$17:$C$300,'Beladung des Speichers'!$A$17:$A$300,A96)-SUMIFS('Entladung des Speichers'!$C$17:$C$300,'Entladung des Speichers'!$A$17:$A$300,A96)+SUMIFS(Füllstände!$B$17:$B$299,Füllstände!$A$17:$A$299,A96)-SUMIFS(Füllstände!$C$17:$C$299,Füllstände!$A$17:$A$299,A96))</f>
        <v/>
      </c>
      <c r="D96" s="164" t="str">
        <f>IF(ISBLANK('Beladung des Speichers'!A96),"",C96*'Beladung des Speichers'!C96/SUMIFS('Beladung des Speichers'!$C$17:$C$300,'Beladung des Speichers'!$A$17:$A$300,A96))</f>
        <v/>
      </c>
      <c r="E96" s="165" t="str">
        <f>IF(ISBLANK('Beladung des Speichers'!A96),"",1/SUMIFS('Beladung des Speichers'!$C$17:$C$300,'Beladung des Speichers'!$A$17:$A$300,A96)*C96*SUMIF($A$17:$A$300,A96,'Beladung des Speichers'!$E$17:$E$300))</f>
        <v/>
      </c>
      <c r="F96" s="166" t="str">
        <f>IF(ISBLANK('Beladung des Speichers'!A96),"",IF(C96=0,"0,00",D96/C96*E96))</f>
        <v/>
      </c>
      <c r="G96" s="167" t="str">
        <f>IF(ISBLANK('Beladung des Speichers'!A96),"",SUMIFS('Beladung des Speichers'!$C$17:$C$300,'Beladung des Speichers'!$A$17:$A$300,A96))</f>
        <v/>
      </c>
      <c r="H96" s="124" t="str">
        <f>IF(ISBLANK('Beladung des Speichers'!A96),"",'Beladung des Speichers'!C96)</f>
        <v/>
      </c>
      <c r="I96" s="168" t="str">
        <f>IF(ISBLANK('Beladung des Speichers'!A96),"",SUMIFS('Beladung des Speichers'!$E$17:$E$1001,'Beladung des Speichers'!$A$17:$A$1001,'Ergebnis (detailliert)'!A96))</f>
        <v/>
      </c>
      <c r="J96" s="125" t="str">
        <f>IF(ISBLANK('Beladung des Speichers'!A96),"",'Beladung des Speichers'!E96)</f>
        <v/>
      </c>
      <c r="K96" s="168" t="str">
        <f>IF(ISBLANK('Beladung des Speichers'!A96),"",SUMIFS('Entladung des Speichers'!$C$17:$C$1001,'Entladung des Speichers'!$A$17:$A$1001,'Ergebnis (detailliert)'!A96))</f>
        <v/>
      </c>
      <c r="L96" s="169" t="str">
        <f t="shared" si="6"/>
        <v/>
      </c>
      <c r="M96" s="169" t="str">
        <f>IF(ISBLANK('Entladung des Speichers'!A96),"",'Entladung des Speichers'!C96)</f>
        <v/>
      </c>
      <c r="N96" s="168" t="str">
        <f>IF(ISBLANK('Beladung des Speichers'!A96),"",SUMIFS('Entladung des Speichers'!$E$17:$E$1001,'Entladung des Speichers'!$A$17:$A$1001,'Ergebnis (detailliert)'!$A$17:$A$300))</f>
        <v/>
      </c>
      <c r="O96" s="125" t="str">
        <f t="shared" si="7"/>
        <v/>
      </c>
      <c r="P96" s="20" t="str">
        <f>IFERROR(IF(A96="","",N96*'Ergebnis (detailliert)'!J96/'Ergebnis (detailliert)'!I96),0)</f>
        <v/>
      </c>
      <c r="Q96" s="106" t="str">
        <f t="shared" si="8"/>
        <v/>
      </c>
      <c r="R96" s="107" t="str">
        <f t="shared" si="9"/>
        <v/>
      </c>
      <c r="S96" s="108" t="str">
        <f>IF(A96="","",IF(LOOKUP(A96,Stammdaten!$A$17:$A$1001,Stammdaten!$G$17:$G$1001)="Nein",0,IF(ISBLANK('Beladung des Speichers'!A96),"",ROUND(MIN(J96,Q96)*-1,2))))</f>
        <v/>
      </c>
    </row>
    <row r="97" spans="1:19" x14ac:dyDescent="0.2">
      <c r="A97" s="109" t="str">
        <f>IF('Beladung des Speichers'!A97="","",'Beladung des Speichers'!A97)</f>
        <v/>
      </c>
      <c r="B97" s="109" t="str">
        <f>IF('Beladung des Speichers'!B97="","",'Beladung des Speichers'!B97)</f>
        <v/>
      </c>
      <c r="C97" s="163" t="str">
        <f>IF(ISBLANK('Beladung des Speichers'!A97),"",SUMIFS('Beladung des Speichers'!$C$17:$C$300,'Beladung des Speichers'!$A$17:$A$300,A97)-SUMIFS('Entladung des Speichers'!$C$17:$C$300,'Entladung des Speichers'!$A$17:$A$300,A97)+SUMIFS(Füllstände!$B$17:$B$299,Füllstände!$A$17:$A$299,A97)-SUMIFS(Füllstände!$C$17:$C$299,Füllstände!$A$17:$A$299,A97))</f>
        <v/>
      </c>
      <c r="D97" s="164" t="str">
        <f>IF(ISBLANK('Beladung des Speichers'!A97),"",C97*'Beladung des Speichers'!C97/SUMIFS('Beladung des Speichers'!$C$17:$C$300,'Beladung des Speichers'!$A$17:$A$300,A97))</f>
        <v/>
      </c>
      <c r="E97" s="165" t="str">
        <f>IF(ISBLANK('Beladung des Speichers'!A97),"",1/SUMIFS('Beladung des Speichers'!$C$17:$C$300,'Beladung des Speichers'!$A$17:$A$300,A97)*C97*SUMIF($A$17:$A$300,A97,'Beladung des Speichers'!$E$17:$E$300))</f>
        <v/>
      </c>
      <c r="F97" s="166" t="str">
        <f>IF(ISBLANK('Beladung des Speichers'!A97),"",IF(C97=0,"0,00",D97/C97*E97))</f>
        <v/>
      </c>
      <c r="G97" s="167" t="str">
        <f>IF(ISBLANK('Beladung des Speichers'!A97),"",SUMIFS('Beladung des Speichers'!$C$17:$C$300,'Beladung des Speichers'!$A$17:$A$300,A97))</f>
        <v/>
      </c>
      <c r="H97" s="124" t="str">
        <f>IF(ISBLANK('Beladung des Speichers'!A97),"",'Beladung des Speichers'!C97)</f>
        <v/>
      </c>
      <c r="I97" s="168" t="str">
        <f>IF(ISBLANK('Beladung des Speichers'!A97),"",SUMIFS('Beladung des Speichers'!$E$17:$E$1001,'Beladung des Speichers'!$A$17:$A$1001,'Ergebnis (detailliert)'!A97))</f>
        <v/>
      </c>
      <c r="J97" s="125" t="str">
        <f>IF(ISBLANK('Beladung des Speichers'!A97),"",'Beladung des Speichers'!E97)</f>
        <v/>
      </c>
      <c r="K97" s="168" t="str">
        <f>IF(ISBLANK('Beladung des Speichers'!A97),"",SUMIFS('Entladung des Speichers'!$C$17:$C$1001,'Entladung des Speichers'!$A$17:$A$1001,'Ergebnis (detailliert)'!A97))</f>
        <v/>
      </c>
      <c r="L97" s="169" t="str">
        <f t="shared" si="6"/>
        <v/>
      </c>
      <c r="M97" s="169" t="str">
        <f>IF(ISBLANK('Entladung des Speichers'!A97),"",'Entladung des Speichers'!C97)</f>
        <v/>
      </c>
      <c r="N97" s="168" t="str">
        <f>IF(ISBLANK('Beladung des Speichers'!A97),"",SUMIFS('Entladung des Speichers'!$E$17:$E$1001,'Entladung des Speichers'!$A$17:$A$1001,'Ergebnis (detailliert)'!$A$17:$A$300))</f>
        <v/>
      </c>
      <c r="O97" s="125" t="str">
        <f t="shared" si="7"/>
        <v/>
      </c>
      <c r="P97" s="20" t="str">
        <f>IFERROR(IF(A97="","",N97*'Ergebnis (detailliert)'!J97/'Ergebnis (detailliert)'!I97),0)</f>
        <v/>
      </c>
      <c r="Q97" s="106" t="str">
        <f t="shared" si="8"/>
        <v/>
      </c>
      <c r="R97" s="107" t="str">
        <f t="shared" si="9"/>
        <v/>
      </c>
      <c r="S97" s="108" t="str">
        <f>IF(A97="","",IF(LOOKUP(A97,Stammdaten!$A$17:$A$1001,Stammdaten!$G$17:$G$1001)="Nein",0,IF(ISBLANK('Beladung des Speichers'!A97),"",ROUND(MIN(J97,Q97)*-1,2))))</f>
        <v/>
      </c>
    </row>
    <row r="98" spans="1:19" x14ac:dyDescent="0.2">
      <c r="A98" s="109" t="str">
        <f>IF('Beladung des Speichers'!A98="","",'Beladung des Speichers'!A98)</f>
        <v/>
      </c>
      <c r="B98" s="109" t="str">
        <f>IF('Beladung des Speichers'!B98="","",'Beladung des Speichers'!B98)</f>
        <v/>
      </c>
      <c r="C98" s="163" t="str">
        <f>IF(ISBLANK('Beladung des Speichers'!A98),"",SUMIFS('Beladung des Speichers'!$C$17:$C$300,'Beladung des Speichers'!$A$17:$A$300,A98)-SUMIFS('Entladung des Speichers'!$C$17:$C$300,'Entladung des Speichers'!$A$17:$A$300,A98)+SUMIFS(Füllstände!$B$17:$B$299,Füllstände!$A$17:$A$299,A98)-SUMIFS(Füllstände!$C$17:$C$299,Füllstände!$A$17:$A$299,A98))</f>
        <v/>
      </c>
      <c r="D98" s="164" t="str">
        <f>IF(ISBLANK('Beladung des Speichers'!A98),"",C98*'Beladung des Speichers'!C98/SUMIFS('Beladung des Speichers'!$C$17:$C$300,'Beladung des Speichers'!$A$17:$A$300,A98))</f>
        <v/>
      </c>
      <c r="E98" s="165" t="str">
        <f>IF(ISBLANK('Beladung des Speichers'!A98),"",1/SUMIFS('Beladung des Speichers'!$C$17:$C$300,'Beladung des Speichers'!$A$17:$A$300,A98)*C98*SUMIF($A$17:$A$300,A98,'Beladung des Speichers'!$E$17:$E$300))</f>
        <v/>
      </c>
      <c r="F98" s="166" t="str">
        <f>IF(ISBLANK('Beladung des Speichers'!A98),"",IF(C98=0,"0,00",D98/C98*E98))</f>
        <v/>
      </c>
      <c r="G98" s="167" t="str">
        <f>IF(ISBLANK('Beladung des Speichers'!A98),"",SUMIFS('Beladung des Speichers'!$C$17:$C$300,'Beladung des Speichers'!$A$17:$A$300,A98))</f>
        <v/>
      </c>
      <c r="H98" s="124" t="str">
        <f>IF(ISBLANK('Beladung des Speichers'!A98),"",'Beladung des Speichers'!C98)</f>
        <v/>
      </c>
      <c r="I98" s="168" t="str">
        <f>IF(ISBLANK('Beladung des Speichers'!A98),"",SUMIFS('Beladung des Speichers'!$E$17:$E$1001,'Beladung des Speichers'!$A$17:$A$1001,'Ergebnis (detailliert)'!A98))</f>
        <v/>
      </c>
      <c r="J98" s="125" t="str">
        <f>IF(ISBLANK('Beladung des Speichers'!A98),"",'Beladung des Speichers'!E98)</f>
        <v/>
      </c>
      <c r="K98" s="168" t="str">
        <f>IF(ISBLANK('Beladung des Speichers'!A98),"",SUMIFS('Entladung des Speichers'!$C$17:$C$1001,'Entladung des Speichers'!$A$17:$A$1001,'Ergebnis (detailliert)'!A98))</f>
        <v/>
      </c>
      <c r="L98" s="169" t="str">
        <f t="shared" si="6"/>
        <v/>
      </c>
      <c r="M98" s="169" t="str">
        <f>IF(ISBLANK('Entladung des Speichers'!A98),"",'Entladung des Speichers'!C98)</f>
        <v/>
      </c>
      <c r="N98" s="168" t="str">
        <f>IF(ISBLANK('Beladung des Speichers'!A98),"",SUMIFS('Entladung des Speichers'!$E$17:$E$1001,'Entladung des Speichers'!$A$17:$A$1001,'Ergebnis (detailliert)'!$A$17:$A$300))</f>
        <v/>
      </c>
      <c r="O98" s="125" t="str">
        <f t="shared" si="7"/>
        <v/>
      </c>
      <c r="P98" s="20" t="str">
        <f>IFERROR(IF(A98="","",N98*'Ergebnis (detailliert)'!J98/'Ergebnis (detailliert)'!I98),0)</f>
        <v/>
      </c>
      <c r="Q98" s="106" t="str">
        <f t="shared" si="8"/>
        <v/>
      </c>
      <c r="R98" s="107" t="str">
        <f t="shared" si="9"/>
        <v/>
      </c>
      <c r="S98" s="108" t="str">
        <f>IF(A98="","",IF(LOOKUP(A98,Stammdaten!$A$17:$A$1001,Stammdaten!$G$17:$G$1001)="Nein",0,IF(ISBLANK('Beladung des Speichers'!A98),"",ROUND(MIN(J98,Q98)*-1,2))))</f>
        <v/>
      </c>
    </row>
    <row r="99" spans="1:19" x14ac:dyDescent="0.2">
      <c r="A99" s="109" t="str">
        <f>IF('Beladung des Speichers'!A99="","",'Beladung des Speichers'!A99)</f>
        <v/>
      </c>
      <c r="B99" s="109" t="str">
        <f>IF('Beladung des Speichers'!B99="","",'Beladung des Speichers'!B99)</f>
        <v/>
      </c>
      <c r="C99" s="163" t="str">
        <f>IF(ISBLANK('Beladung des Speichers'!A99),"",SUMIFS('Beladung des Speichers'!$C$17:$C$300,'Beladung des Speichers'!$A$17:$A$300,A99)-SUMIFS('Entladung des Speichers'!$C$17:$C$300,'Entladung des Speichers'!$A$17:$A$300,A99)+SUMIFS(Füllstände!$B$17:$B$299,Füllstände!$A$17:$A$299,A99)-SUMIFS(Füllstände!$C$17:$C$299,Füllstände!$A$17:$A$299,A99))</f>
        <v/>
      </c>
      <c r="D99" s="164" t="str">
        <f>IF(ISBLANK('Beladung des Speichers'!A99),"",C99*'Beladung des Speichers'!C99/SUMIFS('Beladung des Speichers'!$C$17:$C$300,'Beladung des Speichers'!$A$17:$A$300,A99))</f>
        <v/>
      </c>
      <c r="E99" s="165" t="str">
        <f>IF(ISBLANK('Beladung des Speichers'!A99),"",1/SUMIFS('Beladung des Speichers'!$C$17:$C$300,'Beladung des Speichers'!$A$17:$A$300,A99)*C99*SUMIF($A$17:$A$300,A99,'Beladung des Speichers'!$E$17:$E$300))</f>
        <v/>
      </c>
      <c r="F99" s="166" t="str">
        <f>IF(ISBLANK('Beladung des Speichers'!A99),"",IF(C99=0,"0,00",D99/C99*E99))</f>
        <v/>
      </c>
      <c r="G99" s="167" t="str">
        <f>IF(ISBLANK('Beladung des Speichers'!A99),"",SUMIFS('Beladung des Speichers'!$C$17:$C$300,'Beladung des Speichers'!$A$17:$A$300,A99))</f>
        <v/>
      </c>
      <c r="H99" s="124" t="str">
        <f>IF(ISBLANK('Beladung des Speichers'!A99),"",'Beladung des Speichers'!C99)</f>
        <v/>
      </c>
      <c r="I99" s="168" t="str">
        <f>IF(ISBLANK('Beladung des Speichers'!A99),"",SUMIFS('Beladung des Speichers'!$E$17:$E$1001,'Beladung des Speichers'!$A$17:$A$1001,'Ergebnis (detailliert)'!A99))</f>
        <v/>
      </c>
      <c r="J99" s="125" t="str">
        <f>IF(ISBLANK('Beladung des Speichers'!A99),"",'Beladung des Speichers'!E99)</f>
        <v/>
      </c>
      <c r="K99" s="168" t="str">
        <f>IF(ISBLANK('Beladung des Speichers'!A99),"",SUMIFS('Entladung des Speichers'!$C$17:$C$1001,'Entladung des Speichers'!$A$17:$A$1001,'Ergebnis (detailliert)'!A99))</f>
        <v/>
      </c>
      <c r="L99" s="169" t="str">
        <f t="shared" si="6"/>
        <v/>
      </c>
      <c r="M99" s="169" t="str">
        <f>IF(ISBLANK('Entladung des Speichers'!A99),"",'Entladung des Speichers'!C99)</f>
        <v/>
      </c>
      <c r="N99" s="168" t="str">
        <f>IF(ISBLANK('Beladung des Speichers'!A99),"",SUMIFS('Entladung des Speichers'!$E$17:$E$1001,'Entladung des Speichers'!$A$17:$A$1001,'Ergebnis (detailliert)'!$A$17:$A$300))</f>
        <v/>
      </c>
      <c r="O99" s="125" t="str">
        <f t="shared" si="7"/>
        <v/>
      </c>
      <c r="P99" s="20" t="str">
        <f>IFERROR(IF(A99="","",N99*'Ergebnis (detailliert)'!J99/'Ergebnis (detailliert)'!I99),0)</f>
        <v/>
      </c>
      <c r="Q99" s="106" t="str">
        <f t="shared" si="8"/>
        <v/>
      </c>
      <c r="R99" s="107" t="str">
        <f t="shared" si="9"/>
        <v/>
      </c>
      <c r="S99" s="108" t="str">
        <f>IF(A99="","",IF(LOOKUP(A99,Stammdaten!$A$17:$A$1001,Stammdaten!$G$17:$G$1001)="Nein",0,IF(ISBLANK('Beladung des Speichers'!A99),"",ROUND(MIN(J99,Q99)*-1,2))))</f>
        <v/>
      </c>
    </row>
    <row r="100" spans="1:19" x14ac:dyDescent="0.2">
      <c r="A100" s="109" t="str">
        <f>IF('Beladung des Speichers'!A100="","",'Beladung des Speichers'!A100)</f>
        <v/>
      </c>
      <c r="B100" s="109" t="str">
        <f>IF('Beladung des Speichers'!B100="","",'Beladung des Speichers'!B100)</f>
        <v/>
      </c>
      <c r="C100" s="163" t="str">
        <f>IF(ISBLANK('Beladung des Speichers'!A100),"",SUMIFS('Beladung des Speichers'!$C$17:$C$300,'Beladung des Speichers'!$A$17:$A$300,A100)-SUMIFS('Entladung des Speichers'!$C$17:$C$300,'Entladung des Speichers'!$A$17:$A$300,A100)+SUMIFS(Füllstände!$B$17:$B$299,Füllstände!$A$17:$A$299,A100)-SUMIFS(Füllstände!$C$17:$C$299,Füllstände!$A$17:$A$299,A100))</f>
        <v/>
      </c>
      <c r="D100" s="164" t="str">
        <f>IF(ISBLANK('Beladung des Speichers'!A100),"",C100*'Beladung des Speichers'!C100/SUMIFS('Beladung des Speichers'!$C$17:$C$300,'Beladung des Speichers'!$A$17:$A$300,A100))</f>
        <v/>
      </c>
      <c r="E100" s="165" t="str">
        <f>IF(ISBLANK('Beladung des Speichers'!A100),"",1/SUMIFS('Beladung des Speichers'!$C$17:$C$300,'Beladung des Speichers'!$A$17:$A$300,A100)*C100*SUMIF($A$17:$A$300,A100,'Beladung des Speichers'!$E$17:$E$300))</f>
        <v/>
      </c>
      <c r="F100" s="166" t="str">
        <f>IF(ISBLANK('Beladung des Speichers'!A100),"",IF(C100=0,"0,00",D100/C100*E100))</f>
        <v/>
      </c>
      <c r="G100" s="167" t="str">
        <f>IF(ISBLANK('Beladung des Speichers'!A100),"",SUMIFS('Beladung des Speichers'!$C$17:$C$300,'Beladung des Speichers'!$A$17:$A$300,A100))</f>
        <v/>
      </c>
      <c r="H100" s="124" t="str">
        <f>IF(ISBLANK('Beladung des Speichers'!A100),"",'Beladung des Speichers'!C100)</f>
        <v/>
      </c>
      <c r="I100" s="168" t="str">
        <f>IF(ISBLANK('Beladung des Speichers'!A100),"",SUMIFS('Beladung des Speichers'!$E$17:$E$1001,'Beladung des Speichers'!$A$17:$A$1001,'Ergebnis (detailliert)'!A100))</f>
        <v/>
      </c>
      <c r="J100" s="125" t="str">
        <f>IF(ISBLANK('Beladung des Speichers'!A100),"",'Beladung des Speichers'!E100)</f>
        <v/>
      </c>
      <c r="K100" s="168" t="str">
        <f>IF(ISBLANK('Beladung des Speichers'!A100),"",SUMIFS('Entladung des Speichers'!$C$17:$C$1001,'Entladung des Speichers'!$A$17:$A$1001,'Ergebnis (detailliert)'!A100))</f>
        <v/>
      </c>
      <c r="L100" s="169" t="str">
        <f t="shared" si="6"/>
        <v/>
      </c>
      <c r="M100" s="169" t="str">
        <f>IF(ISBLANK('Entladung des Speichers'!A100),"",'Entladung des Speichers'!C100)</f>
        <v/>
      </c>
      <c r="N100" s="168" t="str">
        <f>IF(ISBLANK('Beladung des Speichers'!A100),"",SUMIFS('Entladung des Speichers'!$E$17:$E$1001,'Entladung des Speichers'!$A$17:$A$1001,'Ergebnis (detailliert)'!$A$17:$A$300))</f>
        <v/>
      </c>
      <c r="O100" s="125" t="str">
        <f t="shared" si="7"/>
        <v/>
      </c>
      <c r="P100" s="20" t="str">
        <f>IFERROR(IF(A100="","",N100*'Ergebnis (detailliert)'!J100/'Ergebnis (detailliert)'!I100),0)</f>
        <v/>
      </c>
      <c r="Q100" s="106" t="str">
        <f t="shared" si="8"/>
        <v/>
      </c>
      <c r="R100" s="107" t="str">
        <f t="shared" si="9"/>
        <v/>
      </c>
      <c r="S100" s="108" t="str">
        <f>IF(A100="","",IF(LOOKUP(A100,Stammdaten!$A$17:$A$1001,Stammdaten!$G$17:$G$1001)="Nein",0,IF(ISBLANK('Beladung des Speichers'!A100),"",ROUND(MIN(J100,Q100)*-1,2))))</f>
        <v/>
      </c>
    </row>
    <row r="101" spans="1:19" x14ac:dyDescent="0.2">
      <c r="A101" s="109" t="str">
        <f>IF('Beladung des Speichers'!A101="","",'Beladung des Speichers'!A101)</f>
        <v/>
      </c>
      <c r="B101" s="109" t="str">
        <f>IF('Beladung des Speichers'!B101="","",'Beladung des Speichers'!B101)</f>
        <v/>
      </c>
      <c r="C101" s="163" t="str">
        <f>IF(ISBLANK('Beladung des Speichers'!A101),"",SUMIFS('Beladung des Speichers'!$C$17:$C$300,'Beladung des Speichers'!$A$17:$A$300,A101)-SUMIFS('Entladung des Speichers'!$C$17:$C$300,'Entladung des Speichers'!$A$17:$A$300,A101)+SUMIFS(Füllstände!$B$17:$B$299,Füllstände!$A$17:$A$299,A101)-SUMIFS(Füllstände!$C$17:$C$299,Füllstände!$A$17:$A$299,A101))</f>
        <v/>
      </c>
      <c r="D101" s="164" t="str">
        <f>IF(ISBLANK('Beladung des Speichers'!A101),"",C101*'Beladung des Speichers'!C101/SUMIFS('Beladung des Speichers'!$C$17:$C$300,'Beladung des Speichers'!$A$17:$A$300,A101))</f>
        <v/>
      </c>
      <c r="E101" s="165" t="str">
        <f>IF(ISBLANK('Beladung des Speichers'!A101),"",1/SUMIFS('Beladung des Speichers'!$C$17:$C$300,'Beladung des Speichers'!$A$17:$A$300,A101)*C101*SUMIF($A$17:$A$300,A101,'Beladung des Speichers'!$E$17:$E$300))</f>
        <v/>
      </c>
      <c r="F101" s="166" t="str">
        <f>IF(ISBLANK('Beladung des Speichers'!A101),"",IF(C101=0,"0,00",D101/C101*E101))</f>
        <v/>
      </c>
      <c r="G101" s="167" t="str">
        <f>IF(ISBLANK('Beladung des Speichers'!A101),"",SUMIFS('Beladung des Speichers'!$C$17:$C$300,'Beladung des Speichers'!$A$17:$A$300,A101))</f>
        <v/>
      </c>
      <c r="H101" s="124" t="str">
        <f>IF(ISBLANK('Beladung des Speichers'!A101),"",'Beladung des Speichers'!C101)</f>
        <v/>
      </c>
      <c r="I101" s="168" t="str">
        <f>IF(ISBLANK('Beladung des Speichers'!A101),"",SUMIFS('Beladung des Speichers'!$E$17:$E$1001,'Beladung des Speichers'!$A$17:$A$1001,'Ergebnis (detailliert)'!A101))</f>
        <v/>
      </c>
      <c r="J101" s="125" t="str">
        <f>IF(ISBLANK('Beladung des Speichers'!A101),"",'Beladung des Speichers'!E101)</f>
        <v/>
      </c>
      <c r="K101" s="168" t="str">
        <f>IF(ISBLANK('Beladung des Speichers'!A101),"",SUMIFS('Entladung des Speichers'!$C$17:$C$1001,'Entladung des Speichers'!$A$17:$A$1001,'Ergebnis (detailliert)'!A101))</f>
        <v/>
      </c>
      <c r="L101" s="169" t="str">
        <f t="shared" si="6"/>
        <v/>
      </c>
      <c r="M101" s="169" t="str">
        <f>IF(ISBLANK('Entladung des Speichers'!A101),"",'Entladung des Speichers'!C101)</f>
        <v/>
      </c>
      <c r="N101" s="168" t="str">
        <f>IF(ISBLANK('Beladung des Speichers'!A101),"",SUMIFS('Entladung des Speichers'!$E$17:$E$1001,'Entladung des Speichers'!$A$17:$A$1001,'Ergebnis (detailliert)'!$A$17:$A$300))</f>
        <v/>
      </c>
      <c r="O101" s="125" t="str">
        <f t="shared" si="7"/>
        <v/>
      </c>
      <c r="P101" s="20" t="str">
        <f>IFERROR(IF(A101="","",N101*'Ergebnis (detailliert)'!J101/'Ergebnis (detailliert)'!I101),0)</f>
        <v/>
      </c>
      <c r="Q101" s="106" t="str">
        <f t="shared" si="8"/>
        <v/>
      </c>
      <c r="R101" s="107" t="str">
        <f t="shared" si="9"/>
        <v/>
      </c>
      <c r="S101" s="108" t="str">
        <f>IF(A101="","",IF(LOOKUP(A101,Stammdaten!$A$17:$A$1001,Stammdaten!$G$17:$G$1001)="Nein",0,IF(ISBLANK('Beladung des Speichers'!A101),"",ROUND(MIN(J101,Q101)*-1,2))))</f>
        <v/>
      </c>
    </row>
    <row r="102" spans="1:19" x14ac:dyDescent="0.2">
      <c r="A102" s="109" t="str">
        <f>IF('Beladung des Speichers'!A102="","",'Beladung des Speichers'!A102)</f>
        <v/>
      </c>
      <c r="B102" s="109" t="str">
        <f>IF('Beladung des Speichers'!B102="","",'Beladung des Speichers'!B102)</f>
        <v/>
      </c>
      <c r="C102" s="163" t="str">
        <f>IF(ISBLANK('Beladung des Speichers'!A102),"",SUMIFS('Beladung des Speichers'!$C$17:$C$300,'Beladung des Speichers'!$A$17:$A$300,A102)-SUMIFS('Entladung des Speichers'!$C$17:$C$300,'Entladung des Speichers'!$A$17:$A$300,A102)+SUMIFS(Füllstände!$B$17:$B$299,Füllstände!$A$17:$A$299,A102)-SUMIFS(Füllstände!$C$17:$C$299,Füllstände!$A$17:$A$299,A102))</f>
        <v/>
      </c>
      <c r="D102" s="164" t="str">
        <f>IF(ISBLANK('Beladung des Speichers'!A102),"",C102*'Beladung des Speichers'!C102/SUMIFS('Beladung des Speichers'!$C$17:$C$300,'Beladung des Speichers'!$A$17:$A$300,A102))</f>
        <v/>
      </c>
      <c r="E102" s="165" t="str">
        <f>IF(ISBLANK('Beladung des Speichers'!A102),"",1/SUMIFS('Beladung des Speichers'!$C$17:$C$300,'Beladung des Speichers'!$A$17:$A$300,A102)*C102*SUMIF($A$17:$A$300,A102,'Beladung des Speichers'!$E$17:$E$300))</f>
        <v/>
      </c>
      <c r="F102" s="166" t="str">
        <f>IF(ISBLANK('Beladung des Speichers'!A102),"",IF(C102=0,"0,00",D102/C102*E102))</f>
        <v/>
      </c>
      <c r="G102" s="167" t="str">
        <f>IF(ISBLANK('Beladung des Speichers'!A102),"",SUMIFS('Beladung des Speichers'!$C$17:$C$300,'Beladung des Speichers'!$A$17:$A$300,A102))</f>
        <v/>
      </c>
      <c r="H102" s="124" t="str">
        <f>IF(ISBLANK('Beladung des Speichers'!A102),"",'Beladung des Speichers'!C102)</f>
        <v/>
      </c>
      <c r="I102" s="168" t="str">
        <f>IF(ISBLANK('Beladung des Speichers'!A102),"",SUMIFS('Beladung des Speichers'!$E$17:$E$1001,'Beladung des Speichers'!$A$17:$A$1001,'Ergebnis (detailliert)'!A102))</f>
        <v/>
      </c>
      <c r="J102" s="125" t="str">
        <f>IF(ISBLANK('Beladung des Speichers'!A102),"",'Beladung des Speichers'!E102)</f>
        <v/>
      </c>
      <c r="K102" s="168" t="str">
        <f>IF(ISBLANK('Beladung des Speichers'!A102),"",SUMIFS('Entladung des Speichers'!$C$17:$C$1001,'Entladung des Speichers'!$A$17:$A$1001,'Ergebnis (detailliert)'!A102))</f>
        <v/>
      </c>
      <c r="L102" s="169" t="str">
        <f t="shared" si="6"/>
        <v/>
      </c>
      <c r="M102" s="169" t="str">
        <f>IF(ISBLANK('Entladung des Speichers'!A102),"",'Entladung des Speichers'!C102)</f>
        <v/>
      </c>
      <c r="N102" s="168" t="str">
        <f>IF(ISBLANK('Beladung des Speichers'!A102),"",SUMIFS('Entladung des Speichers'!$E$17:$E$1001,'Entladung des Speichers'!$A$17:$A$1001,'Ergebnis (detailliert)'!$A$17:$A$300))</f>
        <v/>
      </c>
      <c r="O102" s="125" t="str">
        <f t="shared" si="7"/>
        <v/>
      </c>
      <c r="P102" s="20" t="str">
        <f>IFERROR(IF(A102="","",N102*'Ergebnis (detailliert)'!J102/'Ergebnis (detailliert)'!I102),0)</f>
        <v/>
      </c>
      <c r="Q102" s="106" t="str">
        <f t="shared" si="8"/>
        <v/>
      </c>
      <c r="R102" s="107" t="str">
        <f t="shared" si="9"/>
        <v/>
      </c>
      <c r="S102" s="108" t="str">
        <f>IF(A102="","",IF(LOOKUP(A102,Stammdaten!$A$17:$A$1001,Stammdaten!$G$17:$G$1001)="Nein",0,IF(ISBLANK('Beladung des Speichers'!A102),"",ROUND(MIN(J102,Q102)*-1,2))))</f>
        <v/>
      </c>
    </row>
    <row r="103" spans="1:19" x14ac:dyDescent="0.2">
      <c r="A103" s="109" t="str">
        <f>IF('Beladung des Speichers'!A103="","",'Beladung des Speichers'!A103)</f>
        <v/>
      </c>
      <c r="B103" s="109" t="str">
        <f>IF('Beladung des Speichers'!B103="","",'Beladung des Speichers'!B103)</f>
        <v/>
      </c>
      <c r="C103" s="163" t="str">
        <f>IF(ISBLANK('Beladung des Speichers'!A103),"",SUMIFS('Beladung des Speichers'!$C$17:$C$300,'Beladung des Speichers'!$A$17:$A$300,A103)-SUMIFS('Entladung des Speichers'!$C$17:$C$300,'Entladung des Speichers'!$A$17:$A$300,A103)+SUMIFS(Füllstände!$B$17:$B$299,Füllstände!$A$17:$A$299,A103)-SUMIFS(Füllstände!$C$17:$C$299,Füllstände!$A$17:$A$299,A103))</f>
        <v/>
      </c>
      <c r="D103" s="164" t="str">
        <f>IF(ISBLANK('Beladung des Speichers'!A103),"",C103*'Beladung des Speichers'!C103/SUMIFS('Beladung des Speichers'!$C$17:$C$300,'Beladung des Speichers'!$A$17:$A$300,A103))</f>
        <v/>
      </c>
      <c r="E103" s="165" t="str">
        <f>IF(ISBLANK('Beladung des Speichers'!A103),"",1/SUMIFS('Beladung des Speichers'!$C$17:$C$300,'Beladung des Speichers'!$A$17:$A$300,A103)*C103*SUMIF($A$17:$A$300,A103,'Beladung des Speichers'!$E$17:$E$300))</f>
        <v/>
      </c>
      <c r="F103" s="166" t="str">
        <f>IF(ISBLANK('Beladung des Speichers'!A103),"",IF(C103=0,"0,00",D103/C103*E103))</f>
        <v/>
      </c>
      <c r="G103" s="167" t="str">
        <f>IF(ISBLANK('Beladung des Speichers'!A103),"",SUMIFS('Beladung des Speichers'!$C$17:$C$300,'Beladung des Speichers'!$A$17:$A$300,A103))</f>
        <v/>
      </c>
      <c r="H103" s="124" t="str">
        <f>IF(ISBLANK('Beladung des Speichers'!A103),"",'Beladung des Speichers'!C103)</f>
        <v/>
      </c>
      <c r="I103" s="168" t="str">
        <f>IF(ISBLANK('Beladung des Speichers'!A103),"",SUMIFS('Beladung des Speichers'!$E$17:$E$1001,'Beladung des Speichers'!$A$17:$A$1001,'Ergebnis (detailliert)'!A103))</f>
        <v/>
      </c>
      <c r="J103" s="125" t="str">
        <f>IF(ISBLANK('Beladung des Speichers'!A103),"",'Beladung des Speichers'!E103)</f>
        <v/>
      </c>
      <c r="K103" s="168" t="str">
        <f>IF(ISBLANK('Beladung des Speichers'!A103),"",SUMIFS('Entladung des Speichers'!$C$17:$C$1001,'Entladung des Speichers'!$A$17:$A$1001,'Ergebnis (detailliert)'!A103))</f>
        <v/>
      </c>
      <c r="L103" s="169" t="str">
        <f t="shared" si="6"/>
        <v/>
      </c>
      <c r="M103" s="169" t="str">
        <f>IF(ISBLANK('Entladung des Speichers'!A103),"",'Entladung des Speichers'!C103)</f>
        <v/>
      </c>
      <c r="N103" s="168" t="str">
        <f>IF(ISBLANK('Beladung des Speichers'!A103),"",SUMIFS('Entladung des Speichers'!$E$17:$E$1001,'Entladung des Speichers'!$A$17:$A$1001,'Ergebnis (detailliert)'!$A$17:$A$300))</f>
        <v/>
      </c>
      <c r="O103" s="125" t="str">
        <f t="shared" si="7"/>
        <v/>
      </c>
      <c r="P103" s="20" t="str">
        <f>IFERROR(IF(A103="","",N103*'Ergebnis (detailliert)'!J103/'Ergebnis (detailliert)'!I103),0)</f>
        <v/>
      </c>
      <c r="Q103" s="106" t="str">
        <f t="shared" si="8"/>
        <v/>
      </c>
      <c r="R103" s="107" t="str">
        <f t="shared" si="9"/>
        <v/>
      </c>
      <c r="S103" s="108" t="str">
        <f>IF(A103="","",IF(LOOKUP(A103,Stammdaten!$A$17:$A$1001,Stammdaten!$G$17:$G$1001)="Nein",0,IF(ISBLANK('Beladung des Speichers'!A103),"",ROUND(MIN(J103,Q103)*-1,2))))</f>
        <v/>
      </c>
    </row>
    <row r="104" spans="1:19" x14ac:dyDescent="0.2">
      <c r="A104" s="109" t="str">
        <f>IF('Beladung des Speichers'!A104="","",'Beladung des Speichers'!A104)</f>
        <v/>
      </c>
      <c r="B104" s="109" t="str">
        <f>IF('Beladung des Speichers'!B104="","",'Beladung des Speichers'!B104)</f>
        <v/>
      </c>
      <c r="C104" s="163" t="str">
        <f>IF(ISBLANK('Beladung des Speichers'!A104),"",SUMIFS('Beladung des Speichers'!$C$17:$C$300,'Beladung des Speichers'!$A$17:$A$300,A104)-SUMIFS('Entladung des Speichers'!$C$17:$C$300,'Entladung des Speichers'!$A$17:$A$300,A104)+SUMIFS(Füllstände!$B$17:$B$299,Füllstände!$A$17:$A$299,A104)-SUMIFS(Füllstände!$C$17:$C$299,Füllstände!$A$17:$A$299,A104))</f>
        <v/>
      </c>
      <c r="D104" s="164" t="str">
        <f>IF(ISBLANK('Beladung des Speichers'!A104),"",C104*'Beladung des Speichers'!C104/SUMIFS('Beladung des Speichers'!$C$17:$C$300,'Beladung des Speichers'!$A$17:$A$300,A104))</f>
        <v/>
      </c>
      <c r="E104" s="165" t="str">
        <f>IF(ISBLANK('Beladung des Speichers'!A104),"",1/SUMIFS('Beladung des Speichers'!$C$17:$C$300,'Beladung des Speichers'!$A$17:$A$300,A104)*C104*SUMIF($A$17:$A$300,A104,'Beladung des Speichers'!$E$17:$E$300))</f>
        <v/>
      </c>
      <c r="F104" s="166" t="str">
        <f>IF(ISBLANK('Beladung des Speichers'!A104),"",IF(C104=0,"0,00",D104/C104*E104))</f>
        <v/>
      </c>
      <c r="G104" s="167" t="str">
        <f>IF(ISBLANK('Beladung des Speichers'!A104),"",SUMIFS('Beladung des Speichers'!$C$17:$C$300,'Beladung des Speichers'!$A$17:$A$300,A104))</f>
        <v/>
      </c>
      <c r="H104" s="124" t="str">
        <f>IF(ISBLANK('Beladung des Speichers'!A104),"",'Beladung des Speichers'!C104)</f>
        <v/>
      </c>
      <c r="I104" s="168" t="str">
        <f>IF(ISBLANK('Beladung des Speichers'!A104),"",SUMIFS('Beladung des Speichers'!$E$17:$E$1001,'Beladung des Speichers'!$A$17:$A$1001,'Ergebnis (detailliert)'!A104))</f>
        <v/>
      </c>
      <c r="J104" s="125" t="str">
        <f>IF(ISBLANK('Beladung des Speichers'!A104),"",'Beladung des Speichers'!E104)</f>
        <v/>
      </c>
      <c r="K104" s="168" t="str">
        <f>IF(ISBLANK('Beladung des Speichers'!A104),"",SUMIFS('Entladung des Speichers'!$C$17:$C$1001,'Entladung des Speichers'!$A$17:$A$1001,'Ergebnis (detailliert)'!A104))</f>
        <v/>
      </c>
      <c r="L104" s="169" t="str">
        <f t="shared" si="6"/>
        <v/>
      </c>
      <c r="M104" s="169" t="str">
        <f>IF(ISBLANK('Entladung des Speichers'!A104),"",'Entladung des Speichers'!C104)</f>
        <v/>
      </c>
      <c r="N104" s="168" t="str">
        <f>IF(ISBLANK('Beladung des Speichers'!A104),"",SUMIFS('Entladung des Speichers'!$E$17:$E$1001,'Entladung des Speichers'!$A$17:$A$1001,'Ergebnis (detailliert)'!$A$17:$A$300))</f>
        <v/>
      </c>
      <c r="O104" s="125" t="str">
        <f t="shared" si="7"/>
        <v/>
      </c>
      <c r="P104" s="20" t="str">
        <f>IFERROR(IF(A104="","",N104*'Ergebnis (detailliert)'!J104/'Ergebnis (detailliert)'!I104),0)</f>
        <v/>
      </c>
      <c r="Q104" s="106" t="str">
        <f t="shared" si="8"/>
        <v/>
      </c>
      <c r="R104" s="107" t="str">
        <f t="shared" si="9"/>
        <v/>
      </c>
      <c r="S104" s="108" t="str">
        <f>IF(A104="","",IF(LOOKUP(A104,Stammdaten!$A$17:$A$1001,Stammdaten!$G$17:$G$1001)="Nein",0,IF(ISBLANK('Beladung des Speichers'!A104),"",ROUND(MIN(J104,Q104)*-1,2))))</f>
        <v/>
      </c>
    </row>
    <row r="105" spans="1:19" x14ac:dyDescent="0.2">
      <c r="A105" s="109" t="str">
        <f>IF('Beladung des Speichers'!A105="","",'Beladung des Speichers'!A105)</f>
        <v/>
      </c>
      <c r="B105" s="109" t="str">
        <f>IF('Beladung des Speichers'!B105="","",'Beladung des Speichers'!B105)</f>
        <v/>
      </c>
      <c r="C105" s="163" t="str">
        <f>IF(ISBLANK('Beladung des Speichers'!A105),"",SUMIFS('Beladung des Speichers'!$C$17:$C$300,'Beladung des Speichers'!$A$17:$A$300,A105)-SUMIFS('Entladung des Speichers'!$C$17:$C$300,'Entladung des Speichers'!$A$17:$A$300,A105)+SUMIFS(Füllstände!$B$17:$B$299,Füllstände!$A$17:$A$299,A105)-SUMIFS(Füllstände!$C$17:$C$299,Füllstände!$A$17:$A$299,A105))</f>
        <v/>
      </c>
      <c r="D105" s="164" t="str">
        <f>IF(ISBLANK('Beladung des Speichers'!A105),"",C105*'Beladung des Speichers'!C105/SUMIFS('Beladung des Speichers'!$C$17:$C$300,'Beladung des Speichers'!$A$17:$A$300,A105))</f>
        <v/>
      </c>
      <c r="E105" s="165" t="str">
        <f>IF(ISBLANK('Beladung des Speichers'!A105),"",1/SUMIFS('Beladung des Speichers'!$C$17:$C$300,'Beladung des Speichers'!$A$17:$A$300,A105)*C105*SUMIF($A$17:$A$300,A105,'Beladung des Speichers'!$E$17:$E$300))</f>
        <v/>
      </c>
      <c r="F105" s="166" t="str">
        <f>IF(ISBLANK('Beladung des Speichers'!A105),"",IF(C105=0,"0,00",D105/C105*E105))</f>
        <v/>
      </c>
      <c r="G105" s="167" t="str">
        <f>IF(ISBLANK('Beladung des Speichers'!A105),"",SUMIFS('Beladung des Speichers'!$C$17:$C$300,'Beladung des Speichers'!$A$17:$A$300,A105))</f>
        <v/>
      </c>
      <c r="H105" s="124" t="str">
        <f>IF(ISBLANK('Beladung des Speichers'!A105),"",'Beladung des Speichers'!C105)</f>
        <v/>
      </c>
      <c r="I105" s="168" t="str">
        <f>IF(ISBLANK('Beladung des Speichers'!A105),"",SUMIFS('Beladung des Speichers'!$E$17:$E$1001,'Beladung des Speichers'!$A$17:$A$1001,'Ergebnis (detailliert)'!A105))</f>
        <v/>
      </c>
      <c r="J105" s="125" t="str">
        <f>IF(ISBLANK('Beladung des Speichers'!A105),"",'Beladung des Speichers'!E105)</f>
        <v/>
      </c>
      <c r="K105" s="168" t="str">
        <f>IF(ISBLANK('Beladung des Speichers'!A105),"",SUMIFS('Entladung des Speichers'!$C$17:$C$1001,'Entladung des Speichers'!$A$17:$A$1001,'Ergebnis (detailliert)'!A105))</f>
        <v/>
      </c>
      <c r="L105" s="169" t="str">
        <f t="shared" si="6"/>
        <v/>
      </c>
      <c r="M105" s="169" t="str">
        <f>IF(ISBLANK('Entladung des Speichers'!A105),"",'Entladung des Speichers'!C105)</f>
        <v/>
      </c>
      <c r="N105" s="168" t="str">
        <f>IF(ISBLANK('Beladung des Speichers'!A105),"",SUMIFS('Entladung des Speichers'!$E$17:$E$1001,'Entladung des Speichers'!$A$17:$A$1001,'Ergebnis (detailliert)'!$A$17:$A$300))</f>
        <v/>
      </c>
      <c r="O105" s="125" t="str">
        <f t="shared" si="7"/>
        <v/>
      </c>
      <c r="P105" s="20" t="str">
        <f>IFERROR(IF(A105="","",N105*'Ergebnis (detailliert)'!J105/'Ergebnis (detailliert)'!I105),0)</f>
        <v/>
      </c>
      <c r="Q105" s="106" t="str">
        <f t="shared" si="8"/>
        <v/>
      </c>
      <c r="R105" s="107" t="str">
        <f t="shared" si="9"/>
        <v/>
      </c>
      <c r="S105" s="108" t="str">
        <f>IF(A105="","",IF(LOOKUP(A105,Stammdaten!$A$17:$A$1001,Stammdaten!$G$17:$G$1001)="Nein",0,IF(ISBLANK('Beladung des Speichers'!A105),"",ROUND(MIN(J105,Q105)*-1,2))))</f>
        <v/>
      </c>
    </row>
    <row r="106" spans="1:19" x14ac:dyDescent="0.2">
      <c r="A106" s="109" t="str">
        <f>IF('Beladung des Speichers'!A106="","",'Beladung des Speichers'!A106)</f>
        <v/>
      </c>
      <c r="B106" s="109" t="str">
        <f>IF('Beladung des Speichers'!B106="","",'Beladung des Speichers'!B106)</f>
        <v/>
      </c>
      <c r="C106" s="163" t="str">
        <f>IF(ISBLANK('Beladung des Speichers'!A106),"",SUMIFS('Beladung des Speichers'!$C$17:$C$300,'Beladung des Speichers'!$A$17:$A$300,A106)-SUMIFS('Entladung des Speichers'!$C$17:$C$300,'Entladung des Speichers'!$A$17:$A$300,A106)+SUMIFS(Füllstände!$B$17:$B$299,Füllstände!$A$17:$A$299,A106)-SUMIFS(Füllstände!$C$17:$C$299,Füllstände!$A$17:$A$299,A106))</f>
        <v/>
      </c>
      <c r="D106" s="164" t="str">
        <f>IF(ISBLANK('Beladung des Speichers'!A106),"",C106*'Beladung des Speichers'!C106/SUMIFS('Beladung des Speichers'!$C$17:$C$300,'Beladung des Speichers'!$A$17:$A$300,A106))</f>
        <v/>
      </c>
      <c r="E106" s="165" t="str">
        <f>IF(ISBLANK('Beladung des Speichers'!A106),"",1/SUMIFS('Beladung des Speichers'!$C$17:$C$300,'Beladung des Speichers'!$A$17:$A$300,A106)*C106*SUMIF($A$17:$A$300,A106,'Beladung des Speichers'!$E$17:$E$300))</f>
        <v/>
      </c>
      <c r="F106" s="166" t="str">
        <f>IF(ISBLANK('Beladung des Speichers'!A106),"",IF(C106=0,"0,00",D106/C106*E106))</f>
        <v/>
      </c>
      <c r="G106" s="167" t="str">
        <f>IF(ISBLANK('Beladung des Speichers'!A106),"",SUMIFS('Beladung des Speichers'!$C$17:$C$300,'Beladung des Speichers'!$A$17:$A$300,A106))</f>
        <v/>
      </c>
      <c r="H106" s="124" t="str">
        <f>IF(ISBLANK('Beladung des Speichers'!A106),"",'Beladung des Speichers'!C106)</f>
        <v/>
      </c>
      <c r="I106" s="168" t="str">
        <f>IF(ISBLANK('Beladung des Speichers'!A106),"",SUMIFS('Beladung des Speichers'!$E$17:$E$1001,'Beladung des Speichers'!$A$17:$A$1001,'Ergebnis (detailliert)'!A106))</f>
        <v/>
      </c>
      <c r="J106" s="125" t="str">
        <f>IF(ISBLANK('Beladung des Speichers'!A106),"",'Beladung des Speichers'!E106)</f>
        <v/>
      </c>
      <c r="K106" s="168" t="str">
        <f>IF(ISBLANK('Beladung des Speichers'!A106),"",SUMIFS('Entladung des Speichers'!$C$17:$C$1001,'Entladung des Speichers'!$A$17:$A$1001,'Ergebnis (detailliert)'!A106))</f>
        <v/>
      </c>
      <c r="L106" s="169" t="str">
        <f t="shared" si="6"/>
        <v/>
      </c>
      <c r="M106" s="169" t="str">
        <f>IF(ISBLANK('Entladung des Speichers'!A106),"",'Entladung des Speichers'!C106)</f>
        <v/>
      </c>
      <c r="N106" s="168" t="str">
        <f>IF(ISBLANK('Beladung des Speichers'!A106),"",SUMIFS('Entladung des Speichers'!$E$17:$E$1001,'Entladung des Speichers'!$A$17:$A$1001,'Ergebnis (detailliert)'!$A$17:$A$300))</f>
        <v/>
      </c>
      <c r="O106" s="125" t="str">
        <f t="shared" si="7"/>
        <v/>
      </c>
      <c r="P106" s="20" t="str">
        <f>IFERROR(IF(A106="","",N106*'Ergebnis (detailliert)'!J106/'Ergebnis (detailliert)'!I106),0)</f>
        <v/>
      </c>
      <c r="Q106" s="106" t="str">
        <f t="shared" si="8"/>
        <v/>
      </c>
      <c r="R106" s="107" t="str">
        <f t="shared" si="9"/>
        <v/>
      </c>
      <c r="S106" s="108" t="str">
        <f>IF(A106="","",IF(LOOKUP(A106,Stammdaten!$A$17:$A$1001,Stammdaten!$G$17:$G$1001)="Nein",0,IF(ISBLANK('Beladung des Speichers'!A106),"",ROUND(MIN(J106,Q106)*-1,2))))</f>
        <v/>
      </c>
    </row>
    <row r="107" spans="1:19" x14ac:dyDescent="0.2">
      <c r="A107" s="109" t="str">
        <f>IF('Beladung des Speichers'!A107="","",'Beladung des Speichers'!A107)</f>
        <v/>
      </c>
      <c r="B107" s="109" t="str">
        <f>IF('Beladung des Speichers'!B107="","",'Beladung des Speichers'!B107)</f>
        <v/>
      </c>
      <c r="C107" s="163" t="str">
        <f>IF(ISBLANK('Beladung des Speichers'!A107),"",SUMIFS('Beladung des Speichers'!$C$17:$C$300,'Beladung des Speichers'!$A$17:$A$300,A107)-SUMIFS('Entladung des Speichers'!$C$17:$C$300,'Entladung des Speichers'!$A$17:$A$300,A107)+SUMIFS(Füllstände!$B$17:$B$299,Füllstände!$A$17:$A$299,A107)-SUMIFS(Füllstände!$C$17:$C$299,Füllstände!$A$17:$A$299,A107))</f>
        <v/>
      </c>
      <c r="D107" s="164" t="str">
        <f>IF(ISBLANK('Beladung des Speichers'!A107),"",C107*'Beladung des Speichers'!C107/SUMIFS('Beladung des Speichers'!$C$17:$C$300,'Beladung des Speichers'!$A$17:$A$300,A107))</f>
        <v/>
      </c>
      <c r="E107" s="165" t="str">
        <f>IF(ISBLANK('Beladung des Speichers'!A107),"",1/SUMIFS('Beladung des Speichers'!$C$17:$C$300,'Beladung des Speichers'!$A$17:$A$300,A107)*C107*SUMIF($A$17:$A$300,A107,'Beladung des Speichers'!$E$17:$E$300))</f>
        <v/>
      </c>
      <c r="F107" s="166" t="str">
        <f>IF(ISBLANK('Beladung des Speichers'!A107),"",IF(C107=0,"0,00",D107/C107*E107))</f>
        <v/>
      </c>
      <c r="G107" s="167" t="str">
        <f>IF(ISBLANK('Beladung des Speichers'!A107),"",SUMIFS('Beladung des Speichers'!$C$17:$C$300,'Beladung des Speichers'!$A$17:$A$300,A107))</f>
        <v/>
      </c>
      <c r="H107" s="124" t="str">
        <f>IF(ISBLANK('Beladung des Speichers'!A107),"",'Beladung des Speichers'!C107)</f>
        <v/>
      </c>
      <c r="I107" s="168" t="str">
        <f>IF(ISBLANK('Beladung des Speichers'!A107),"",SUMIFS('Beladung des Speichers'!$E$17:$E$1001,'Beladung des Speichers'!$A$17:$A$1001,'Ergebnis (detailliert)'!A107))</f>
        <v/>
      </c>
      <c r="J107" s="125" t="str">
        <f>IF(ISBLANK('Beladung des Speichers'!A107),"",'Beladung des Speichers'!E107)</f>
        <v/>
      </c>
      <c r="K107" s="168" t="str">
        <f>IF(ISBLANK('Beladung des Speichers'!A107),"",SUMIFS('Entladung des Speichers'!$C$17:$C$1001,'Entladung des Speichers'!$A$17:$A$1001,'Ergebnis (detailliert)'!A107))</f>
        <v/>
      </c>
      <c r="L107" s="169" t="str">
        <f t="shared" si="6"/>
        <v/>
      </c>
      <c r="M107" s="169" t="str">
        <f>IF(ISBLANK('Entladung des Speichers'!A107),"",'Entladung des Speichers'!C107)</f>
        <v/>
      </c>
      <c r="N107" s="168" t="str">
        <f>IF(ISBLANK('Beladung des Speichers'!A107),"",SUMIFS('Entladung des Speichers'!$E$17:$E$1001,'Entladung des Speichers'!$A$17:$A$1001,'Ergebnis (detailliert)'!$A$17:$A$300))</f>
        <v/>
      </c>
      <c r="O107" s="125" t="str">
        <f t="shared" si="7"/>
        <v/>
      </c>
      <c r="P107" s="20" t="str">
        <f>IFERROR(IF(A107="","",N107*'Ergebnis (detailliert)'!J107/'Ergebnis (detailliert)'!I107),0)</f>
        <v/>
      </c>
      <c r="Q107" s="106" t="str">
        <f t="shared" si="8"/>
        <v/>
      </c>
      <c r="R107" s="107" t="str">
        <f t="shared" si="9"/>
        <v/>
      </c>
      <c r="S107" s="108" t="str">
        <f>IF(A107="","",IF(LOOKUP(A107,Stammdaten!$A$17:$A$1001,Stammdaten!$G$17:$G$1001)="Nein",0,IF(ISBLANK('Beladung des Speichers'!A107),"",ROUND(MIN(J107,Q107)*-1,2))))</f>
        <v/>
      </c>
    </row>
    <row r="108" spans="1:19" x14ac:dyDescent="0.2">
      <c r="A108" s="109" t="str">
        <f>IF('Beladung des Speichers'!A108="","",'Beladung des Speichers'!A108)</f>
        <v/>
      </c>
      <c r="B108" s="109" t="str">
        <f>IF('Beladung des Speichers'!B108="","",'Beladung des Speichers'!B108)</f>
        <v/>
      </c>
      <c r="C108" s="163" t="str">
        <f>IF(ISBLANK('Beladung des Speichers'!A108),"",SUMIFS('Beladung des Speichers'!$C$17:$C$300,'Beladung des Speichers'!$A$17:$A$300,A108)-SUMIFS('Entladung des Speichers'!$C$17:$C$300,'Entladung des Speichers'!$A$17:$A$300,A108)+SUMIFS(Füllstände!$B$17:$B$299,Füllstände!$A$17:$A$299,A108)-SUMIFS(Füllstände!$C$17:$C$299,Füllstände!$A$17:$A$299,A108))</f>
        <v/>
      </c>
      <c r="D108" s="164" t="str">
        <f>IF(ISBLANK('Beladung des Speichers'!A108),"",C108*'Beladung des Speichers'!C108/SUMIFS('Beladung des Speichers'!$C$17:$C$300,'Beladung des Speichers'!$A$17:$A$300,A108))</f>
        <v/>
      </c>
      <c r="E108" s="165" t="str">
        <f>IF(ISBLANK('Beladung des Speichers'!A108),"",1/SUMIFS('Beladung des Speichers'!$C$17:$C$300,'Beladung des Speichers'!$A$17:$A$300,A108)*C108*SUMIF($A$17:$A$300,A108,'Beladung des Speichers'!$E$17:$E$300))</f>
        <v/>
      </c>
      <c r="F108" s="166" t="str">
        <f>IF(ISBLANK('Beladung des Speichers'!A108),"",IF(C108=0,"0,00",D108/C108*E108))</f>
        <v/>
      </c>
      <c r="G108" s="167" t="str">
        <f>IF(ISBLANK('Beladung des Speichers'!A108),"",SUMIFS('Beladung des Speichers'!$C$17:$C$300,'Beladung des Speichers'!$A$17:$A$300,A108))</f>
        <v/>
      </c>
      <c r="H108" s="124" t="str">
        <f>IF(ISBLANK('Beladung des Speichers'!A108),"",'Beladung des Speichers'!C108)</f>
        <v/>
      </c>
      <c r="I108" s="168" t="str">
        <f>IF(ISBLANK('Beladung des Speichers'!A108),"",SUMIFS('Beladung des Speichers'!$E$17:$E$1001,'Beladung des Speichers'!$A$17:$A$1001,'Ergebnis (detailliert)'!A108))</f>
        <v/>
      </c>
      <c r="J108" s="125" t="str">
        <f>IF(ISBLANK('Beladung des Speichers'!A108),"",'Beladung des Speichers'!E108)</f>
        <v/>
      </c>
      <c r="K108" s="168" t="str">
        <f>IF(ISBLANK('Beladung des Speichers'!A108),"",SUMIFS('Entladung des Speichers'!$C$17:$C$1001,'Entladung des Speichers'!$A$17:$A$1001,'Ergebnis (detailliert)'!A108))</f>
        <v/>
      </c>
      <c r="L108" s="169" t="str">
        <f t="shared" si="6"/>
        <v/>
      </c>
      <c r="M108" s="169" t="str">
        <f>IF(ISBLANK('Entladung des Speichers'!A108),"",'Entladung des Speichers'!C108)</f>
        <v/>
      </c>
      <c r="N108" s="168" t="str">
        <f>IF(ISBLANK('Beladung des Speichers'!A108),"",SUMIFS('Entladung des Speichers'!$E$17:$E$1001,'Entladung des Speichers'!$A$17:$A$1001,'Ergebnis (detailliert)'!$A$17:$A$300))</f>
        <v/>
      </c>
      <c r="O108" s="125" t="str">
        <f t="shared" si="7"/>
        <v/>
      </c>
      <c r="P108" s="20" t="str">
        <f>IFERROR(IF(A108="","",N108*'Ergebnis (detailliert)'!J108/'Ergebnis (detailliert)'!I108),0)</f>
        <v/>
      </c>
      <c r="Q108" s="106" t="str">
        <f t="shared" si="8"/>
        <v/>
      </c>
      <c r="R108" s="107" t="str">
        <f t="shared" si="9"/>
        <v/>
      </c>
      <c r="S108" s="108" t="str">
        <f>IF(A108="","",IF(LOOKUP(A108,Stammdaten!$A$17:$A$1001,Stammdaten!$G$17:$G$1001)="Nein",0,IF(ISBLANK('Beladung des Speichers'!A108),"",ROUND(MIN(J108,Q108)*-1,2))))</f>
        <v/>
      </c>
    </row>
    <row r="109" spans="1:19" x14ac:dyDescent="0.2">
      <c r="A109" s="109" t="str">
        <f>IF('Beladung des Speichers'!A109="","",'Beladung des Speichers'!A109)</f>
        <v/>
      </c>
      <c r="B109" s="109" t="str">
        <f>IF('Beladung des Speichers'!B109="","",'Beladung des Speichers'!B109)</f>
        <v/>
      </c>
      <c r="C109" s="163" t="str">
        <f>IF(ISBLANK('Beladung des Speichers'!A109),"",SUMIFS('Beladung des Speichers'!$C$17:$C$300,'Beladung des Speichers'!$A$17:$A$300,A109)-SUMIFS('Entladung des Speichers'!$C$17:$C$300,'Entladung des Speichers'!$A$17:$A$300,A109)+SUMIFS(Füllstände!$B$17:$B$299,Füllstände!$A$17:$A$299,A109)-SUMIFS(Füllstände!$C$17:$C$299,Füllstände!$A$17:$A$299,A109))</f>
        <v/>
      </c>
      <c r="D109" s="164" t="str">
        <f>IF(ISBLANK('Beladung des Speichers'!A109),"",C109*'Beladung des Speichers'!C109/SUMIFS('Beladung des Speichers'!$C$17:$C$300,'Beladung des Speichers'!$A$17:$A$300,A109))</f>
        <v/>
      </c>
      <c r="E109" s="165" t="str">
        <f>IF(ISBLANK('Beladung des Speichers'!A109),"",1/SUMIFS('Beladung des Speichers'!$C$17:$C$300,'Beladung des Speichers'!$A$17:$A$300,A109)*C109*SUMIF($A$17:$A$300,A109,'Beladung des Speichers'!$E$17:$E$300))</f>
        <v/>
      </c>
      <c r="F109" s="166" t="str">
        <f>IF(ISBLANK('Beladung des Speichers'!A109),"",IF(C109=0,"0,00",D109/C109*E109))</f>
        <v/>
      </c>
      <c r="G109" s="167" t="str">
        <f>IF(ISBLANK('Beladung des Speichers'!A109),"",SUMIFS('Beladung des Speichers'!$C$17:$C$300,'Beladung des Speichers'!$A$17:$A$300,A109))</f>
        <v/>
      </c>
      <c r="H109" s="124" t="str">
        <f>IF(ISBLANK('Beladung des Speichers'!A109),"",'Beladung des Speichers'!C109)</f>
        <v/>
      </c>
      <c r="I109" s="168" t="str">
        <f>IF(ISBLANK('Beladung des Speichers'!A109),"",SUMIFS('Beladung des Speichers'!$E$17:$E$1001,'Beladung des Speichers'!$A$17:$A$1001,'Ergebnis (detailliert)'!A109))</f>
        <v/>
      </c>
      <c r="J109" s="125" t="str">
        <f>IF(ISBLANK('Beladung des Speichers'!A109),"",'Beladung des Speichers'!E109)</f>
        <v/>
      </c>
      <c r="K109" s="168" t="str">
        <f>IF(ISBLANK('Beladung des Speichers'!A109),"",SUMIFS('Entladung des Speichers'!$C$17:$C$1001,'Entladung des Speichers'!$A$17:$A$1001,'Ergebnis (detailliert)'!A109))</f>
        <v/>
      </c>
      <c r="L109" s="169" t="str">
        <f t="shared" si="6"/>
        <v/>
      </c>
      <c r="M109" s="169" t="str">
        <f>IF(ISBLANK('Entladung des Speichers'!A109),"",'Entladung des Speichers'!C109)</f>
        <v/>
      </c>
      <c r="N109" s="168" t="str">
        <f>IF(ISBLANK('Beladung des Speichers'!A109),"",SUMIFS('Entladung des Speichers'!$E$17:$E$1001,'Entladung des Speichers'!$A$17:$A$1001,'Ergebnis (detailliert)'!$A$17:$A$300))</f>
        <v/>
      </c>
      <c r="O109" s="125" t="str">
        <f t="shared" si="7"/>
        <v/>
      </c>
      <c r="P109" s="20" t="str">
        <f>IFERROR(IF(A109="","",N109*'Ergebnis (detailliert)'!J109/'Ergebnis (detailliert)'!I109),0)</f>
        <v/>
      </c>
      <c r="Q109" s="106" t="str">
        <f t="shared" si="8"/>
        <v/>
      </c>
      <c r="R109" s="107" t="str">
        <f t="shared" si="9"/>
        <v/>
      </c>
      <c r="S109" s="108" t="str">
        <f>IF(A109="","",IF(LOOKUP(A109,Stammdaten!$A$17:$A$1001,Stammdaten!$G$17:$G$1001)="Nein",0,IF(ISBLANK('Beladung des Speichers'!A109),"",ROUND(MIN(J109,Q109)*-1,2))))</f>
        <v/>
      </c>
    </row>
    <row r="110" spans="1:19" x14ac:dyDescent="0.2">
      <c r="A110" s="109" t="str">
        <f>IF('Beladung des Speichers'!A110="","",'Beladung des Speichers'!A110)</f>
        <v/>
      </c>
      <c r="B110" s="109" t="str">
        <f>IF('Beladung des Speichers'!B110="","",'Beladung des Speichers'!B110)</f>
        <v/>
      </c>
      <c r="C110" s="163" t="str">
        <f>IF(ISBLANK('Beladung des Speichers'!A110),"",SUMIFS('Beladung des Speichers'!$C$17:$C$300,'Beladung des Speichers'!$A$17:$A$300,A110)-SUMIFS('Entladung des Speichers'!$C$17:$C$300,'Entladung des Speichers'!$A$17:$A$300,A110)+SUMIFS(Füllstände!$B$17:$B$299,Füllstände!$A$17:$A$299,A110)-SUMIFS(Füllstände!$C$17:$C$299,Füllstände!$A$17:$A$299,A110))</f>
        <v/>
      </c>
      <c r="D110" s="164" t="str">
        <f>IF(ISBLANK('Beladung des Speichers'!A110),"",C110*'Beladung des Speichers'!C110/SUMIFS('Beladung des Speichers'!$C$17:$C$300,'Beladung des Speichers'!$A$17:$A$300,A110))</f>
        <v/>
      </c>
      <c r="E110" s="165" t="str">
        <f>IF(ISBLANK('Beladung des Speichers'!A110),"",1/SUMIFS('Beladung des Speichers'!$C$17:$C$300,'Beladung des Speichers'!$A$17:$A$300,A110)*C110*SUMIF($A$17:$A$300,A110,'Beladung des Speichers'!$E$17:$E$300))</f>
        <v/>
      </c>
      <c r="F110" s="166" t="str">
        <f>IF(ISBLANK('Beladung des Speichers'!A110),"",IF(C110=0,"0,00",D110/C110*E110))</f>
        <v/>
      </c>
      <c r="G110" s="167" t="str">
        <f>IF(ISBLANK('Beladung des Speichers'!A110),"",SUMIFS('Beladung des Speichers'!$C$17:$C$300,'Beladung des Speichers'!$A$17:$A$300,A110))</f>
        <v/>
      </c>
      <c r="H110" s="124" t="str">
        <f>IF(ISBLANK('Beladung des Speichers'!A110),"",'Beladung des Speichers'!C110)</f>
        <v/>
      </c>
      <c r="I110" s="168" t="str">
        <f>IF(ISBLANK('Beladung des Speichers'!A110),"",SUMIFS('Beladung des Speichers'!$E$17:$E$1001,'Beladung des Speichers'!$A$17:$A$1001,'Ergebnis (detailliert)'!A110))</f>
        <v/>
      </c>
      <c r="J110" s="125" t="str">
        <f>IF(ISBLANK('Beladung des Speichers'!A110),"",'Beladung des Speichers'!E110)</f>
        <v/>
      </c>
      <c r="K110" s="168" t="str">
        <f>IF(ISBLANK('Beladung des Speichers'!A110),"",SUMIFS('Entladung des Speichers'!$C$17:$C$1001,'Entladung des Speichers'!$A$17:$A$1001,'Ergebnis (detailliert)'!A110))</f>
        <v/>
      </c>
      <c r="L110" s="169" t="str">
        <f t="shared" si="6"/>
        <v/>
      </c>
      <c r="M110" s="169" t="str">
        <f>IF(ISBLANK('Entladung des Speichers'!A110),"",'Entladung des Speichers'!C110)</f>
        <v/>
      </c>
      <c r="N110" s="168" t="str">
        <f>IF(ISBLANK('Beladung des Speichers'!A110),"",SUMIFS('Entladung des Speichers'!$E$17:$E$1001,'Entladung des Speichers'!$A$17:$A$1001,'Ergebnis (detailliert)'!$A$17:$A$300))</f>
        <v/>
      </c>
      <c r="O110" s="125" t="str">
        <f t="shared" si="7"/>
        <v/>
      </c>
      <c r="P110" s="20" t="str">
        <f>IFERROR(IF(A110="","",N110*'Ergebnis (detailliert)'!J110/'Ergebnis (detailliert)'!I110),0)</f>
        <v/>
      </c>
      <c r="Q110" s="106" t="str">
        <f t="shared" si="8"/>
        <v/>
      </c>
      <c r="R110" s="107" t="str">
        <f t="shared" si="9"/>
        <v/>
      </c>
      <c r="S110" s="108" t="str">
        <f>IF(A110="","",IF(LOOKUP(A110,Stammdaten!$A$17:$A$1001,Stammdaten!$G$17:$G$1001)="Nein",0,IF(ISBLANK('Beladung des Speichers'!A110),"",ROUND(MIN(J110,Q110)*-1,2))))</f>
        <v/>
      </c>
    </row>
    <row r="111" spans="1:19" x14ac:dyDescent="0.2">
      <c r="A111" s="109" t="str">
        <f>IF('Beladung des Speichers'!A111="","",'Beladung des Speichers'!A111)</f>
        <v/>
      </c>
      <c r="B111" s="109" t="str">
        <f>IF('Beladung des Speichers'!B111="","",'Beladung des Speichers'!B111)</f>
        <v/>
      </c>
      <c r="C111" s="163" t="str">
        <f>IF(ISBLANK('Beladung des Speichers'!A111),"",SUMIFS('Beladung des Speichers'!$C$17:$C$300,'Beladung des Speichers'!$A$17:$A$300,A111)-SUMIFS('Entladung des Speichers'!$C$17:$C$300,'Entladung des Speichers'!$A$17:$A$300,A111)+SUMIFS(Füllstände!$B$17:$B$299,Füllstände!$A$17:$A$299,A111)-SUMIFS(Füllstände!$C$17:$C$299,Füllstände!$A$17:$A$299,A111))</f>
        <v/>
      </c>
      <c r="D111" s="164" t="str">
        <f>IF(ISBLANK('Beladung des Speichers'!A111),"",C111*'Beladung des Speichers'!C111/SUMIFS('Beladung des Speichers'!$C$17:$C$300,'Beladung des Speichers'!$A$17:$A$300,A111))</f>
        <v/>
      </c>
      <c r="E111" s="165" t="str">
        <f>IF(ISBLANK('Beladung des Speichers'!A111),"",1/SUMIFS('Beladung des Speichers'!$C$17:$C$300,'Beladung des Speichers'!$A$17:$A$300,A111)*C111*SUMIF($A$17:$A$300,A111,'Beladung des Speichers'!$E$17:$E$300))</f>
        <v/>
      </c>
      <c r="F111" s="166" t="str">
        <f>IF(ISBLANK('Beladung des Speichers'!A111),"",IF(C111=0,"0,00",D111/C111*E111))</f>
        <v/>
      </c>
      <c r="G111" s="167" t="str">
        <f>IF(ISBLANK('Beladung des Speichers'!A111),"",SUMIFS('Beladung des Speichers'!$C$17:$C$300,'Beladung des Speichers'!$A$17:$A$300,A111))</f>
        <v/>
      </c>
      <c r="H111" s="124" t="str">
        <f>IF(ISBLANK('Beladung des Speichers'!A111),"",'Beladung des Speichers'!C111)</f>
        <v/>
      </c>
      <c r="I111" s="168" t="str">
        <f>IF(ISBLANK('Beladung des Speichers'!A111),"",SUMIFS('Beladung des Speichers'!$E$17:$E$1001,'Beladung des Speichers'!$A$17:$A$1001,'Ergebnis (detailliert)'!A111))</f>
        <v/>
      </c>
      <c r="J111" s="125" t="str">
        <f>IF(ISBLANK('Beladung des Speichers'!A111),"",'Beladung des Speichers'!E111)</f>
        <v/>
      </c>
      <c r="K111" s="168" t="str">
        <f>IF(ISBLANK('Beladung des Speichers'!A111),"",SUMIFS('Entladung des Speichers'!$C$17:$C$1001,'Entladung des Speichers'!$A$17:$A$1001,'Ergebnis (detailliert)'!A111))</f>
        <v/>
      </c>
      <c r="L111" s="169" t="str">
        <f t="shared" si="6"/>
        <v/>
      </c>
      <c r="M111" s="169" t="str">
        <f>IF(ISBLANK('Entladung des Speichers'!A111),"",'Entladung des Speichers'!C111)</f>
        <v/>
      </c>
      <c r="N111" s="168" t="str">
        <f>IF(ISBLANK('Beladung des Speichers'!A111),"",SUMIFS('Entladung des Speichers'!$E$17:$E$1001,'Entladung des Speichers'!$A$17:$A$1001,'Ergebnis (detailliert)'!$A$17:$A$300))</f>
        <v/>
      </c>
      <c r="O111" s="125" t="str">
        <f t="shared" si="7"/>
        <v/>
      </c>
      <c r="P111" s="20" t="str">
        <f>IFERROR(IF(A111="","",N111*'Ergebnis (detailliert)'!J111/'Ergebnis (detailliert)'!I111),0)</f>
        <v/>
      </c>
      <c r="Q111" s="106" t="str">
        <f t="shared" si="8"/>
        <v/>
      </c>
      <c r="R111" s="107" t="str">
        <f t="shared" si="9"/>
        <v/>
      </c>
      <c r="S111" s="108" t="str">
        <f>IF(A111="","",IF(LOOKUP(A111,Stammdaten!$A$17:$A$1001,Stammdaten!$G$17:$G$1001)="Nein",0,IF(ISBLANK('Beladung des Speichers'!A111),"",ROUND(MIN(J111,Q111)*-1,2))))</f>
        <v/>
      </c>
    </row>
    <row r="112" spans="1:19" x14ac:dyDescent="0.2">
      <c r="A112" s="109" t="str">
        <f>IF('Beladung des Speichers'!A112="","",'Beladung des Speichers'!A112)</f>
        <v/>
      </c>
      <c r="B112" s="109" t="str">
        <f>IF('Beladung des Speichers'!B112="","",'Beladung des Speichers'!B112)</f>
        <v/>
      </c>
      <c r="C112" s="163" t="str">
        <f>IF(ISBLANK('Beladung des Speichers'!A112),"",SUMIFS('Beladung des Speichers'!$C$17:$C$300,'Beladung des Speichers'!$A$17:$A$300,A112)-SUMIFS('Entladung des Speichers'!$C$17:$C$300,'Entladung des Speichers'!$A$17:$A$300,A112)+SUMIFS(Füllstände!$B$17:$B$299,Füllstände!$A$17:$A$299,A112)-SUMIFS(Füllstände!$C$17:$C$299,Füllstände!$A$17:$A$299,A112))</f>
        <v/>
      </c>
      <c r="D112" s="164" t="str">
        <f>IF(ISBLANK('Beladung des Speichers'!A112),"",C112*'Beladung des Speichers'!C112/SUMIFS('Beladung des Speichers'!$C$17:$C$300,'Beladung des Speichers'!$A$17:$A$300,A112))</f>
        <v/>
      </c>
      <c r="E112" s="165" t="str">
        <f>IF(ISBLANK('Beladung des Speichers'!A112),"",1/SUMIFS('Beladung des Speichers'!$C$17:$C$300,'Beladung des Speichers'!$A$17:$A$300,A112)*C112*SUMIF($A$17:$A$300,A112,'Beladung des Speichers'!$E$17:$E$300))</f>
        <v/>
      </c>
      <c r="F112" s="166" t="str">
        <f>IF(ISBLANK('Beladung des Speichers'!A112),"",IF(C112=0,"0,00",D112/C112*E112))</f>
        <v/>
      </c>
      <c r="G112" s="167" t="str">
        <f>IF(ISBLANK('Beladung des Speichers'!A112),"",SUMIFS('Beladung des Speichers'!$C$17:$C$300,'Beladung des Speichers'!$A$17:$A$300,A112))</f>
        <v/>
      </c>
      <c r="H112" s="124" t="str">
        <f>IF(ISBLANK('Beladung des Speichers'!A112),"",'Beladung des Speichers'!C112)</f>
        <v/>
      </c>
      <c r="I112" s="168" t="str">
        <f>IF(ISBLANK('Beladung des Speichers'!A112),"",SUMIFS('Beladung des Speichers'!$E$17:$E$1001,'Beladung des Speichers'!$A$17:$A$1001,'Ergebnis (detailliert)'!A112))</f>
        <v/>
      </c>
      <c r="J112" s="125" t="str">
        <f>IF(ISBLANK('Beladung des Speichers'!A112),"",'Beladung des Speichers'!E112)</f>
        <v/>
      </c>
      <c r="K112" s="168" t="str">
        <f>IF(ISBLANK('Beladung des Speichers'!A112),"",SUMIFS('Entladung des Speichers'!$C$17:$C$1001,'Entladung des Speichers'!$A$17:$A$1001,'Ergebnis (detailliert)'!A112))</f>
        <v/>
      </c>
      <c r="L112" s="169" t="str">
        <f t="shared" si="6"/>
        <v/>
      </c>
      <c r="M112" s="169" t="str">
        <f>IF(ISBLANK('Entladung des Speichers'!A112),"",'Entladung des Speichers'!C112)</f>
        <v/>
      </c>
      <c r="N112" s="168" t="str">
        <f>IF(ISBLANK('Beladung des Speichers'!A112),"",SUMIFS('Entladung des Speichers'!$E$17:$E$1001,'Entladung des Speichers'!$A$17:$A$1001,'Ergebnis (detailliert)'!$A$17:$A$300))</f>
        <v/>
      </c>
      <c r="O112" s="125" t="str">
        <f t="shared" si="7"/>
        <v/>
      </c>
      <c r="P112" s="20" t="str">
        <f>IFERROR(IF(A112="","",N112*'Ergebnis (detailliert)'!J112/'Ergebnis (detailliert)'!I112),0)</f>
        <v/>
      </c>
      <c r="Q112" s="106" t="str">
        <f t="shared" si="8"/>
        <v/>
      </c>
      <c r="R112" s="107" t="str">
        <f t="shared" si="9"/>
        <v/>
      </c>
      <c r="S112" s="108" t="str">
        <f>IF(A112="","",IF(LOOKUP(A112,Stammdaten!$A$17:$A$1001,Stammdaten!$G$17:$G$1001)="Nein",0,IF(ISBLANK('Beladung des Speichers'!A112),"",ROUND(MIN(J112,Q112)*-1,2))))</f>
        <v/>
      </c>
    </row>
    <row r="113" spans="1:19" x14ac:dyDescent="0.2">
      <c r="A113" s="109" t="str">
        <f>IF('Beladung des Speichers'!A113="","",'Beladung des Speichers'!A113)</f>
        <v/>
      </c>
      <c r="B113" s="109" t="str">
        <f>IF('Beladung des Speichers'!B113="","",'Beladung des Speichers'!B113)</f>
        <v/>
      </c>
      <c r="C113" s="163" t="str">
        <f>IF(ISBLANK('Beladung des Speichers'!A113),"",SUMIFS('Beladung des Speichers'!$C$17:$C$300,'Beladung des Speichers'!$A$17:$A$300,A113)-SUMIFS('Entladung des Speichers'!$C$17:$C$300,'Entladung des Speichers'!$A$17:$A$300,A113)+SUMIFS(Füllstände!$B$17:$B$299,Füllstände!$A$17:$A$299,A113)-SUMIFS(Füllstände!$C$17:$C$299,Füllstände!$A$17:$A$299,A113))</f>
        <v/>
      </c>
      <c r="D113" s="164" t="str">
        <f>IF(ISBLANK('Beladung des Speichers'!A113),"",C113*'Beladung des Speichers'!C113/SUMIFS('Beladung des Speichers'!$C$17:$C$300,'Beladung des Speichers'!$A$17:$A$300,A113))</f>
        <v/>
      </c>
      <c r="E113" s="165" t="str">
        <f>IF(ISBLANK('Beladung des Speichers'!A113),"",1/SUMIFS('Beladung des Speichers'!$C$17:$C$300,'Beladung des Speichers'!$A$17:$A$300,A113)*C113*SUMIF($A$17:$A$300,A113,'Beladung des Speichers'!$E$17:$E$300))</f>
        <v/>
      </c>
      <c r="F113" s="166" t="str">
        <f>IF(ISBLANK('Beladung des Speichers'!A113),"",IF(C113=0,"0,00",D113/C113*E113))</f>
        <v/>
      </c>
      <c r="G113" s="167" t="str">
        <f>IF(ISBLANK('Beladung des Speichers'!A113),"",SUMIFS('Beladung des Speichers'!$C$17:$C$300,'Beladung des Speichers'!$A$17:$A$300,A113))</f>
        <v/>
      </c>
      <c r="H113" s="124" t="str">
        <f>IF(ISBLANK('Beladung des Speichers'!A113),"",'Beladung des Speichers'!C113)</f>
        <v/>
      </c>
      <c r="I113" s="168" t="str">
        <f>IF(ISBLANK('Beladung des Speichers'!A113),"",SUMIFS('Beladung des Speichers'!$E$17:$E$1001,'Beladung des Speichers'!$A$17:$A$1001,'Ergebnis (detailliert)'!A113))</f>
        <v/>
      </c>
      <c r="J113" s="125" t="str">
        <f>IF(ISBLANK('Beladung des Speichers'!A113),"",'Beladung des Speichers'!E113)</f>
        <v/>
      </c>
      <c r="K113" s="168" t="str">
        <f>IF(ISBLANK('Beladung des Speichers'!A113),"",SUMIFS('Entladung des Speichers'!$C$17:$C$1001,'Entladung des Speichers'!$A$17:$A$1001,'Ergebnis (detailliert)'!A113))</f>
        <v/>
      </c>
      <c r="L113" s="169" t="str">
        <f t="shared" si="6"/>
        <v/>
      </c>
      <c r="M113" s="169" t="str">
        <f>IF(ISBLANK('Entladung des Speichers'!A113),"",'Entladung des Speichers'!C113)</f>
        <v/>
      </c>
      <c r="N113" s="168" t="str">
        <f>IF(ISBLANK('Beladung des Speichers'!A113),"",SUMIFS('Entladung des Speichers'!$E$17:$E$1001,'Entladung des Speichers'!$A$17:$A$1001,'Ergebnis (detailliert)'!$A$17:$A$300))</f>
        <v/>
      </c>
      <c r="O113" s="125" t="str">
        <f t="shared" si="7"/>
        <v/>
      </c>
      <c r="P113" s="20" t="str">
        <f>IFERROR(IF(A113="","",N113*'Ergebnis (detailliert)'!J113/'Ergebnis (detailliert)'!I113),0)</f>
        <v/>
      </c>
      <c r="Q113" s="106" t="str">
        <f t="shared" si="8"/>
        <v/>
      </c>
      <c r="R113" s="107" t="str">
        <f t="shared" si="9"/>
        <v/>
      </c>
      <c r="S113" s="108" t="str">
        <f>IF(A113="","",IF(LOOKUP(A113,Stammdaten!$A$17:$A$1001,Stammdaten!$G$17:$G$1001)="Nein",0,IF(ISBLANK('Beladung des Speichers'!A113),"",ROUND(MIN(J113,Q113)*-1,2))))</f>
        <v/>
      </c>
    </row>
    <row r="114" spans="1:19" x14ac:dyDescent="0.2">
      <c r="A114" s="109" t="str">
        <f>IF('Beladung des Speichers'!A114="","",'Beladung des Speichers'!A114)</f>
        <v/>
      </c>
      <c r="B114" s="109" t="str">
        <f>IF('Beladung des Speichers'!B114="","",'Beladung des Speichers'!B114)</f>
        <v/>
      </c>
      <c r="C114" s="163" t="str">
        <f>IF(ISBLANK('Beladung des Speichers'!A114),"",SUMIFS('Beladung des Speichers'!$C$17:$C$300,'Beladung des Speichers'!$A$17:$A$300,A114)-SUMIFS('Entladung des Speichers'!$C$17:$C$300,'Entladung des Speichers'!$A$17:$A$300,A114)+SUMIFS(Füllstände!$B$17:$B$299,Füllstände!$A$17:$A$299,A114)-SUMIFS(Füllstände!$C$17:$C$299,Füllstände!$A$17:$A$299,A114))</f>
        <v/>
      </c>
      <c r="D114" s="164" t="str">
        <f>IF(ISBLANK('Beladung des Speichers'!A114),"",C114*'Beladung des Speichers'!C114/SUMIFS('Beladung des Speichers'!$C$17:$C$300,'Beladung des Speichers'!$A$17:$A$300,A114))</f>
        <v/>
      </c>
      <c r="E114" s="165" t="str">
        <f>IF(ISBLANK('Beladung des Speichers'!A114),"",1/SUMIFS('Beladung des Speichers'!$C$17:$C$300,'Beladung des Speichers'!$A$17:$A$300,A114)*C114*SUMIF($A$17:$A$300,A114,'Beladung des Speichers'!$E$17:$E$300))</f>
        <v/>
      </c>
      <c r="F114" s="166" t="str">
        <f>IF(ISBLANK('Beladung des Speichers'!A114),"",IF(C114=0,"0,00",D114/C114*E114))</f>
        <v/>
      </c>
      <c r="G114" s="167" t="str">
        <f>IF(ISBLANK('Beladung des Speichers'!A114),"",SUMIFS('Beladung des Speichers'!$C$17:$C$300,'Beladung des Speichers'!$A$17:$A$300,A114))</f>
        <v/>
      </c>
      <c r="H114" s="124" t="str">
        <f>IF(ISBLANK('Beladung des Speichers'!A114),"",'Beladung des Speichers'!C114)</f>
        <v/>
      </c>
      <c r="I114" s="168" t="str">
        <f>IF(ISBLANK('Beladung des Speichers'!A114),"",SUMIFS('Beladung des Speichers'!$E$17:$E$1001,'Beladung des Speichers'!$A$17:$A$1001,'Ergebnis (detailliert)'!A114))</f>
        <v/>
      </c>
      <c r="J114" s="125" t="str">
        <f>IF(ISBLANK('Beladung des Speichers'!A114),"",'Beladung des Speichers'!E114)</f>
        <v/>
      </c>
      <c r="K114" s="168" t="str">
        <f>IF(ISBLANK('Beladung des Speichers'!A114),"",SUMIFS('Entladung des Speichers'!$C$17:$C$1001,'Entladung des Speichers'!$A$17:$A$1001,'Ergebnis (detailliert)'!A114))</f>
        <v/>
      </c>
      <c r="L114" s="169" t="str">
        <f t="shared" si="6"/>
        <v/>
      </c>
      <c r="M114" s="169" t="str">
        <f>IF(ISBLANK('Entladung des Speichers'!A114),"",'Entladung des Speichers'!C114)</f>
        <v/>
      </c>
      <c r="N114" s="168" t="str">
        <f>IF(ISBLANK('Beladung des Speichers'!A114),"",SUMIFS('Entladung des Speichers'!$E$17:$E$1001,'Entladung des Speichers'!$A$17:$A$1001,'Ergebnis (detailliert)'!$A$17:$A$300))</f>
        <v/>
      </c>
      <c r="O114" s="125" t="str">
        <f t="shared" si="7"/>
        <v/>
      </c>
      <c r="P114" s="20" t="str">
        <f>IFERROR(IF(A114="","",N114*'Ergebnis (detailliert)'!J114/'Ergebnis (detailliert)'!I114),0)</f>
        <v/>
      </c>
      <c r="Q114" s="106" t="str">
        <f t="shared" si="8"/>
        <v/>
      </c>
      <c r="R114" s="107" t="str">
        <f t="shared" si="9"/>
        <v/>
      </c>
      <c r="S114" s="108" t="str">
        <f>IF(A114="","",IF(LOOKUP(A114,Stammdaten!$A$17:$A$1001,Stammdaten!$G$17:$G$1001)="Nein",0,IF(ISBLANK('Beladung des Speichers'!A114),"",ROUND(MIN(J114,Q114)*-1,2))))</f>
        <v/>
      </c>
    </row>
    <row r="115" spans="1:19" x14ac:dyDescent="0.2">
      <c r="A115" s="109" t="str">
        <f>IF('Beladung des Speichers'!A115="","",'Beladung des Speichers'!A115)</f>
        <v/>
      </c>
      <c r="B115" s="109" t="str">
        <f>IF('Beladung des Speichers'!B115="","",'Beladung des Speichers'!B115)</f>
        <v/>
      </c>
      <c r="C115" s="163" t="str">
        <f>IF(ISBLANK('Beladung des Speichers'!A115),"",SUMIFS('Beladung des Speichers'!$C$17:$C$300,'Beladung des Speichers'!$A$17:$A$300,A115)-SUMIFS('Entladung des Speichers'!$C$17:$C$300,'Entladung des Speichers'!$A$17:$A$300,A115)+SUMIFS(Füllstände!$B$17:$B$299,Füllstände!$A$17:$A$299,A115)-SUMIFS(Füllstände!$C$17:$C$299,Füllstände!$A$17:$A$299,A115))</f>
        <v/>
      </c>
      <c r="D115" s="164" t="str">
        <f>IF(ISBLANK('Beladung des Speichers'!A115),"",C115*'Beladung des Speichers'!C115/SUMIFS('Beladung des Speichers'!$C$17:$C$300,'Beladung des Speichers'!$A$17:$A$300,A115))</f>
        <v/>
      </c>
      <c r="E115" s="165" t="str">
        <f>IF(ISBLANK('Beladung des Speichers'!A115),"",1/SUMIFS('Beladung des Speichers'!$C$17:$C$300,'Beladung des Speichers'!$A$17:$A$300,A115)*C115*SUMIF($A$17:$A$300,A115,'Beladung des Speichers'!$E$17:$E$300))</f>
        <v/>
      </c>
      <c r="F115" s="166" t="str">
        <f>IF(ISBLANK('Beladung des Speichers'!A115),"",IF(C115=0,"0,00",D115/C115*E115))</f>
        <v/>
      </c>
      <c r="G115" s="167" t="str">
        <f>IF(ISBLANK('Beladung des Speichers'!A115),"",SUMIFS('Beladung des Speichers'!$C$17:$C$300,'Beladung des Speichers'!$A$17:$A$300,A115))</f>
        <v/>
      </c>
      <c r="H115" s="124" t="str">
        <f>IF(ISBLANK('Beladung des Speichers'!A115),"",'Beladung des Speichers'!C115)</f>
        <v/>
      </c>
      <c r="I115" s="168" t="str">
        <f>IF(ISBLANK('Beladung des Speichers'!A115),"",SUMIFS('Beladung des Speichers'!$E$17:$E$1001,'Beladung des Speichers'!$A$17:$A$1001,'Ergebnis (detailliert)'!A115))</f>
        <v/>
      </c>
      <c r="J115" s="125" t="str">
        <f>IF(ISBLANK('Beladung des Speichers'!A115),"",'Beladung des Speichers'!E115)</f>
        <v/>
      </c>
      <c r="K115" s="168" t="str">
        <f>IF(ISBLANK('Beladung des Speichers'!A115),"",SUMIFS('Entladung des Speichers'!$C$17:$C$1001,'Entladung des Speichers'!$A$17:$A$1001,'Ergebnis (detailliert)'!A115))</f>
        <v/>
      </c>
      <c r="L115" s="169" t="str">
        <f t="shared" si="6"/>
        <v/>
      </c>
      <c r="M115" s="169" t="str">
        <f>IF(ISBLANK('Entladung des Speichers'!A115),"",'Entladung des Speichers'!C115)</f>
        <v/>
      </c>
      <c r="N115" s="168" t="str">
        <f>IF(ISBLANK('Beladung des Speichers'!A115),"",SUMIFS('Entladung des Speichers'!$E$17:$E$1001,'Entladung des Speichers'!$A$17:$A$1001,'Ergebnis (detailliert)'!$A$17:$A$300))</f>
        <v/>
      </c>
      <c r="O115" s="125" t="str">
        <f t="shared" si="7"/>
        <v/>
      </c>
      <c r="P115" s="20" t="str">
        <f>IFERROR(IF(A115="","",N115*'Ergebnis (detailliert)'!J115/'Ergebnis (detailliert)'!I115),0)</f>
        <v/>
      </c>
      <c r="Q115" s="106" t="str">
        <f t="shared" si="8"/>
        <v/>
      </c>
      <c r="R115" s="107" t="str">
        <f t="shared" si="9"/>
        <v/>
      </c>
      <c r="S115" s="108" t="str">
        <f>IF(A115="","",IF(LOOKUP(A115,Stammdaten!$A$17:$A$1001,Stammdaten!$G$17:$G$1001)="Nein",0,IF(ISBLANK('Beladung des Speichers'!A115),"",ROUND(MIN(J115,Q115)*-1,2))))</f>
        <v/>
      </c>
    </row>
    <row r="116" spans="1:19" x14ac:dyDescent="0.2">
      <c r="A116" s="109" t="str">
        <f>IF('Beladung des Speichers'!A116="","",'Beladung des Speichers'!A116)</f>
        <v/>
      </c>
      <c r="B116" s="109" t="str">
        <f>IF('Beladung des Speichers'!B116="","",'Beladung des Speichers'!B116)</f>
        <v/>
      </c>
      <c r="C116" s="163" t="str">
        <f>IF(ISBLANK('Beladung des Speichers'!A116),"",SUMIFS('Beladung des Speichers'!$C$17:$C$300,'Beladung des Speichers'!$A$17:$A$300,A116)-SUMIFS('Entladung des Speichers'!$C$17:$C$300,'Entladung des Speichers'!$A$17:$A$300,A116)+SUMIFS(Füllstände!$B$17:$B$299,Füllstände!$A$17:$A$299,A116)-SUMIFS(Füllstände!$C$17:$C$299,Füllstände!$A$17:$A$299,A116))</f>
        <v/>
      </c>
      <c r="D116" s="164" t="str">
        <f>IF(ISBLANK('Beladung des Speichers'!A116),"",C116*'Beladung des Speichers'!C116/SUMIFS('Beladung des Speichers'!$C$17:$C$300,'Beladung des Speichers'!$A$17:$A$300,A116))</f>
        <v/>
      </c>
      <c r="E116" s="165" t="str">
        <f>IF(ISBLANK('Beladung des Speichers'!A116),"",1/SUMIFS('Beladung des Speichers'!$C$17:$C$300,'Beladung des Speichers'!$A$17:$A$300,A116)*C116*SUMIF($A$17:$A$300,A116,'Beladung des Speichers'!$E$17:$E$300))</f>
        <v/>
      </c>
      <c r="F116" s="166" t="str">
        <f>IF(ISBLANK('Beladung des Speichers'!A116),"",IF(C116=0,"0,00",D116/C116*E116))</f>
        <v/>
      </c>
      <c r="G116" s="167" t="str">
        <f>IF(ISBLANK('Beladung des Speichers'!A116),"",SUMIFS('Beladung des Speichers'!$C$17:$C$300,'Beladung des Speichers'!$A$17:$A$300,A116))</f>
        <v/>
      </c>
      <c r="H116" s="124" t="str">
        <f>IF(ISBLANK('Beladung des Speichers'!A116),"",'Beladung des Speichers'!C116)</f>
        <v/>
      </c>
      <c r="I116" s="168" t="str">
        <f>IF(ISBLANK('Beladung des Speichers'!A116),"",SUMIFS('Beladung des Speichers'!$E$17:$E$1001,'Beladung des Speichers'!$A$17:$A$1001,'Ergebnis (detailliert)'!A116))</f>
        <v/>
      </c>
      <c r="J116" s="125" t="str">
        <f>IF(ISBLANK('Beladung des Speichers'!A116),"",'Beladung des Speichers'!E116)</f>
        <v/>
      </c>
      <c r="K116" s="168" t="str">
        <f>IF(ISBLANK('Beladung des Speichers'!A116),"",SUMIFS('Entladung des Speichers'!$C$17:$C$1001,'Entladung des Speichers'!$A$17:$A$1001,'Ergebnis (detailliert)'!A116))</f>
        <v/>
      </c>
      <c r="L116" s="169" t="str">
        <f t="shared" si="6"/>
        <v/>
      </c>
      <c r="M116" s="169" t="str">
        <f>IF(ISBLANK('Entladung des Speichers'!A116),"",'Entladung des Speichers'!C116)</f>
        <v/>
      </c>
      <c r="N116" s="168" t="str">
        <f>IF(ISBLANK('Beladung des Speichers'!A116),"",SUMIFS('Entladung des Speichers'!$E$17:$E$1001,'Entladung des Speichers'!$A$17:$A$1001,'Ergebnis (detailliert)'!$A$17:$A$300))</f>
        <v/>
      </c>
      <c r="O116" s="125" t="str">
        <f t="shared" si="7"/>
        <v/>
      </c>
      <c r="P116" s="20" t="str">
        <f>IFERROR(IF(A116="","",N116*'Ergebnis (detailliert)'!J116/'Ergebnis (detailliert)'!I116),0)</f>
        <v/>
      </c>
      <c r="Q116" s="106" t="str">
        <f t="shared" si="8"/>
        <v/>
      </c>
      <c r="R116" s="107" t="str">
        <f t="shared" si="9"/>
        <v/>
      </c>
      <c r="S116" s="108" t="str">
        <f>IF(A116="","",IF(LOOKUP(A116,Stammdaten!$A$17:$A$1001,Stammdaten!$G$17:$G$1001)="Nein",0,IF(ISBLANK('Beladung des Speichers'!A116),"",ROUND(MIN(J116,Q116)*-1,2))))</f>
        <v/>
      </c>
    </row>
    <row r="117" spans="1:19" x14ac:dyDescent="0.2">
      <c r="A117" s="109" t="str">
        <f>IF('Beladung des Speichers'!A117="","",'Beladung des Speichers'!A117)</f>
        <v/>
      </c>
      <c r="B117" s="109" t="str">
        <f>IF('Beladung des Speichers'!B117="","",'Beladung des Speichers'!B117)</f>
        <v/>
      </c>
      <c r="C117" s="163" t="str">
        <f>IF(ISBLANK('Beladung des Speichers'!A117),"",SUMIFS('Beladung des Speichers'!$C$17:$C$300,'Beladung des Speichers'!$A$17:$A$300,A117)-SUMIFS('Entladung des Speichers'!$C$17:$C$300,'Entladung des Speichers'!$A$17:$A$300,A117)+SUMIFS(Füllstände!$B$17:$B$299,Füllstände!$A$17:$A$299,A117)-SUMIFS(Füllstände!$C$17:$C$299,Füllstände!$A$17:$A$299,A117))</f>
        <v/>
      </c>
      <c r="D117" s="164" t="str">
        <f>IF(ISBLANK('Beladung des Speichers'!A117),"",C117*'Beladung des Speichers'!C117/SUMIFS('Beladung des Speichers'!$C$17:$C$300,'Beladung des Speichers'!$A$17:$A$300,A117))</f>
        <v/>
      </c>
      <c r="E117" s="165" t="str">
        <f>IF(ISBLANK('Beladung des Speichers'!A117),"",1/SUMIFS('Beladung des Speichers'!$C$17:$C$300,'Beladung des Speichers'!$A$17:$A$300,A117)*C117*SUMIF($A$17:$A$300,A117,'Beladung des Speichers'!$E$17:$E$300))</f>
        <v/>
      </c>
      <c r="F117" s="166" t="str">
        <f>IF(ISBLANK('Beladung des Speichers'!A117),"",IF(C117=0,"0,00",D117/C117*E117))</f>
        <v/>
      </c>
      <c r="G117" s="167" t="str">
        <f>IF(ISBLANK('Beladung des Speichers'!A117),"",SUMIFS('Beladung des Speichers'!$C$17:$C$300,'Beladung des Speichers'!$A$17:$A$300,A117))</f>
        <v/>
      </c>
      <c r="H117" s="124" t="str">
        <f>IF(ISBLANK('Beladung des Speichers'!A117),"",'Beladung des Speichers'!C117)</f>
        <v/>
      </c>
      <c r="I117" s="168" t="str">
        <f>IF(ISBLANK('Beladung des Speichers'!A117),"",SUMIFS('Beladung des Speichers'!$E$17:$E$1001,'Beladung des Speichers'!$A$17:$A$1001,'Ergebnis (detailliert)'!A117))</f>
        <v/>
      </c>
      <c r="J117" s="125" t="str">
        <f>IF(ISBLANK('Beladung des Speichers'!A117),"",'Beladung des Speichers'!E117)</f>
        <v/>
      </c>
      <c r="K117" s="168" t="str">
        <f>IF(ISBLANK('Beladung des Speichers'!A117),"",SUMIFS('Entladung des Speichers'!$C$17:$C$1001,'Entladung des Speichers'!$A$17:$A$1001,'Ergebnis (detailliert)'!A117))</f>
        <v/>
      </c>
      <c r="L117" s="169" t="str">
        <f t="shared" si="6"/>
        <v/>
      </c>
      <c r="M117" s="169" t="str">
        <f>IF(ISBLANK('Entladung des Speichers'!A117),"",'Entladung des Speichers'!C117)</f>
        <v/>
      </c>
      <c r="N117" s="168" t="str">
        <f>IF(ISBLANK('Beladung des Speichers'!A117),"",SUMIFS('Entladung des Speichers'!$E$17:$E$1001,'Entladung des Speichers'!$A$17:$A$1001,'Ergebnis (detailliert)'!$A$17:$A$300))</f>
        <v/>
      </c>
      <c r="O117" s="125" t="str">
        <f t="shared" si="7"/>
        <v/>
      </c>
      <c r="P117" s="20" t="str">
        <f>IFERROR(IF(A117="","",N117*'Ergebnis (detailliert)'!J117/'Ergebnis (detailliert)'!I117),0)</f>
        <v/>
      </c>
      <c r="Q117" s="106" t="str">
        <f t="shared" si="8"/>
        <v/>
      </c>
      <c r="R117" s="107" t="str">
        <f t="shared" si="9"/>
        <v/>
      </c>
      <c r="S117" s="108" t="str">
        <f>IF(A117="","",IF(LOOKUP(A117,Stammdaten!$A$17:$A$1001,Stammdaten!$G$17:$G$1001)="Nein",0,IF(ISBLANK('Beladung des Speichers'!A117),"",ROUND(MIN(J117,Q117)*-1,2))))</f>
        <v/>
      </c>
    </row>
    <row r="118" spans="1:19" x14ac:dyDescent="0.2">
      <c r="A118" s="109" t="str">
        <f>IF('Beladung des Speichers'!A118="","",'Beladung des Speichers'!A118)</f>
        <v/>
      </c>
      <c r="B118" s="109" t="str">
        <f>IF('Beladung des Speichers'!B118="","",'Beladung des Speichers'!B118)</f>
        <v/>
      </c>
      <c r="C118" s="163" t="str">
        <f>IF(ISBLANK('Beladung des Speichers'!A118),"",SUMIFS('Beladung des Speichers'!$C$17:$C$300,'Beladung des Speichers'!$A$17:$A$300,A118)-SUMIFS('Entladung des Speichers'!$C$17:$C$300,'Entladung des Speichers'!$A$17:$A$300,A118)+SUMIFS(Füllstände!$B$17:$B$299,Füllstände!$A$17:$A$299,A118)-SUMIFS(Füllstände!$C$17:$C$299,Füllstände!$A$17:$A$299,A118))</f>
        <v/>
      </c>
      <c r="D118" s="164" t="str">
        <f>IF(ISBLANK('Beladung des Speichers'!A118),"",C118*'Beladung des Speichers'!C118/SUMIFS('Beladung des Speichers'!$C$17:$C$300,'Beladung des Speichers'!$A$17:$A$300,A118))</f>
        <v/>
      </c>
      <c r="E118" s="165" t="str">
        <f>IF(ISBLANK('Beladung des Speichers'!A118),"",1/SUMIFS('Beladung des Speichers'!$C$17:$C$300,'Beladung des Speichers'!$A$17:$A$300,A118)*C118*SUMIF($A$17:$A$300,A118,'Beladung des Speichers'!$E$17:$E$300))</f>
        <v/>
      </c>
      <c r="F118" s="166" t="str">
        <f>IF(ISBLANK('Beladung des Speichers'!A118),"",IF(C118=0,"0,00",D118/C118*E118))</f>
        <v/>
      </c>
      <c r="G118" s="167" t="str">
        <f>IF(ISBLANK('Beladung des Speichers'!A118),"",SUMIFS('Beladung des Speichers'!$C$17:$C$300,'Beladung des Speichers'!$A$17:$A$300,A118))</f>
        <v/>
      </c>
      <c r="H118" s="124" t="str">
        <f>IF(ISBLANK('Beladung des Speichers'!A118),"",'Beladung des Speichers'!C118)</f>
        <v/>
      </c>
      <c r="I118" s="168" t="str">
        <f>IF(ISBLANK('Beladung des Speichers'!A118),"",SUMIFS('Beladung des Speichers'!$E$17:$E$1001,'Beladung des Speichers'!$A$17:$A$1001,'Ergebnis (detailliert)'!A118))</f>
        <v/>
      </c>
      <c r="J118" s="125" t="str">
        <f>IF(ISBLANK('Beladung des Speichers'!A118),"",'Beladung des Speichers'!E118)</f>
        <v/>
      </c>
      <c r="K118" s="168" t="str">
        <f>IF(ISBLANK('Beladung des Speichers'!A118),"",SUMIFS('Entladung des Speichers'!$C$17:$C$1001,'Entladung des Speichers'!$A$17:$A$1001,'Ergebnis (detailliert)'!A118))</f>
        <v/>
      </c>
      <c r="L118" s="169" t="str">
        <f t="shared" si="6"/>
        <v/>
      </c>
      <c r="M118" s="169" t="str">
        <f>IF(ISBLANK('Entladung des Speichers'!A118),"",'Entladung des Speichers'!C118)</f>
        <v/>
      </c>
      <c r="N118" s="168" t="str">
        <f>IF(ISBLANK('Beladung des Speichers'!A118),"",SUMIFS('Entladung des Speichers'!$E$17:$E$1001,'Entladung des Speichers'!$A$17:$A$1001,'Ergebnis (detailliert)'!$A$17:$A$300))</f>
        <v/>
      </c>
      <c r="O118" s="125" t="str">
        <f t="shared" si="7"/>
        <v/>
      </c>
      <c r="P118" s="20" t="str">
        <f>IFERROR(IF(A118="","",N118*'Ergebnis (detailliert)'!J118/'Ergebnis (detailliert)'!I118),0)</f>
        <v/>
      </c>
      <c r="Q118" s="106" t="str">
        <f t="shared" si="8"/>
        <v/>
      </c>
      <c r="R118" s="107" t="str">
        <f t="shared" si="9"/>
        <v/>
      </c>
      <c r="S118" s="108" t="str">
        <f>IF(A118="","",IF(LOOKUP(A118,Stammdaten!$A$17:$A$1001,Stammdaten!$G$17:$G$1001)="Nein",0,IF(ISBLANK('Beladung des Speichers'!A118),"",ROUND(MIN(J118,Q118)*-1,2))))</f>
        <v/>
      </c>
    </row>
    <row r="119" spans="1:19" x14ac:dyDescent="0.2">
      <c r="A119" s="109" t="str">
        <f>IF('Beladung des Speichers'!A119="","",'Beladung des Speichers'!A119)</f>
        <v/>
      </c>
      <c r="B119" s="109" t="str">
        <f>IF('Beladung des Speichers'!B119="","",'Beladung des Speichers'!B119)</f>
        <v/>
      </c>
      <c r="C119" s="163" t="str">
        <f>IF(ISBLANK('Beladung des Speichers'!A119),"",SUMIFS('Beladung des Speichers'!$C$17:$C$300,'Beladung des Speichers'!$A$17:$A$300,A119)-SUMIFS('Entladung des Speichers'!$C$17:$C$300,'Entladung des Speichers'!$A$17:$A$300,A119)+SUMIFS(Füllstände!$B$17:$B$299,Füllstände!$A$17:$A$299,A119)-SUMIFS(Füllstände!$C$17:$C$299,Füllstände!$A$17:$A$299,A119))</f>
        <v/>
      </c>
      <c r="D119" s="164" t="str">
        <f>IF(ISBLANK('Beladung des Speichers'!A119),"",C119*'Beladung des Speichers'!C119/SUMIFS('Beladung des Speichers'!$C$17:$C$300,'Beladung des Speichers'!$A$17:$A$300,A119))</f>
        <v/>
      </c>
      <c r="E119" s="165" t="str">
        <f>IF(ISBLANK('Beladung des Speichers'!A119),"",1/SUMIFS('Beladung des Speichers'!$C$17:$C$300,'Beladung des Speichers'!$A$17:$A$300,A119)*C119*SUMIF($A$17:$A$300,A119,'Beladung des Speichers'!$E$17:$E$300))</f>
        <v/>
      </c>
      <c r="F119" s="166" t="str">
        <f>IF(ISBLANK('Beladung des Speichers'!A119),"",IF(C119=0,"0,00",D119/C119*E119))</f>
        <v/>
      </c>
      <c r="G119" s="167" t="str">
        <f>IF(ISBLANK('Beladung des Speichers'!A119),"",SUMIFS('Beladung des Speichers'!$C$17:$C$300,'Beladung des Speichers'!$A$17:$A$300,A119))</f>
        <v/>
      </c>
      <c r="H119" s="124" t="str">
        <f>IF(ISBLANK('Beladung des Speichers'!A119),"",'Beladung des Speichers'!C119)</f>
        <v/>
      </c>
      <c r="I119" s="168" t="str">
        <f>IF(ISBLANK('Beladung des Speichers'!A119),"",SUMIFS('Beladung des Speichers'!$E$17:$E$1001,'Beladung des Speichers'!$A$17:$A$1001,'Ergebnis (detailliert)'!A119))</f>
        <v/>
      </c>
      <c r="J119" s="125" t="str">
        <f>IF(ISBLANK('Beladung des Speichers'!A119),"",'Beladung des Speichers'!E119)</f>
        <v/>
      </c>
      <c r="K119" s="168" t="str">
        <f>IF(ISBLANK('Beladung des Speichers'!A119),"",SUMIFS('Entladung des Speichers'!$C$17:$C$1001,'Entladung des Speichers'!$A$17:$A$1001,'Ergebnis (detailliert)'!A119))</f>
        <v/>
      </c>
      <c r="L119" s="169" t="str">
        <f t="shared" si="6"/>
        <v/>
      </c>
      <c r="M119" s="169" t="str">
        <f>IF(ISBLANK('Entladung des Speichers'!A119),"",'Entladung des Speichers'!C119)</f>
        <v/>
      </c>
      <c r="N119" s="168" t="str">
        <f>IF(ISBLANK('Beladung des Speichers'!A119),"",SUMIFS('Entladung des Speichers'!$E$17:$E$1001,'Entladung des Speichers'!$A$17:$A$1001,'Ergebnis (detailliert)'!$A$17:$A$300))</f>
        <v/>
      </c>
      <c r="O119" s="125" t="str">
        <f t="shared" si="7"/>
        <v/>
      </c>
      <c r="P119" s="20" t="str">
        <f>IFERROR(IF(A119="","",N119*'Ergebnis (detailliert)'!J119/'Ergebnis (detailliert)'!I119),0)</f>
        <v/>
      </c>
      <c r="Q119" s="106" t="str">
        <f t="shared" si="8"/>
        <v/>
      </c>
      <c r="R119" s="107" t="str">
        <f t="shared" si="9"/>
        <v/>
      </c>
      <c r="S119" s="108" t="str">
        <f>IF(A119="","",IF(LOOKUP(A119,Stammdaten!$A$17:$A$1001,Stammdaten!$G$17:$G$1001)="Nein",0,IF(ISBLANK('Beladung des Speichers'!A119),"",ROUND(MIN(J119,Q119)*-1,2))))</f>
        <v/>
      </c>
    </row>
    <row r="120" spans="1:19" x14ac:dyDescent="0.2">
      <c r="A120" s="109" t="str">
        <f>IF('Beladung des Speichers'!A120="","",'Beladung des Speichers'!A120)</f>
        <v/>
      </c>
      <c r="B120" s="109" t="str">
        <f>IF('Beladung des Speichers'!B120="","",'Beladung des Speichers'!B120)</f>
        <v/>
      </c>
      <c r="C120" s="163" t="str">
        <f>IF(ISBLANK('Beladung des Speichers'!A120),"",SUMIFS('Beladung des Speichers'!$C$17:$C$300,'Beladung des Speichers'!$A$17:$A$300,A120)-SUMIFS('Entladung des Speichers'!$C$17:$C$300,'Entladung des Speichers'!$A$17:$A$300,A120)+SUMIFS(Füllstände!$B$17:$B$299,Füllstände!$A$17:$A$299,A120)-SUMIFS(Füllstände!$C$17:$C$299,Füllstände!$A$17:$A$299,A120))</f>
        <v/>
      </c>
      <c r="D120" s="164" t="str">
        <f>IF(ISBLANK('Beladung des Speichers'!A120),"",C120*'Beladung des Speichers'!C120/SUMIFS('Beladung des Speichers'!$C$17:$C$300,'Beladung des Speichers'!$A$17:$A$300,A120))</f>
        <v/>
      </c>
      <c r="E120" s="165" t="str">
        <f>IF(ISBLANK('Beladung des Speichers'!A120),"",1/SUMIFS('Beladung des Speichers'!$C$17:$C$300,'Beladung des Speichers'!$A$17:$A$300,A120)*C120*SUMIF($A$17:$A$300,A120,'Beladung des Speichers'!$E$17:$E$300))</f>
        <v/>
      </c>
      <c r="F120" s="166" t="str">
        <f>IF(ISBLANK('Beladung des Speichers'!A120),"",IF(C120=0,"0,00",D120/C120*E120))</f>
        <v/>
      </c>
      <c r="G120" s="167" t="str">
        <f>IF(ISBLANK('Beladung des Speichers'!A120),"",SUMIFS('Beladung des Speichers'!$C$17:$C$300,'Beladung des Speichers'!$A$17:$A$300,A120))</f>
        <v/>
      </c>
      <c r="H120" s="124" t="str">
        <f>IF(ISBLANK('Beladung des Speichers'!A120),"",'Beladung des Speichers'!C120)</f>
        <v/>
      </c>
      <c r="I120" s="168" t="str">
        <f>IF(ISBLANK('Beladung des Speichers'!A120),"",SUMIFS('Beladung des Speichers'!$E$17:$E$1001,'Beladung des Speichers'!$A$17:$A$1001,'Ergebnis (detailliert)'!A120))</f>
        <v/>
      </c>
      <c r="J120" s="125" t="str">
        <f>IF(ISBLANK('Beladung des Speichers'!A120),"",'Beladung des Speichers'!E120)</f>
        <v/>
      </c>
      <c r="K120" s="168" t="str">
        <f>IF(ISBLANK('Beladung des Speichers'!A120),"",SUMIFS('Entladung des Speichers'!$C$17:$C$1001,'Entladung des Speichers'!$A$17:$A$1001,'Ergebnis (detailliert)'!A120))</f>
        <v/>
      </c>
      <c r="L120" s="169" t="str">
        <f t="shared" si="6"/>
        <v/>
      </c>
      <c r="M120" s="169" t="str">
        <f>IF(ISBLANK('Entladung des Speichers'!A120),"",'Entladung des Speichers'!C120)</f>
        <v/>
      </c>
      <c r="N120" s="168" t="str">
        <f>IF(ISBLANK('Beladung des Speichers'!A120),"",SUMIFS('Entladung des Speichers'!$E$17:$E$1001,'Entladung des Speichers'!$A$17:$A$1001,'Ergebnis (detailliert)'!$A$17:$A$300))</f>
        <v/>
      </c>
      <c r="O120" s="125" t="str">
        <f t="shared" si="7"/>
        <v/>
      </c>
      <c r="P120" s="20" t="str">
        <f>IFERROR(IF(A120="","",N120*'Ergebnis (detailliert)'!J120/'Ergebnis (detailliert)'!I120),0)</f>
        <v/>
      </c>
      <c r="Q120" s="106" t="str">
        <f t="shared" si="8"/>
        <v/>
      </c>
      <c r="R120" s="107" t="str">
        <f t="shared" si="9"/>
        <v/>
      </c>
      <c r="S120" s="108" t="str">
        <f>IF(A120="","",IF(LOOKUP(A120,Stammdaten!$A$17:$A$1001,Stammdaten!$G$17:$G$1001)="Nein",0,IF(ISBLANK('Beladung des Speichers'!A120),"",ROUND(MIN(J120,Q120)*-1,2))))</f>
        <v/>
      </c>
    </row>
    <row r="121" spans="1:19" x14ac:dyDescent="0.2">
      <c r="A121" s="109" t="str">
        <f>IF('Beladung des Speichers'!A121="","",'Beladung des Speichers'!A121)</f>
        <v/>
      </c>
      <c r="B121" s="109" t="str">
        <f>IF('Beladung des Speichers'!B121="","",'Beladung des Speichers'!B121)</f>
        <v/>
      </c>
      <c r="C121" s="163" t="str">
        <f>IF(ISBLANK('Beladung des Speichers'!A121),"",SUMIFS('Beladung des Speichers'!$C$17:$C$300,'Beladung des Speichers'!$A$17:$A$300,A121)-SUMIFS('Entladung des Speichers'!$C$17:$C$300,'Entladung des Speichers'!$A$17:$A$300,A121)+SUMIFS(Füllstände!$B$17:$B$299,Füllstände!$A$17:$A$299,A121)-SUMIFS(Füllstände!$C$17:$C$299,Füllstände!$A$17:$A$299,A121))</f>
        <v/>
      </c>
      <c r="D121" s="164" t="str">
        <f>IF(ISBLANK('Beladung des Speichers'!A121),"",C121*'Beladung des Speichers'!C121/SUMIFS('Beladung des Speichers'!$C$17:$C$300,'Beladung des Speichers'!$A$17:$A$300,A121))</f>
        <v/>
      </c>
      <c r="E121" s="165" t="str">
        <f>IF(ISBLANK('Beladung des Speichers'!A121),"",1/SUMIFS('Beladung des Speichers'!$C$17:$C$300,'Beladung des Speichers'!$A$17:$A$300,A121)*C121*SUMIF($A$17:$A$300,A121,'Beladung des Speichers'!$E$17:$E$300))</f>
        <v/>
      </c>
      <c r="F121" s="166" t="str">
        <f>IF(ISBLANK('Beladung des Speichers'!A121),"",IF(C121=0,"0,00",D121/C121*E121))</f>
        <v/>
      </c>
      <c r="G121" s="167" t="str">
        <f>IF(ISBLANK('Beladung des Speichers'!A121),"",SUMIFS('Beladung des Speichers'!$C$17:$C$300,'Beladung des Speichers'!$A$17:$A$300,A121))</f>
        <v/>
      </c>
      <c r="H121" s="124" t="str">
        <f>IF(ISBLANK('Beladung des Speichers'!A121),"",'Beladung des Speichers'!C121)</f>
        <v/>
      </c>
      <c r="I121" s="168" t="str">
        <f>IF(ISBLANK('Beladung des Speichers'!A121),"",SUMIFS('Beladung des Speichers'!$E$17:$E$1001,'Beladung des Speichers'!$A$17:$A$1001,'Ergebnis (detailliert)'!A121))</f>
        <v/>
      </c>
      <c r="J121" s="125" t="str">
        <f>IF(ISBLANK('Beladung des Speichers'!A121),"",'Beladung des Speichers'!E121)</f>
        <v/>
      </c>
      <c r="K121" s="168" t="str">
        <f>IF(ISBLANK('Beladung des Speichers'!A121),"",SUMIFS('Entladung des Speichers'!$C$17:$C$1001,'Entladung des Speichers'!$A$17:$A$1001,'Ergebnis (detailliert)'!A121))</f>
        <v/>
      </c>
      <c r="L121" s="169" t="str">
        <f t="shared" si="6"/>
        <v/>
      </c>
      <c r="M121" s="169" t="str">
        <f>IF(ISBLANK('Entladung des Speichers'!A121),"",'Entladung des Speichers'!C121)</f>
        <v/>
      </c>
      <c r="N121" s="168" t="str">
        <f>IF(ISBLANK('Beladung des Speichers'!A121),"",SUMIFS('Entladung des Speichers'!$E$17:$E$1001,'Entladung des Speichers'!$A$17:$A$1001,'Ergebnis (detailliert)'!$A$17:$A$300))</f>
        <v/>
      </c>
      <c r="O121" s="125" t="str">
        <f t="shared" si="7"/>
        <v/>
      </c>
      <c r="P121" s="20" t="str">
        <f>IFERROR(IF(A121="","",N121*'Ergebnis (detailliert)'!J121/'Ergebnis (detailliert)'!I121),0)</f>
        <v/>
      </c>
      <c r="Q121" s="106" t="str">
        <f t="shared" si="8"/>
        <v/>
      </c>
      <c r="R121" s="107" t="str">
        <f t="shared" si="9"/>
        <v/>
      </c>
      <c r="S121" s="108" t="str">
        <f>IF(A121="","",IF(LOOKUP(A121,Stammdaten!$A$17:$A$1001,Stammdaten!$G$17:$G$1001)="Nein",0,IF(ISBLANK('Beladung des Speichers'!A121),"",ROUND(MIN(J121,Q121)*-1,2))))</f>
        <v/>
      </c>
    </row>
    <row r="122" spans="1:19" x14ac:dyDescent="0.2">
      <c r="A122" s="109" t="str">
        <f>IF('Beladung des Speichers'!A122="","",'Beladung des Speichers'!A122)</f>
        <v/>
      </c>
      <c r="B122" s="109" t="str">
        <f>IF('Beladung des Speichers'!B122="","",'Beladung des Speichers'!B122)</f>
        <v/>
      </c>
      <c r="C122" s="163" t="str">
        <f>IF(ISBLANK('Beladung des Speichers'!A122),"",SUMIFS('Beladung des Speichers'!$C$17:$C$300,'Beladung des Speichers'!$A$17:$A$300,A122)-SUMIFS('Entladung des Speichers'!$C$17:$C$300,'Entladung des Speichers'!$A$17:$A$300,A122)+SUMIFS(Füllstände!$B$17:$B$299,Füllstände!$A$17:$A$299,A122)-SUMIFS(Füllstände!$C$17:$C$299,Füllstände!$A$17:$A$299,A122))</f>
        <v/>
      </c>
      <c r="D122" s="164" t="str">
        <f>IF(ISBLANK('Beladung des Speichers'!A122),"",C122*'Beladung des Speichers'!C122/SUMIFS('Beladung des Speichers'!$C$17:$C$300,'Beladung des Speichers'!$A$17:$A$300,A122))</f>
        <v/>
      </c>
      <c r="E122" s="165" t="str">
        <f>IF(ISBLANK('Beladung des Speichers'!A122),"",1/SUMIFS('Beladung des Speichers'!$C$17:$C$300,'Beladung des Speichers'!$A$17:$A$300,A122)*C122*SUMIF($A$17:$A$300,A122,'Beladung des Speichers'!$E$17:$E$300))</f>
        <v/>
      </c>
      <c r="F122" s="166" t="str">
        <f>IF(ISBLANK('Beladung des Speichers'!A122),"",IF(C122=0,"0,00",D122/C122*E122))</f>
        <v/>
      </c>
      <c r="G122" s="167" t="str">
        <f>IF(ISBLANK('Beladung des Speichers'!A122),"",SUMIFS('Beladung des Speichers'!$C$17:$C$300,'Beladung des Speichers'!$A$17:$A$300,A122))</f>
        <v/>
      </c>
      <c r="H122" s="124" t="str">
        <f>IF(ISBLANK('Beladung des Speichers'!A122),"",'Beladung des Speichers'!C122)</f>
        <v/>
      </c>
      <c r="I122" s="168" t="str">
        <f>IF(ISBLANK('Beladung des Speichers'!A122),"",SUMIFS('Beladung des Speichers'!$E$17:$E$1001,'Beladung des Speichers'!$A$17:$A$1001,'Ergebnis (detailliert)'!A122))</f>
        <v/>
      </c>
      <c r="J122" s="125" t="str">
        <f>IF(ISBLANK('Beladung des Speichers'!A122),"",'Beladung des Speichers'!E122)</f>
        <v/>
      </c>
      <c r="K122" s="168" t="str">
        <f>IF(ISBLANK('Beladung des Speichers'!A122),"",SUMIFS('Entladung des Speichers'!$C$17:$C$1001,'Entladung des Speichers'!$A$17:$A$1001,'Ergebnis (detailliert)'!A122))</f>
        <v/>
      </c>
      <c r="L122" s="169" t="str">
        <f t="shared" si="6"/>
        <v/>
      </c>
      <c r="M122" s="169" t="str">
        <f>IF(ISBLANK('Entladung des Speichers'!A122),"",'Entladung des Speichers'!C122)</f>
        <v/>
      </c>
      <c r="N122" s="168" t="str">
        <f>IF(ISBLANK('Beladung des Speichers'!A122),"",SUMIFS('Entladung des Speichers'!$E$17:$E$1001,'Entladung des Speichers'!$A$17:$A$1001,'Ergebnis (detailliert)'!$A$17:$A$300))</f>
        <v/>
      </c>
      <c r="O122" s="125" t="str">
        <f t="shared" si="7"/>
        <v/>
      </c>
      <c r="P122" s="20" t="str">
        <f>IFERROR(IF(A122="","",N122*'Ergebnis (detailliert)'!J122/'Ergebnis (detailliert)'!I122),0)</f>
        <v/>
      </c>
      <c r="Q122" s="106" t="str">
        <f t="shared" si="8"/>
        <v/>
      </c>
      <c r="R122" s="107" t="str">
        <f t="shared" si="9"/>
        <v/>
      </c>
      <c r="S122" s="108" t="str">
        <f>IF(A122="","",IF(LOOKUP(A122,Stammdaten!$A$17:$A$1001,Stammdaten!$G$17:$G$1001)="Nein",0,IF(ISBLANK('Beladung des Speichers'!A122),"",ROUND(MIN(J122,Q122)*-1,2))))</f>
        <v/>
      </c>
    </row>
    <row r="123" spans="1:19" x14ac:dyDescent="0.2">
      <c r="A123" s="109" t="str">
        <f>IF('Beladung des Speichers'!A123="","",'Beladung des Speichers'!A123)</f>
        <v/>
      </c>
      <c r="B123" s="109" t="str">
        <f>IF('Beladung des Speichers'!B123="","",'Beladung des Speichers'!B123)</f>
        <v/>
      </c>
      <c r="C123" s="163" t="str">
        <f>IF(ISBLANK('Beladung des Speichers'!A123),"",SUMIFS('Beladung des Speichers'!$C$17:$C$300,'Beladung des Speichers'!$A$17:$A$300,A123)-SUMIFS('Entladung des Speichers'!$C$17:$C$300,'Entladung des Speichers'!$A$17:$A$300,A123)+SUMIFS(Füllstände!$B$17:$B$299,Füllstände!$A$17:$A$299,A123)-SUMIFS(Füllstände!$C$17:$C$299,Füllstände!$A$17:$A$299,A123))</f>
        <v/>
      </c>
      <c r="D123" s="164" t="str">
        <f>IF(ISBLANK('Beladung des Speichers'!A123),"",C123*'Beladung des Speichers'!C123/SUMIFS('Beladung des Speichers'!$C$17:$C$300,'Beladung des Speichers'!$A$17:$A$300,A123))</f>
        <v/>
      </c>
      <c r="E123" s="165" t="str">
        <f>IF(ISBLANK('Beladung des Speichers'!A123),"",1/SUMIFS('Beladung des Speichers'!$C$17:$C$300,'Beladung des Speichers'!$A$17:$A$300,A123)*C123*SUMIF($A$17:$A$300,A123,'Beladung des Speichers'!$E$17:$E$300))</f>
        <v/>
      </c>
      <c r="F123" s="166" t="str">
        <f>IF(ISBLANK('Beladung des Speichers'!A123),"",IF(C123=0,"0,00",D123/C123*E123))</f>
        <v/>
      </c>
      <c r="G123" s="167" t="str">
        <f>IF(ISBLANK('Beladung des Speichers'!A123),"",SUMIFS('Beladung des Speichers'!$C$17:$C$300,'Beladung des Speichers'!$A$17:$A$300,A123))</f>
        <v/>
      </c>
      <c r="H123" s="124" t="str">
        <f>IF(ISBLANK('Beladung des Speichers'!A123),"",'Beladung des Speichers'!C123)</f>
        <v/>
      </c>
      <c r="I123" s="168" t="str">
        <f>IF(ISBLANK('Beladung des Speichers'!A123),"",SUMIFS('Beladung des Speichers'!$E$17:$E$1001,'Beladung des Speichers'!$A$17:$A$1001,'Ergebnis (detailliert)'!A123))</f>
        <v/>
      </c>
      <c r="J123" s="125" t="str">
        <f>IF(ISBLANK('Beladung des Speichers'!A123),"",'Beladung des Speichers'!E123)</f>
        <v/>
      </c>
      <c r="K123" s="168" t="str">
        <f>IF(ISBLANK('Beladung des Speichers'!A123),"",SUMIFS('Entladung des Speichers'!$C$17:$C$1001,'Entladung des Speichers'!$A$17:$A$1001,'Ergebnis (detailliert)'!A123))</f>
        <v/>
      </c>
      <c r="L123" s="169" t="str">
        <f t="shared" si="6"/>
        <v/>
      </c>
      <c r="M123" s="169" t="str">
        <f>IF(ISBLANK('Entladung des Speichers'!A123),"",'Entladung des Speichers'!C123)</f>
        <v/>
      </c>
      <c r="N123" s="168" t="str">
        <f>IF(ISBLANK('Beladung des Speichers'!A123),"",SUMIFS('Entladung des Speichers'!$E$17:$E$1001,'Entladung des Speichers'!$A$17:$A$1001,'Ergebnis (detailliert)'!$A$17:$A$300))</f>
        <v/>
      </c>
      <c r="O123" s="125" t="str">
        <f t="shared" si="7"/>
        <v/>
      </c>
      <c r="P123" s="20" t="str">
        <f>IFERROR(IF(A123="","",N123*'Ergebnis (detailliert)'!J123/'Ergebnis (detailliert)'!I123),0)</f>
        <v/>
      </c>
      <c r="Q123" s="106" t="str">
        <f t="shared" si="8"/>
        <v/>
      </c>
      <c r="R123" s="107" t="str">
        <f t="shared" si="9"/>
        <v/>
      </c>
      <c r="S123" s="108" t="str">
        <f>IF(A123="","",IF(LOOKUP(A123,Stammdaten!$A$17:$A$1001,Stammdaten!$G$17:$G$1001)="Nein",0,IF(ISBLANK('Beladung des Speichers'!A123),"",ROUND(MIN(J123,Q123)*-1,2))))</f>
        <v/>
      </c>
    </row>
    <row r="124" spans="1:19" x14ac:dyDescent="0.2">
      <c r="A124" s="109" t="str">
        <f>IF('Beladung des Speichers'!A124="","",'Beladung des Speichers'!A124)</f>
        <v/>
      </c>
      <c r="B124" s="109" t="str">
        <f>IF('Beladung des Speichers'!B124="","",'Beladung des Speichers'!B124)</f>
        <v/>
      </c>
      <c r="C124" s="163" t="str">
        <f>IF(ISBLANK('Beladung des Speichers'!A124),"",SUMIFS('Beladung des Speichers'!$C$17:$C$300,'Beladung des Speichers'!$A$17:$A$300,A124)-SUMIFS('Entladung des Speichers'!$C$17:$C$300,'Entladung des Speichers'!$A$17:$A$300,A124)+SUMIFS(Füllstände!$B$17:$B$299,Füllstände!$A$17:$A$299,A124)-SUMIFS(Füllstände!$C$17:$C$299,Füllstände!$A$17:$A$299,A124))</f>
        <v/>
      </c>
      <c r="D124" s="164" t="str">
        <f>IF(ISBLANK('Beladung des Speichers'!A124),"",C124*'Beladung des Speichers'!C124/SUMIFS('Beladung des Speichers'!$C$17:$C$300,'Beladung des Speichers'!$A$17:$A$300,A124))</f>
        <v/>
      </c>
      <c r="E124" s="165" t="str">
        <f>IF(ISBLANK('Beladung des Speichers'!A124),"",1/SUMIFS('Beladung des Speichers'!$C$17:$C$300,'Beladung des Speichers'!$A$17:$A$300,A124)*C124*SUMIF($A$17:$A$300,A124,'Beladung des Speichers'!$E$17:$E$300))</f>
        <v/>
      </c>
      <c r="F124" s="166" t="str">
        <f>IF(ISBLANK('Beladung des Speichers'!A124),"",IF(C124=0,"0,00",D124/C124*E124))</f>
        <v/>
      </c>
      <c r="G124" s="167" t="str">
        <f>IF(ISBLANK('Beladung des Speichers'!A124),"",SUMIFS('Beladung des Speichers'!$C$17:$C$300,'Beladung des Speichers'!$A$17:$A$300,A124))</f>
        <v/>
      </c>
      <c r="H124" s="124" t="str">
        <f>IF(ISBLANK('Beladung des Speichers'!A124),"",'Beladung des Speichers'!C124)</f>
        <v/>
      </c>
      <c r="I124" s="168" t="str">
        <f>IF(ISBLANK('Beladung des Speichers'!A124),"",SUMIFS('Beladung des Speichers'!$E$17:$E$1001,'Beladung des Speichers'!$A$17:$A$1001,'Ergebnis (detailliert)'!A124))</f>
        <v/>
      </c>
      <c r="J124" s="125" t="str">
        <f>IF(ISBLANK('Beladung des Speichers'!A124),"",'Beladung des Speichers'!E124)</f>
        <v/>
      </c>
      <c r="K124" s="168" t="str">
        <f>IF(ISBLANK('Beladung des Speichers'!A124),"",SUMIFS('Entladung des Speichers'!$C$17:$C$1001,'Entladung des Speichers'!$A$17:$A$1001,'Ergebnis (detailliert)'!A124))</f>
        <v/>
      </c>
      <c r="L124" s="169" t="str">
        <f t="shared" si="6"/>
        <v/>
      </c>
      <c r="M124" s="169" t="str">
        <f>IF(ISBLANK('Entladung des Speichers'!A124),"",'Entladung des Speichers'!C124)</f>
        <v/>
      </c>
      <c r="N124" s="168" t="str">
        <f>IF(ISBLANK('Beladung des Speichers'!A124),"",SUMIFS('Entladung des Speichers'!$E$17:$E$1001,'Entladung des Speichers'!$A$17:$A$1001,'Ergebnis (detailliert)'!$A$17:$A$300))</f>
        <v/>
      </c>
      <c r="O124" s="125" t="str">
        <f t="shared" si="7"/>
        <v/>
      </c>
      <c r="P124" s="20" t="str">
        <f>IFERROR(IF(A124="","",N124*'Ergebnis (detailliert)'!J124/'Ergebnis (detailliert)'!I124),0)</f>
        <v/>
      </c>
      <c r="Q124" s="106" t="str">
        <f t="shared" si="8"/>
        <v/>
      </c>
      <c r="R124" s="107" t="str">
        <f t="shared" si="9"/>
        <v/>
      </c>
      <c r="S124" s="108" t="str">
        <f>IF(A124="","",IF(LOOKUP(A124,Stammdaten!$A$17:$A$1001,Stammdaten!$G$17:$G$1001)="Nein",0,IF(ISBLANK('Beladung des Speichers'!A124),"",ROUND(MIN(J124,Q124)*-1,2))))</f>
        <v/>
      </c>
    </row>
    <row r="125" spans="1:19" x14ac:dyDescent="0.2">
      <c r="A125" s="109" t="str">
        <f>IF('Beladung des Speichers'!A125="","",'Beladung des Speichers'!A125)</f>
        <v/>
      </c>
      <c r="B125" s="109" t="str">
        <f>IF('Beladung des Speichers'!B125="","",'Beladung des Speichers'!B125)</f>
        <v/>
      </c>
      <c r="C125" s="163" t="str">
        <f>IF(ISBLANK('Beladung des Speichers'!A125),"",SUMIFS('Beladung des Speichers'!$C$17:$C$300,'Beladung des Speichers'!$A$17:$A$300,A125)-SUMIFS('Entladung des Speichers'!$C$17:$C$300,'Entladung des Speichers'!$A$17:$A$300,A125)+SUMIFS(Füllstände!$B$17:$B$299,Füllstände!$A$17:$A$299,A125)-SUMIFS(Füllstände!$C$17:$C$299,Füllstände!$A$17:$A$299,A125))</f>
        <v/>
      </c>
      <c r="D125" s="164" t="str">
        <f>IF(ISBLANK('Beladung des Speichers'!A125),"",C125*'Beladung des Speichers'!C125/SUMIFS('Beladung des Speichers'!$C$17:$C$300,'Beladung des Speichers'!$A$17:$A$300,A125))</f>
        <v/>
      </c>
      <c r="E125" s="165" t="str">
        <f>IF(ISBLANK('Beladung des Speichers'!A125),"",1/SUMIFS('Beladung des Speichers'!$C$17:$C$300,'Beladung des Speichers'!$A$17:$A$300,A125)*C125*SUMIF($A$17:$A$300,A125,'Beladung des Speichers'!$E$17:$E$300))</f>
        <v/>
      </c>
      <c r="F125" s="166" t="str">
        <f>IF(ISBLANK('Beladung des Speichers'!A125),"",IF(C125=0,"0,00",D125/C125*E125))</f>
        <v/>
      </c>
      <c r="G125" s="167" t="str">
        <f>IF(ISBLANK('Beladung des Speichers'!A125),"",SUMIFS('Beladung des Speichers'!$C$17:$C$300,'Beladung des Speichers'!$A$17:$A$300,A125))</f>
        <v/>
      </c>
      <c r="H125" s="124" t="str">
        <f>IF(ISBLANK('Beladung des Speichers'!A125),"",'Beladung des Speichers'!C125)</f>
        <v/>
      </c>
      <c r="I125" s="168" t="str">
        <f>IF(ISBLANK('Beladung des Speichers'!A125),"",SUMIFS('Beladung des Speichers'!$E$17:$E$1001,'Beladung des Speichers'!$A$17:$A$1001,'Ergebnis (detailliert)'!A125))</f>
        <v/>
      </c>
      <c r="J125" s="125" t="str">
        <f>IF(ISBLANK('Beladung des Speichers'!A125),"",'Beladung des Speichers'!E125)</f>
        <v/>
      </c>
      <c r="K125" s="168" t="str">
        <f>IF(ISBLANK('Beladung des Speichers'!A125),"",SUMIFS('Entladung des Speichers'!$C$17:$C$1001,'Entladung des Speichers'!$A$17:$A$1001,'Ergebnis (detailliert)'!A125))</f>
        <v/>
      </c>
      <c r="L125" s="169" t="str">
        <f t="shared" si="6"/>
        <v/>
      </c>
      <c r="M125" s="169" t="str">
        <f>IF(ISBLANK('Entladung des Speichers'!A125),"",'Entladung des Speichers'!C125)</f>
        <v/>
      </c>
      <c r="N125" s="168" t="str">
        <f>IF(ISBLANK('Beladung des Speichers'!A125),"",SUMIFS('Entladung des Speichers'!$E$17:$E$1001,'Entladung des Speichers'!$A$17:$A$1001,'Ergebnis (detailliert)'!$A$17:$A$300))</f>
        <v/>
      </c>
      <c r="O125" s="125" t="str">
        <f t="shared" si="7"/>
        <v/>
      </c>
      <c r="P125" s="20" t="str">
        <f>IFERROR(IF(A125="","",N125*'Ergebnis (detailliert)'!J125/'Ergebnis (detailliert)'!I125),0)</f>
        <v/>
      </c>
      <c r="Q125" s="106" t="str">
        <f t="shared" si="8"/>
        <v/>
      </c>
      <c r="R125" s="107" t="str">
        <f t="shared" si="9"/>
        <v/>
      </c>
      <c r="S125" s="108" t="str">
        <f>IF(A125="","",IF(LOOKUP(A125,Stammdaten!$A$17:$A$1001,Stammdaten!$G$17:$G$1001)="Nein",0,IF(ISBLANK('Beladung des Speichers'!A125),"",ROUND(MIN(J125,Q125)*-1,2))))</f>
        <v/>
      </c>
    </row>
    <row r="126" spans="1:19" x14ac:dyDescent="0.2">
      <c r="A126" s="109" t="str">
        <f>IF('Beladung des Speichers'!A126="","",'Beladung des Speichers'!A126)</f>
        <v/>
      </c>
      <c r="B126" s="109" t="str">
        <f>IF('Beladung des Speichers'!B126="","",'Beladung des Speichers'!B126)</f>
        <v/>
      </c>
      <c r="C126" s="163" t="str">
        <f>IF(ISBLANK('Beladung des Speichers'!A126),"",SUMIFS('Beladung des Speichers'!$C$17:$C$300,'Beladung des Speichers'!$A$17:$A$300,A126)-SUMIFS('Entladung des Speichers'!$C$17:$C$300,'Entladung des Speichers'!$A$17:$A$300,A126)+SUMIFS(Füllstände!$B$17:$B$299,Füllstände!$A$17:$A$299,A126)-SUMIFS(Füllstände!$C$17:$C$299,Füllstände!$A$17:$A$299,A126))</f>
        <v/>
      </c>
      <c r="D126" s="164" t="str">
        <f>IF(ISBLANK('Beladung des Speichers'!A126),"",C126*'Beladung des Speichers'!C126/SUMIFS('Beladung des Speichers'!$C$17:$C$300,'Beladung des Speichers'!$A$17:$A$300,A126))</f>
        <v/>
      </c>
      <c r="E126" s="165" t="str">
        <f>IF(ISBLANK('Beladung des Speichers'!A126),"",1/SUMIFS('Beladung des Speichers'!$C$17:$C$300,'Beladung des Speichers'!$A$17:$A$300,A126)*C126*SUMIF($A$17:$A$300,A126,'Beladung des Speichers'!$E$17:$E$300))</f>
        <v/>
      </c>
      <c r="F126" s="166" t="str">
        <f>IF(ISBLANK('Beladung des Speichers'!A126),"",IF(C126=0,"0,00",D126/C126*E126))</f>
        <v/>
      </c>
      <c r="G126" s="167" t="str">
        <f>IF(ISBLANK('Beladung des Speichers'!A126),"",SUMIFS('Beladung des Speichers'!$C$17:$C$300,'Beladung des Speichers'!$A$17:$A$300,A126))</f>
        <v/>
      </c>
      <c r="H126" s="124" t="str">
        <f>IF(ISBLANK('Beladung des Speichers'!A126),"",'Beladung des Speichers'!C126)</f>
        <v/>
      </c>
      <c r="I126" s="168" t="str">
        <f>IF(ISBLANK('Beladung des Speichers'!A126),"",SUMIFS('Beladung des Speichers'!$E$17:$E$1001,'Beladung des Speichers'!$A$17:$A$1001,'Ergebnis (detailliert)'!A126))</f>
        <v/>
      </c>
      <c r="J126" s="125" t="str">
        <f>IF(ISBLANK('Beladung des Speichers'!A126),"",'Beladung des Speichers'!E126)</f>
        <v/>
      </c>
      <c r="K126" s="168" t="str">
        <f>IF(ISBLANK('Beladung des Speichers'!A126),"",SUMIFS('Entladung des Speichers'!$C$17:$C$1001,'Entladung des Speichers'!$A$17:$A$1001,'Ergebnis (detailliert)'!A126))</f>
        <v/>
      </c>
      <c r="L126" s="169" t="str">
        <f t="shared" si="6"/>
        <v/>
      </c>
      <c r="M126" s="169" t="str">
        <f>IF(ISBLANK('Entladung des Speichers'!A126),"",'Entladung des Speichers'!C126)</f>
        <v/>
      </c>
      <c r="N126" s="168" t="str">
        <f>IF(ISBLANK('Beladung des Speichers'!A126),"",SUMIFS('Entladung des Speichers'!$E$17:$E$1001,'Entladung des Speichers'!$A$17:$A$1001,'Ergebnis (detailliert)'!$A$17:$A$300))</f>
        <v/>
      </c>
      <c r="O126" s="125" t="str">
        <f t="shared" si="7"/>
        <v/>
      </c>
      <c r="P126" s="20" t="str">
        <f>IFERROR(IF(A126="","",N126*'Ergebnis (detailliert)'!J126/'Ergebnis (detailliert)'!I126),0)</f>
        <v/>
      </c>
      <c r="Q126" s="106" t="str">
        <f t="shared" si="8"/>
        <v/>
      </c>
      <c r="R126" s="107" t="str">
        <f t="shared" si="9"/>
        <v/>
      </c>
      <c r="S126" s="108" t="str">
        <f>IF(A126="","",IF(LOOKUP(A126,Stammdaten!$A$17:$A$1001,Stammdaten!$G$17:$G$1001)="Nein",0,IF(ISBLANK('Beladung des Speichers'!A126),"",ROUND(MIN(J126,Q126)*-1,2))))</f>
        <v/>
      </c>
    </row>
    <row r="127" spans="1:19" x14ac:dyDescent="0.2">
      <c r="A127" s="109" t="str">
        <f>IF('Beladung des Speichers'!A127="","",'Beladung des Speichers'!A127)</f>
        <v/>
      </c>
      <c r="B127" s="109" t="str">
        <f>IF('Beladung des Speichers'!B127="","",'Beladung des Speichers'!B127)</f>
        <v/>
      </c>
      <c r="C127" s="163" t="str">
        <f>IF(ISBLANK('Beladung des Speichers'!A127),"",SUMIFS('Beladung des Speichers'!$C$17:$C$300,'Beladung des Speichers'!$A$17:$A$300,A127)-SUMIFS('Entladung des Speichers'!$C$17:$C$300,'Entladung des Speichers'!$A$17:$A$300,A127)+SUMIFS(Füllstände!$B$17:$B$299,Füllstände!$A$17:$A$299,A127)-SUMIFS(Füllstände!$C$17:$C$299,Füllstände!$A$17:$A$299,A127))</f>
        <v/>
      </c>
      <c r="D127" s="164" t="str">
        <f>IF(ISBLANK('Beladung des Speichers'!A127),"",C127*'Beladung des Speichers'!C127/SUMIFS('Beladung des Speichers'!$C$17:$C$300,'Beladung des Speichers'!$A$17:$A$300,A127))</f>
        <v/>
      </c>
      <c r="E127" s="165" t="str">
        <f>IF(ISBLANK('Beladung des Speichers'!A127),"",1/SUMIFS('Beladung des Speichers'!$C$17:$C$300,'Beladung des Speichers'!$A$17:$A$300,A127)*C127*SUMIF($A$17:$A$300,A127,'Beladung des Speichers'!$E$17:$E$300))</f>
        <v/>
      </c>
      <c r="F127" s="166" t="str">
        <f>IF(ISBLANK('Beladung des Speichers'!A127),"",IF(C127=0,"0,00",D127/C127*E127))</f>
        <v/>
      </c>
      <c r="G127" s="167" t="str">
        <f>IF(ISBLANK('Beladung des Speichers'!A127),"",SUMIFS('Beladung des Speichers'!$C$17:$C$300,'Beladung des Speichers'!$A$17:$A$300,A127))</f>
        <v/>
      </c>
      <c r="H127" s="124" t="str">
        <f>IF(ISBLANK('Beladung des Speichers'!A127),"",'Beladung des Speichers'!C127)</f>
        <v/>
      </c>
      <c r="I127" s="168" t="str">
        <f>IF(ISBLANK('Beladung des Speichers'!A127),"",SUMIFS('Beladung des Speichers'!$E$17:$E$1001,'Beladung des Speichers'!$A$17:$A$1001,'Ergebnis (detailliert)'!A127))</f>
        <v/>
      </c>
      <c r="J127" s="125" t="str">
        <f>IF(ISBLANK('Beladung des Speichers'!A127),"",'Beladung des Speichers'!E127)</f>
        <v/>
      </c>
      <c r="K127" s="168" t="str">
        <f>IF(ISBLANK('Beladung des Speichers'!A127),"",SUMIFS('Entladung des Speichers'!$C$17:$C$1001,'Entladung des Speichers'!$A$17:$A$1001,'Ergebnis (detailliert)'!A127))</f>
        <v/>
      </c>
      <c r="L127" s="169" t="str">
        <f t="shared" si="6"/>
        <v/>
      </c>
      <c r="M127" s="169" t="str">
        <f>IF(ISBLANK('Entladung des Speichers'!A127),"",'Entladung des Speichers'!C127)</f>
        <v/>
      </c>
      <c r="N127" s="168" t="str">
        <f>IF(ISBLANK('Beladung des Speichers'!A127),"",SUMIFS('Entladung des Speichers'!$E$17:$E$1001,'Entladung des Speichers'!$A$17:$A$1001,'Ergebnis (detailliert)'!$A$17:$A$300))</f>
        <v/>
      </c>
      <c r="O127" s="125" t="str">
        <f t="shared" si="7"/>
        <v/>
      </c>
      <c r="P127" s="20" t="str">
        <f>IFERROR(IF(A127="","",N127*'Ergebnis (detailliert)'!J127/'Ergebnis (detailliert)'!I127),0)</f>
        <v/>
      </c>
      <c r="Q127" s="106" t="str">
        <f t="shared" si="8"/>
        <v/>
      </c>
      <c r="R127" s="107" t="str">
        <f t="shared" si="9"/>
        <v/>
      </c>
      <c r="S127" s="108" t="str">
        <f>IF(A127="","",IF(LOOKUP(A127,Stammdaten!$A$17:$A$1001,Stammdaten!$G$17:$G$1001)="Nein",0,IF(ISBLANK('Beladung des Speichers'!A127),"",ROUND(MIN(J127,Q127)*-1,2))))</f>
        <v/>
      </c>
    </row>
    <row r="128" spans="1:19" x14ac:dyDescent="0.2">
      <c r="A128" s="109" t="str">
        <f>IF('Beladung des Speichers'!A128="","",'Beladung des Speichers'!A128)</f>
        <v/>
      </c>
      <c r="B128" s="109" t="str">
        <f>IF('Beladung des Speichers'!B128="","",'Beladung des Speichers'!B128)</f>
        <v/>
      </c>
      <c r="C128" s="163" t="str">
        <f>IF(ISBLANK('Beladung des Speichers'!A128),"",SUMIFS('Beladung des Speichers'!$C$17:$C$300,'Beladung des Speichers'!$A$17:$A$300,A128)-SUMIFS('Entladung des Speichers'!$C$17:$C$300,'Entladung des Speichers'!$A$17:$A$300,A128)+SUMIFS(Füllstände!$B$17:$B$299,Füllstände!$A$17:$A$299,A128)-SUMIFS(Füllstände!$C$17:$C$299,Füllstände!$A$17:$A$299,A128))</f>
        <v/>
      </c>
      <c r="D128" s="164" t="str">
        <f>IF(ISBLANK('Beladung des Speichers'!A128),"",C128*'Beladung des Speichers'!C128/SUMIFS('Beladung des Speichers'!$C$17:$C$300,'Beladung des Speichers'!$A$17:$A$300,A128))</f>
        <v/>
      </c>
      <c r="E128" s="165" t="str">
        <f>IF(ISBLANK('Beladung des Speichers'!A128),"",1/SUMIFS('Beladung des Speichers'!$C$17:$C$300,'Beladung des Speichers'!$A$17:$A$300,A128)*C128*SUMIF($A$17:$A$300,A128,'Beladung des Speichers'!$E$17:$E$300))</f>
        <v/>
      </c>
      <c r="F128" s="166" t="str">
        <f>IF(ISBLANK('Beladung des Speichers'!A128),"",IF(C128=0,"0,00",D128/C128*E128))</f>
        <v/>
      </c>
      <c r="G128" s="167" t="str">
        <f>IF(ISBLANK('Beladung des Speichers'!A128),"",SUMIFS('Beladung des Speichers'!$C$17:$C$300,'Beladung des Speichers'!$A$17:$A$300,A128))</f>
        <v/>
      </c>
      <c r="H128" s="124" t="str">
        <f>IF(ISBLANK('Beladung des Speichers'!A128),"",'Beladung des Speichers'!C128)</f>
        <v/>
      </c>
      <c r="I128" s="168" t="str">
        <f>IF(ISBLANK('Beladung des Speichers'!A128),"",SUMIFS('Beladung des Speichers'!$E$17:$E$1001,'Beladung des Speichers'!$A$17:$A$1001,'Ergebnis (detailliert)'!A128))</f>
        <v/>
      </c>
      <c r="J128" s="125" t="str">
        <f>IF(ISBLANK('Beladung des Speichers'!A128),"",'Beladung des Speichers'!E128)</f>
        <v/>
      </c>
      <c r="K128" s="168" t="str">
        <f>IF(ISBLANK('Beladung des Speichers'!A128),"",SUMIFS('Entladung des Speichers'!$C$17:$C$1001,'Entladung des Speichers'!$A$17:$A$1001,'Ergebnis (detailliert)'!A128))</f>
        <v/>
      </c>
      <c r="L128" s="169" t="str">
        <f t="shared" si="6"/>
        <v/>
      </c>
      <c r="M128" s="169" t="str">
        <f>IF(ISBLANK('Entladung des Speichers'!A128),"",'Entladung des Speichers'!C128)</f>
        <v/>
      </c>
      <c r="N128" s="168" t="str">
        <f>IF(ISBLANK('Beladung des Speichers'!A128),"",SUMIFS('Entladung des Speichers'!$E$17:$E$1001,'Entladung des Speichers'!$A$17:$A$1001,'Ergebnis (detailliert)'!$A$17:$A$300))</f>
        <v/>
      </c>
      <c r="O128" s="125" t="str">
        <f t="shared" si="7"/>
        <v/>
      </c>
      <c r="P128" s="20" t="str">
        <f>IFERROR(IF(A128="","",N128*'Ergebnis (detailliert)'!J128/'Ergebnis (detailliert)'!I128),0)</f>
        <v/>
      </c>
      <c r="Q128" s="106" t="str">
        <f t="shared" si="8"/>
        <v/>
      </c>
      <c r="R128" s="107" t="str">
        <f t="shared" si="9"/>
        <v/>
      </c>
      <c r="S128" s="108" t="str">
        <f>IF(A128="","",IF(LOOKUP(A128,Stammdaten!$A$17:$A$1001,Stammdaten!$G$17:$G$1001)="Nein",0,IF(ISBLANK('Beladung des Speichers'!A128),"",ROUND(MIN(J128,Q128)*-1,2))))</f>
        <v/>
      </c>
    </row>
    <row r="129" spans="1:19" x14ac:dyDescent="0.2">
      <c r="A129" s="109" t="str">
        <f>IF('Beladung des Speichers'!A129="","",'Beladung des Speichers'!A129)</f>
        <v/>
      </c>
      <c r="B129" s="109" t="str">
        <f>IF('Beladung des Speichers'!B129="","",'Beladung des Speichers'!B129)</f>
        <v/>
      </c>
      <c r="C129" s="163" t="str">
        <f>IF(ISBLANK('Beladung des Speichers'!A129),"",SUMIFS('Beladung des Speichers'!$C$17:$C$300,'Beladung des Speichers'!$A$17:$A$300,A129)-SUMIFS('Entladung des Speichers'!$C$17:$C$300,'Entladung des Speichers'!$A$17:$A$300,A129)+SUMIFS(Füllstände!$B$17:$B$299,Füllstände!$A$17:$A$299,A129)-SUMIFS(Füllstände!$C$17:$C$299,Füllstände!$A$17:$A$299,A129))</f>
        <v/>
      </c>
      <c r="D129" s="164" t="str">
        <f>IF(ISBLANK('Beladung des Speichers'!A129),"",C129*'Beladung des Speichers'!C129/SUMIFS('Beladung des Speichers'!$C$17:$C$300,'Beladung des Speichers'!$A$17:$A$300,A129))</f>
        <v/>
      </c>
      <c r="E129" s="165" t="str">
        <f>IF(ISBLANK('Beladung des Speichers'!A129),"",1/SUMIFS('Beladung des Speichers'!$C$17:$C$300,'Beladung des Speichers'!$A$17:$A$300,A129)*C129*SUMIF($A$17:$A$300,A129,'Beladung des Speichers'!$E$17:$E$300))</f>
        <v/>
      </c>
      <c r="F129" s="166" t="str">
        <f>IF(ISBLANK('Beladung des Speichers'!A129),"",IF(C129=0,"0,00",D129/C129*E129))</f>
        <v/>
      </c>
      <c r="G129" s="167" t="str">
        <f>IF(ISBLANK('Beladung des Speichers'!A129),"",SUMIFS('Beladung des Speichers'!$C$17:$C$300,'Beladung des Speichers'!$A$17:$A$300,A129))</f>
        <v/>
      </c>
      <c r="H129" s="124" t="str">
        <f>IF(ISBLANK('Beladung des Speichers'!A129),"",'Beladung des Speichers'!C129)</f>
        <v/>
      </c>
      <c r="I129" s="168" t="str">
        <f>IF(ISBLANK('Beladung des Speichers'!A129),"",SUMIFS('Beladung des Speichers'!$E$17:$E$1001,'Beladung des Speichers'!$A$17:$A$1001,'Ergebnis (detailliert)'!A129))</f>
        <v/>
      </c>
      <c r="J129" s="125" t="str">
        <f>IF(ISBLANK('Beladung des Speichers'!A129),"",'Beladung des Speichers'!E129)</f>
        <v/>
      </c>
      <c r="K129" s="168" t="str">
        <f>IF(ISBLANK('Beladung des Speichers'!A129),"",SUMIFS('Entladung des Speichers'!$C$17:$C$1001,'Entladung des Speichers'!$A$17:$A$1001,'Ergebnis (detailliert)'!A129))</f>
        <v/>
      </c>
      <c r="L129" s="169" t="str">
        <f t="shared" si="6"/>
        <v/>
      </c>
      <c r="M129" s="169" t="str">
        <f>IF(ISBLANK('Entladung des Speichers'!A129),"",'Entladung des Speichers'!C129)</f>
        <v/>
      </c>
      <c r="N129" s="168" t="str">
        <f>IF(ISBLANK('Beladung des Speichers'!A129),"",SUMIFS('Entladung des Speichers'!$E$17:$E$1001,'Entladung des Speichers'!$A$17:$A$1001,'Ergebnis (detailliert)'!$A$17:$A$300))</f>
        <v/>
      </c>
      <c r="O129" s="125" t="str">
        <f t="shared" si="7"/>
        <v/>
      </c>
      <c r="P129" s="20" t="str">
        <f>IFERROR(IF(A129="","",N129*'Ergebnis (detailliert)'!J129/'Ergebnis (detailliert)'!I129),0)</f>
        <v/>
      </c>
      <c r="Q129" s="106" t="str">
        <f t="shared" si="8"/>
        <v/>
      </c>
      <c r="R129" s="107" t="str">
        <f t="shared" si="9"/>
        <v/>
      </c>
      <c r="S129" s="108" t="str">
        <f>IF(A129="","",IF(LOOKUP(A129,Stammdaten!$A$17:$A$1001,Stammdaten!$G$17:$G$1001)="Nein",0,IF(ISBLANK('Beladung des Speichers'!A129),"",ROUND(MIN(J129,Q129)*-1,2))))</f>
        <v/>
      </c>
    </row>
    <row r="130" spans="1:19" x14ac:dyDescent="0.2">
      <c r="A130" s="109" t="str">
        <f>IF('Beladung des Speichers'!A130="","",'Beladung des Speichers'!A130)</f>
        <v/>
      </c>
      <c r="B130" s="109" t="str">
        <f>IF('Beladung des Speichers'!B130="","",'Beladung des Speichers'!B130)</f>
        <v/>
      </c>
      <c r="C130" s="163" t="str">
        <f>IF(ISBLANK('Beladung des Speichers'!A130),"",SUMIFS('Beladung des Speichers'!$C$17:$C$300,'Beladung des Speichers'!$A$17:$A$300,A130)-SUMIFS('Entladung des Speichers'!$C$17:$C$300,'Entladung des Speichers'!$A$17:$A$300,A130)+SUMIFS(Füllstände!$B$17:$B$299,Füllstände!$A$17:$A$299,A130)-SUMIFS(Füllstände!$C$17:$C$299,Füllstände!$A$17:$A$299,A130))</f>
        <v/>
      </c>
      <c r="D130" s="164" t="str">
        <f>IF(ISBLANK('Beladung des Speichers'!A130),"",C130*'Beladung des Speichers'!C130/SUMIFS('Beladung des Speichers'!$C$17:$C$300,'Beladung des Speichers'!$A$17:$A$300,A130))</f>
        <v/>
      </c>
      <c r="E130" s="165" t="str">
        <f>IF(ISBLANK('Beladung des Speichers'!A130),"",1/SUMIFS('Beladung des Speichers'!$C$17:$C$300,'Beladung des Speichers'!$A$17:$A$300,A130)*C130*SUMIF($A$17:$A$300,A130,'Beladung des Speichers'!$E$17:$E$300))</f>
        <v/>
      </c>
      <c r="F130" s="166" t="str">
        <f>IF(ISBLANK('Beladung des Speichers'!A130),"",IF(C130=0,"0,00",D130/C130*E130))</f>
        <v/>
      </c>
      <c r="G130" s="167" t="str">
        <f>IF(ISBLANK('Beladung des Speichers'!A130),"",SUMIFS('Beladung des Speichers'!$C$17:$C$300,'Beladung des Speichers'!$A$17:$A$300,A130))</f>
        <v/>
      </c>
      <c r="H130" s="124" t="str">
        <f>IF(ISBLANK('Beladung des Speichers'!A130),"",'Beladung des Speichers'!C130)</f>
        <v/>
      </c>
      <c r="I130" s="168" t="str">
        <f>IF(ISBLANK('Beladung des Speichers'!A130),"",SUMIFS('Beladung des Speichers'!$E$17:$E$1001,'Beladung des Speichers'!$A$17:$A$1001,'Ergebnis (detailliert)'!A130))</f>
        <v/>
      </c>
      <c r="J130" s="125" t="str">
        <f>IF(ISBLANK('Beladung des Speichers'!A130),"",'Beladung des Speichers'!E130)</f>
        <v/>
      </c>
      <c r="K130" s="168" t="str">
        <f>IF(ISBLANK('Beladung des Speichers'!A130),"",SUMIFS('Entladung des Speichers'!$C$17:$C$1001,'Entladung des Speichers'!$A$17:$A$1001,'Ergebnis (detailliert)'!A130))</f>
        <v/>
      </c>
      <c r="L130" s="169" t="str">
        <f t="shared" si="6"/>
        <v/>
      </c>
      <c r="M130" s="169" t="str">
        <f>IF(ISBLANK('Entladung des Speichers'!A130),"",'Entladung des Speichers'!C130)</f>
        <v/>
      </c>
      <c r="N130" s="168" t="str">
        <f>IF(ISBLANK('Beladung des Speichers'!A130),"",SUMIFS('Entladung des Speichers'!$E$17:$E$1001,'Entladung des Speichers'!$A$17:$A$1001,'Ergebnis (detailliert)'!$A$17:$A$300))</f>
        <v/>
      </c>
      <c r="O130" s="125" t="str">
        <f t="shared" si="7"/>
        <v/>
      </c>
      <c r="P130" s="20" t="str">
        <f>IFERROR(IF(A130="","",N130*'Ergebnis (detailliert)'!J130/'Ergebnis (detailliert)'!I130),0)</f>
        <v/>
      </c>
      <c r="Q130" s="106" t="str">
        <f t="shared" si="8"/>
        <v/>
      </c>
      <c r="R130" s="107" t="str">
        <f t="shared" si="9"/>
        <v/>
      </c>
      <c r="S130" s="108" t="str">
        <f>IF(A130="","",IF(LOOKUP(A130,Stammdaten!$A$17:$A$1001,Stammdaten!$G$17:$G$1001)="Nein",0,IF(ISBLANK('Beladung des Speichers'!A130),"",ROUND(MIN(J130,Q130)*-1,2))))</f>
        <v/>
      </c>
    </row>
    <row r="131" spans="1:19" x14ac:dyDescent="0.2">
      <c r="A131" s="109" t="str">
        <f>IF('Beladung des Speichers'!A131="","",'Beladung des Speichers'!A131)</f>
        <v/>
      </c>
      <c r="B131" s="109" t="str">
        <f>IF('Beladung des Speichers'!B131="","",'Beladung des Speichers'!B131)</f>
        <v/>
      </c>
      <c r="C131" s="163" t="str">
        <f>IF(ISBLANK('Beladung des Speichers'!A131),"",SUMIFS('Beladung des Speichers'!$C$17:$C$300,'Beladung des Speichers'!$A$17:$A$300,A131)-SUMIFS('Entladung des Speichers'!$C$17:$C$300,'Entladung des Speichers'!$A$17:$A$300,A131)+SUMIFS(Füllstände!$B$17:$B$299,Füllstände!$A$17:$A$299,A131)-SUMIFS(Füllstände!$C$17:$C$299,Füllstände!$A$17:$A$299,A131))</f>
        <v/>
      </c>
      <c r="D131" s="164" t="str">
        <f>IF(ISBLANK('Beladung des Speichers'!A131),"",C131*'Beladung des Speichers'!C131/SUMIFS('Beladung des Speichers'!$C$17:$C$300,'Beladung des Speichers'!$A$17:$A$300,A131))</f>
        <v/>
      </c>
      <c r="E131" s="165" t="str">
        <f>IF(ISBLANK('Beladung des Speichers'!A131),"",1/SUMIFS('Beladung des Speichers'!$C$17:$C$300,'Beladung des Speichers'!$A$17:$A$300,A131)*C131*SUMIF($A$17:$A$300,A131,'Beladung des Speichers'!$E$17:$E$300))</f>
        <v/>
      </c>
      <c r="F131" s="166" t="str">
        <f>IF(ISBLANK('Beladung des Speichers'!A131),"",IF(C131=0,"0,00",D131/C131*E131))</f>
        <v/>
      </c>
      <c r="G131" s="167" t="str">
        <f>IF(ISBLANK('Beladung des Speichers'!A131),"",SUMIFS('Beladung des Speichers'!$C$17:$C$300,'Beladung des Speichers'!$A$17:$A$300,A131))</f>
        <v/>
      </c>
      <c r="H131" s="124" t="str">
        <f>IF(ISBLANK('Beladung des Speichers'!A131),"",'Beladung des Speichers'!C131)</f>
        <v/>
      </c>
      <c r="I131" s="168" t="str">
        <f>IF(ISBLANK('Beladung des Speichers'!A131),"",SUMIFS('Beladung des Speichers'!$E$17:$E$1001,'Beladung des Speichers'!$A$17:$A$1001,'Ergebnis (detailliert)'!A131))</f>
        <v/>
      </c>
      <c r="J131" s="125" t="str">
        <f>IF(ISBLANK('Beladung des Speichers'!A131),"",'Beladung des Speichers'!E131)</f>
        <v/>
      </c>
      <c r="K131" s="168" t="str">
        <f>IF(ISBLANK('Beladung des Speichers'!A131),"",SUMIFS('Entladung des Speichers'!$C$17:$C$1001,'Entladung des Speichers'!$A$17:$A$1001,'Ergebnis (detailliert)'!A131))</f>
        <v/>
      </c>
      <c r="L131" s="169" t="str">
        <f t="shared" si="6"/>
        <v/>
      </c>
      <c r="M131" s="169" t="str">
        <f>IF(ISBLANK('Entladung des Speichers'!A131),"",'Entladung des Speichers'!C131)</f>
        <v/>
      </c>
      <c r="N131" s="168" t="str">
        <f>IF(ISBLANK('Beladung des Speichers'!A131),"",SUMIFS('Entladung des Speichers'!$E$17:$E$1001,'Entladung des Speichers'!$A$17:$A$1001,'Ergebnis (detailliert)'!$A$17:$A$300))</f>
        <v/>
      </c>
      <c r="O131" s="125" t="str">
        <f t="shared" si="7"/>
        <v/>
      </c>
      <c r="P131" s="20" t="str">
        <f>IFERROR(IF(A131="","",N131*'Ergebnis (detailliert)'!J131/'Ergebnis (detailliert)'!I131),0)</f>
        <v/>
      </c>
      <c r="Q131" s="106" t="str">
        <f t="shared" si="8"/>
        <v/>
      </c>
      <c r="R131" s="107" t="str">
        <f t="shared" si="9"/>
        <v/>
      </c>
      <c r="S131" s="108" t="str">
        <f>IF(A131="","",IF(LOOKUP(A131,Stammdaten!$A$17:$A$1001,Stammdaten!$G$17:$G$1001)="Nein",0,IF(ISBLANK('Beladung des Speichers'!A131),"",ROUND(MIN(J131,Q131)*-1,2))))</f>
        <v/>
      </c>
    </row>
    <row r="132" spans="1:19" x14ac:dyDescent="0.2">
      <c r="A132" s="109" t="str">
        <f>IF('Beladung des Speichers'!A132="","",'Beladung des Speichers'!A132)</f>
        <v/>
      </c>
      <c r="B132" s="109" t="str">
        <f>IF('Beladung des Speichers'!B132="","",'Beladung des Speichers'!B132)</f>
        <v/>
      </c>
      <c r="C132" s="163" t="str">
        <f>IF(ISBLANK('Beladung des Speichers'!A132),"",SUMIFS('Beladung des Speichers'!$C$17:$C$300,'Beladung des Speichers'!$A$17:$A$300,A132)-SUMIFS('Entladung des Speichers'!$C$17:$C$300,'Entladung des Speichers'!$A$17:$A$300,A132)+SUMIFS(Füllstände!$B$17:$B$299,Füllstände!$A$17:$A$299,A132)-SUMIFS(Füllstände!$C$17:$C$299,Füllstände!$A$17:$A$299,A132))</f>
        <v/>
      </c>
      <c r="D132" s="164" t="str">
        <f>IF(ISBLANK('Beladung des Speichers'!A132),"",C132*'Beladung des Speichers'!C132/SUMIFS('Beladung des Speichers'!$C$17:$C$300,'Beladung des Speichers'!$A$17:$A$300,A132))</f>
        <v/>
      </c>
      <c r="E132" s="165" t="str">
        <f>IF(ISBLANK('Beladung des Speichers'!A132),"",1/SUMIFS('Beladung des Speichers'!$C$17:$C$300,'Beladung des Speichers'!$A$17:$A$300,A132)*C132*SUMIF($A$17:$A$300,A132,'Beladung des Speichers'!$E$17:$E$300))</f>
        <v/>
      </c>
      <c r="F132" s="166" t="str">
        <f>IF(ISBLANK('Beladung des Speichers'!A132),"",IF(C132=0,"0,00",D132/C132*E132))</f>
        <v/>
      </c>
      <c r="G132" s="167" t="str">
        <f>IF(ISBLANK('Beladung des Speichers'!A132),"",SUMIFS('Beladung des Speichers'!$C$17:$C$300,'Beladung des Speichers'!$A$17:$A$300,A132))</f>
        <v/>
      </c>
      <c r="H132" s="124" t="str">
        <f>IF(ISBLANK('Beladung des Speichers'!A132),"",'Beladung des Speichers'!C132)</f>
        <v/>
      </c>
      <c r="I132" s="168" t="str">
        <f>IF(ISBLANK('Beladung des Speichers'!A132),"",SUMIFS('Beladung des Speichers'!$E$17:$E$1001,'Beladung des Speichers'!$A$17:$A$1001,'Ergebnis (detailliert)'!A132))</f>
        <v/>
      </c>
      <c r="J132" s="125" t="str">
        <f>IF(ISBLANK('Beladung des Speichers'!A132),"",'Beladung des Speichers'!E132)</f>
        <v/>
      </c>
      <c r="K132" s="168" t="str">
        <f>IF(ISBLANK('Beladung des Speichers'!A132),"",SUMIFS('Entladung des Speichers'!$C$17:$C$1001,'Entladung des Speichers'!$A$17:$A$1001,'Ergebnis (detailliert)'!A132))</f>
        <v/>
      </c>
      <c r="L132" s="169" t="str">
        <f t="shared" si="6"/>
        <v/>
      </c>
      <c r="M132" s="169" t="str">
        <f>IF(ISBLANK('Entladung des Speichers'!A132),"",'Entladung des Speichers'!C132)</f>
        <v/>
      </c>
      <c r="N132" s="168" t="str">
        <f>IF(ISBLANK('Beladung des Speichers'!A132),"",SUMIFS('Entladung des Speichers'!$E$17:$E$1001,'Entladung des Speichers'!$A$17:$A$1001,'Ergebnis (detailliert)'!$A$17:$A$300))</f>
        <v/>
      </c>
      <c r="O132" s="125" t="str">
        <f t="shared" si="7"/>
        <v/>
      </c>
      <c r="P132" s="20" t="str">
        <f>IFERROR(IF(A132="","",N132*'Ergebnis (detailliert)'!J132/'Ergebnis (detailliert)'!I132),0)</f>
        <v/>
      </c>
      <c r="Q132" s="106" t="str">
        <f t="shared" si="8"/>
        <v/>
      </c>
      <c r="R132" s="107" t="str">
        <f t="shared" si="9"/>
        <v/>
      </c>
      <c r="S132" s="108" t="str">
        <f>IF(A132="","",IF(LOOKUP(A132,Stammdaten!$A$17:$A$1001,Stammdaten!$G$17:$G$1001)="Nein",0,IF(ISBLANK('Beladung des Speichers'!A132),"",ROUND(MIN(J132,Q132)*-1,2))))</f>
        <v/>
      </c>
    </row>
    <row r="133" spans="1:19" x14ac:dyDescent="0.2">
      <c r="A133" s="109" t="str">
        <f>IF('Beladung des Speichers'!A133="","",'Beladung des Speichers'!A133)</f>
        <v/>
      </c>
      <c r="B133" s="109" t="str">
        <f>IF('Beladung des Speichers'!B133="","",'Beladung des Speichers'!B133)</f>
        <v/>
      </c>
      <c r="C133" s="163" t="str">
        <f>IF(ISBLANK('Beladung des Speichers'!A133),"",SUMIFS('Beladung des Speichers'!$C$17:$C$300,'Beladung des Speichers'!$A$17:$A$300,A133)-SUMIFS('Entladung des Speichers'!$C$17:$C$300,'Entladung des Speichers'!$A$17:$A$300,A133)+SUMIFS(Füllstände!$B$17:$B$299,Füllstände!$A$17:$A$299,A133)-SUMIFS(Füllstände!$C$17:$C$299,Füllstände!$A$17:$A$299,A133))</f>
        <v/>
      </c>
      <c r="D133" s="164" t="str">
        <f>IF(ISBLANK('Beladung des Speichers'!A133),"",C133*'Beladung des Speichers'!C133/SUMIFS('Beladung des Speichers'!$C$17:$C$300,'Beladung des Speichers'!$A$17:$A$300,A133))</f>
        <v/>
      </c>
      <c r="E133" s="165" t="str">
        <f>IF(ISBLANK('Beladung des Speichers'!A133),"",1/SUMIFS('Beladung des Speichers'!$C$17:$C$300,'Beladung des Speichers'!$A$17:$A$300,A133)*C133*SUMIF($A$17:$A$300,A133,'Beladung des Speichers'!$E$17:$E$300))</f>
        <v/>
      </c>
      <c r="F133" s="166" t="str">
        <f>IF(ISBLANK('Beladung des Speichers'!A133),"",IF(C133=0,"0,00",D133/C133*E133))</f>
        <v/>
      </c>
      <c r="G133" s="167" t="str">
        <f>IF(ISBLANK('Beladung des Speichers'!A133),"",SUMIFS('Beladung des Speichers'!$C$17:$C$300,'Beladung des Speichers'!$A$17:$A$300,A133))</f>
        <v/>
      </c>
      <c r="H133" s="124" t="str">
        <f>IF(ISBLANK('Beladung des Speichers'!A133),"",'Beladung des Speichers'!C133)</f>
        <v/>
      </c>
      <c r="I133" s="168" t="str">
        <f>IF(ISBLANK('Beladung des Speichers'!A133),"",SUMIFS('Beladung des Speichers'!$E$17:$E$1001,'Beladung des Speichers'!$A$17:$A$1001,'Ergebnis (detailliert)'!A133))</f>
        <v/>
      </c>
      <c r="J133" s="125" t="str">
        <f>IF(ISBLANK('Beladung des Speichers'!A133),"",'Beladung des Speichers'!E133)</f>
        <v/>
      </c>
      <c r="K133" s="168" t="str">
        <f>IF(ISBLANK('Beladung des Speichers'!A133),"",SUMIFS('Entladung des Speichers'!$C$17:$C$1001,'Entladung des Speichers'!$A$17:$A$1001,'Ergebnis (detailliert)'!A133))</f>
        <v/>
      </c>
      <c r="L133" s="169" t="str">
        <f t="shared" si="6"/>
        <v/>
      </c>
      <c r="M133" s="169" t="str">
        <f>IF(ISBLANK('Entladung des Speichers'!A133),"",'Entladung des Speichers'!C133)</f>
        <v/>
      </c>
      <c r="N133" s="168" t="str">
        <f>IF(ISBLANK('Beladung des Speichers'!A133),"",SUMIFS('Entladung des Speichers'!$E$17:$E$1001,'Entladung des Speichers'!$A$17:$A$1001,'Ergebnis (detailliert)'!$A$17:$A$300))</f>
        <v/>
      </c>
      <c r="O133" s="125" t="str">
        <f t="shared" si="7"/>
        <v/>
      </c>
      <c r="P133" s="20" t="str">
        <f>IFERROR(IF(A133="","",N133*'Ergebnis (detailliert)'!J133/'Ergebnis (detailliert)'!I133),0)</f>
        <v/>
      </c>
      <c r="Q133" s="106" t="str">
        <f t="shared" si="8"/>
        <v/>
      </c>
      <c r="R133" s="107" t="str">
        <f t="shared" si="9"/>
        <v/>
      </c>
      <c r="S133" s="108" t="str">
        <f>IF(A133="","",IF(LOOKUP(A133,Stammdaten!$A$17:$A$1001,Stammdaten!$G$17:$G$1001)="Nein",0,IF(ISBLANK('Beladung des Speichers'!A133),"",ROUND(MIN(J133,Q133)*-1,2))))</f>
        <v/>
      </c>
    </row>
    <row r="134" spans="1:19" x14ac:dyDescent="0.2">
      <c r="A134" s="109" t="str">
        <f>IF('Beladung des Speichers'!A134="","",'Beladung des Speichers'!A134)</f>
        <v/>
      </c>
      <c r="B134" s="109" t="str">
        <f>IF('Beladung des Speichers'!B134="","",'Beladung des Speichers'!B134)</f>
        <v/>
      </c>
      <c r="C134" s="163" t="str">
        <f>IF(ISBLANK('Beladung des Speichers'!A134),"",SUMIFS('Beladung des Speichers'!$C$17:$C$300,'Beladung des Speichers'!$A$17:$A$300,A134)-SUMIFS('Entladung des Speichers'!$C$17:$C$300,'Entladung des Speichers'!$A$17:$A$300,A134)+SUMIFS(Füllstände!$B$17:$B$299,Füllstände!$A$17:$A$299,A134)-SUMIFS(Füllstände!$C$17:$C$299,Füllstände!$A$17:$A$299,A134))</f>
        <v/>
      </c>
      <c r="D134" s="164" t="str">
        <f>IF(ISBLANK('Beladung des Speichers'!A134),"",C134*'Beladung des Speichers'!C134/SUMIFS('Beladung des Speichers'!$C$17:$C$300,'Beladung des Speichers'!$A$17:$A$300,A134))</f>
        <v/>
      </c>
      <c r="E134" s="165" t="str">
        <f>IF(ISBLANK('Beladung des Speichers'!A134),"",1/SUMIFS('Beladung des Speichers'!$C$17:$C$300,'Beladung des Speichers'!$A$17:$A$300,A134)*C134*SUMIF($A$17:$A$300,A134,'Beladung des Speichers'!$E$17:$E$300))</f>
        <v/>
      </c>
      <c r="F134" s="166" t="str">
        <f>IF(ISBLANK('Beladung des Speichers'!A134),"",IF(C134=0,"0,00",D134/C134*E134))</f>
        <v/>
      </c>
      <c r="G134" s="167" t="str">
        <f>IF(ISBLANK('Beladung des Speichers'!A134),"",SUMIFS('Beladung des Speichers'!$C$17:$C$300,'Beladung des Speichers'!$A$17:$A$300,A134))</f>
        <v/>
      </c>
      <c r="H134" s="124" t="str">
        <f>IF(ISBLANK('Beladung des Speichers'!A134),"",'Beladung des Speichers'!C134)</f>
        <v/>
      </c>
      <c r="I134" s="168" t="str">
        <f>IF(ISBLANK('Beladung des Speichers'!A134),"",SUMIFS('Beladung des Speichers'!$E$17:$E$1001,'Beladung des Speichers'!$A$17:$A$1001,'Ergebnis (detailliert)'!A134))</f>
        <v/>
      </c>
      <c r="J134" s="125" t="str">
        <f>IF(ISBLANK('Beladung des Speichers'!A134),"",'Beladung des Speichers'!E134)</f>
        <v/>
      </c>
      <c r="K134" s="168" t="str">
        <f>IF(ISBLANK('Beladung des Speichers'!A134),"",SUMIFS('Entladung des Speichers'!$C$17:$C$1001,'Entladung des Speichers'!$A$17:$A$1001,'Ergebnis (detailliert)'!A134))</f>
        <v/>
      </c>
      <c r="L134" s="169" t="str">
        <f t="shared" si="6"/>
        <v/>
      </c>
      <c r="M134" s="169" t="str">
        <f>IF(ISBLANK('Entladung des Speichers'!A134),"",'Entladung des Speichers'!C134)</f>
        <v/>
      </c>
      <c r="N134" s="168" t="str">
        <f>IF(ISBLANK('Beladung des Speichers'!A134),"",SUMIFS('Entladung des Speichers'!$E$17:$E$1001,'Entladung des Speichers'!$A$17:$A$1001,'Ergebnis (detailliert)'!$A$17:$A$300))</f>
        <v/>
      </c>
      <c r="O134" s="125" t="str">
        <f t="shared" si="7"/>
        <v/>
      </c>
      <c r="P134" s="20" t="str">
        <f>IFERROR(IF(A134="","",N134*'Ergebnis (detailliert)'!J134/'Ergebnis (detailliert)'!I134),0)</f>
        <v/>
      </c>
      <c r="Q134" s="106" t="str">
        <f t="shared" si="8"/>
        <v/>
      </c>
      <c r="R134" s="107" t="str">
        <f t="shared" si="9"/>
        <v/>
      </c>
      <c r="S134" s="108" t="str">
        <f>IF(A134="","",IF(LOOKUP(A134,Stammdaten!$A$17:$A$1001,Stammdaten!$G$17:$G$1001)="Nein",0,IF(ISBLANK('Beladung des Speichers'!A134),"",ROUND(MIN(J134,Q134)*-1,2))))</f>
        <v/>
      </c>
    </row>
    <row r="135" spans="1:19" x14ac:dyDescent="0.2">
      <c r="A135" s="109" t="str">
        <f>IF('Beladung des Speichers'!A135="","",'Beladung des Speichers'!A135)</f>
        <v/>
      </c>
      <c r="B135" s="109" t="str">
        <f>IF('Beladung des Speichers'!B135="","",'Beladung des Speichers'!B135)</f>
        <v/>
      </c>
      <c r="C135" s="163" t="str">
        <f>IF(ISBLANK('Beladung des Speichers'!A135),"",SUMIFS('Beladung des Speichers'!$C$17:$C$300,'Beladung des Speichers'!$A$17:$A$300,A135)-SUMIFS('Entladung des Speichers'!$C$17:$C$300,'Entladung des Speichers'!$A$17:$A$300,A135)+SUMIFS(Füllstände!$B$17:$B$299,Füllstände!$A$17:$A$299,A135)-SUMIFS(Füllstände!$C$17:$C$299,Füllstände!$A$17:$A$299,A135))</f>
        <v/>
      </c>
      <c r="D135" s="164" t="str">
        <f>IF(ISBLANK('Beladung des Speichers'!A135),"",C135*'Beladung des Speichers'!C135/SUMIFS('Beladung des Speichers'!$C$17:$C$300,'Beladung des Speichers'!$A$17:$A$300,A135))</f>
        <v/>
      </c>
      <c r="E135" s="165" t="str">
        <f>IF(ISBLANK('Beladung des Speichers'!A135),"",1/SUMIFS('Beladung des Speichers'!$C$17:$C$300,'Beladung des Speichers'!$A$17:$A$300,A135)*C135*SUMIF($A$17:$A$300,A135,'Beladung des Speichers'!$E$17:$E$300))</f>
        <v/>
      </c>
      <c r="F135" s="166" t="str">
        <f>IF(ISBLANK('Beladung des Speichers'!A135),"",IF(C135=0,"0,00",D135/C135*E135))</f>
        <v/>
      </c>
      <c r="G135" s="167" t="str">
        <f>IF(ISBLANK('Beladung des Speichers'!A135),"",SUMIFS('Beladung des Speichers'!$C$17:$C$300,'Beladung des Speichers'!$A$17:$A$300,A135))</f>
        <v/>
      </c>
      <c r="H135" s="124" t="str">
        <f>IF(ISBLANK('Beladung des Speichers'!A135),"",'Beladung des Speichers'!C135)</f>
        <v/>
      </c>
      <c r="I135" s="168" t="str">
        <f>IF(ISBLANK('Beladung des Speichers'!A135),"",SUMIFS('Beladung des Speichers'!$E$17:$E$1001,'Beladung des Speichers'!$A$17:$A$1001,'Ergebnis (detailliert)'!A135))</f>
        <v/>
      </c>
      <c r="J135" s="125" t="str">
        <f>IF(ISBLANK('Beladung des Speichers'!A135),"",'Beladung des Speichers'!E135)</f>
        <v/>
      </c>
      <c r="K135" s="168" t="str">
        <f>IF(ISBLANK('Beladung des Speichers'!A135),"",SUMIFS('Entladung des Speichers'!$C$17:$C$1001,'Entladung des Speichers'!$A$17:$A$1001,'Ergebnis (detailliert)'!A135))</f>
        <v/>
      </c>
      <c r="L135" s="169" t="str">
        <f t="shared" si="6"/>
        <v/>
      </c>
      <c r="M135" s="169" t="str">
        <f>IF(ISBLANK('Entladung des Speichers'!A135),"",'Entladung des Speichers'!C135)</f>
        <v/>
      </c>
      <c r="N135" s="168" t="str">
        <f>IF(ISBLANK('Beladung des Speichers'!A135),"",SUMIFS('Entladung des Speichers'!$E$17:$E$1001,'Entladung des Speichers'!$A$17:$A$1001,'Ergebnis (detailliert)'!$A$17:$A$300))</f>
        <v/>
      </c>
      <c r="O135" s="125" t="str">
        <f t="shared" si="7"/>
        <v/>
      </c>
      <c r="P135" s="20" t="str">
        <f>IFERROR(IF(A135="","",N135*'Ergebnis (detailliert)'!J135/'Ergebnis (detailliert)'!I135),0)</f>
        <v/>
      </c>
      <c r="Q135" s="106" t="str">
        <f t="shared" si="8"/>
        <v/>
      </c>
      <c r="R135" s="107" t="str">
        <f t="shared" si="9"/>
        <v/>
      </c>
      <c r="S135" s="108" t="str">
        <f>IF(A135="","",IF(LOOKUP(A135,Stammdaten!$A$17:$A$1001,Stammdaten!$G$17:$G$1001)="Nein",0,IF(ISBLANK('Beladung des Speichers'!A135),"",ROUND(MIN(J135,Q135)*-1,2))))</f>
        <v/>
      </c>
    </row>
    <row r="136" spans="1:19" x14ac:dyDescent="0.2">
      <c r="A136" s="109" t="str">
        <f>IF('Beladung des Speichers'!A136="","",'Beladung des Speichers'!A136)</f>
        <v/>
      </c>
      <c r="B136" s="109" t="str">
        <f>IF('Beladung des Speichers'!B136="","",'Beladung des Speichers'!B136)</f>
        <v/>
      </c>
      <c r="C136" s="163" t="str">
        <f>IF(ISBLANK('Beladung des Speichers'!A136),"",SUMIFS('Beladung des Speichers'!$C$17:$C$300,'Beladung des Speichers'!$A$17:$A$300,A136)-SUMIFS('Entladung des Speichers'!$C$17:$C$300,'Entladung des Speichers'!$A$17:$A$300,A136)+SUMIFS(Füllstände!$B$17:$B$299,Füllstände!$A$17:$A$299,A136)-SUMIFS(Füllstände!$C$17:$C$299,Füllstände!$A$17:$A$299,A136))</f>
        <v/>
      </c>
      <c r="D136" s="164" t="str">
        <f>IF(ISBLANK('Beladung des Speichers'!A136),"",C136*'Beladung des Speichers'!C136/SUMIFS('Beladung des Speichers'!$C$17:$C$300,'Beladung des Speichers'!$A$17:$A$300,A136))</f>
        <v/>
      </c>
      <c r="E136" s="165" t="str">
        <f>IF(ISBLANK('Beladung des Speichers'!A136),"",1/SUMIFS('Beladung des Speichers'!$C$17:$C$300,'Beladung des Speichers'!$A$17:$A$300,A136)*C136*SUMIF($A$17:$A$300,A136,'Beladung des Speichers'!$E$17:$E$300))</f>
        <v/>
      </c>
      <c r="F136" s="166" t="str">
        <f>IF(ISBLANK('Beladung des Speichers'!A136),"",IF(C136=0,"0,00",D136/C136*E136))</f>
        <v/>
      </c>
      <c r="G136" s="167" t="str">
        <f>IF(ISBLANK('Beladung des Speichers'!A136),"",SUMIFS('Beladung des Speichers'!$C$17:$C$300,'Beladung des Speichers'!$A$17:$A$300,A136))</f>
        <v/>
      </c>
      <c r="H136" s="124" t="str">
        <f>IF(ISBLANK('Beladung des Speichers'!A136),"",'Beladung des Speichers'!C136)</f>
        <v/>
      </c>
      <c r="I136" s="168" t="str">
        <f>IF(ISBLANK('Beladung des Speichers'!A136),"",SUMIFS('Beladung des Speichers'!$E$17:$E$1001,'Beladung des Speichers'!$A$17:$A$1001,'Ergebnis (detailliert)'!A136))</f>
        <v/>
      </c>
      <c r="J136" s="125" t="str">
        <f>IF(ISBLANK('Beladung des Speichers'!A136),"",'Beladung des Speichers'!E136)</f>
        <v/>
      </c>
      <c r="K136" s="168" t="str">
        <f>IF(ISBLANK('Beladung des Speichers'!A136),"",SUMIFS('Entladung des Speichers'!$C$17:$C$1001,'Entladung des Speichers'!$A$17:$A$1001,'Ergebnis (detailliert)'!A136))</f>
        <v/>
      </c>
      <c r="L136" s="169" t="str">
        <f t="shared" si="6"/>
        <v/>
      </c>
      <c r="M136" s="169" t="str">
        <f>IF(ISBLANK('Entladung des Speichers'!A136),"",'Entladung des Speichers'!C136)</f>
        <v/>
      </c>
      <c r="N136" s="168" t="str">
        <f>IF(ISBLANK('Beladung des Speichers'!A136),"",SUMIFS('Entladung des Speichers'!$E$17:$E$1001,'Entladung des Speichers'!$A$17:$A$1001,'Ergebnis (detailliert)'!$A$17:$A$300))</f>
        <v/>
      </c>
      <c r="O136" s="125" t="str">
        <f t="shared" si="7"/>
        <v/>
      </c>
      <c r="P136" s="20" t="str">
        <f>IFERROR(IF(A136="","",N136*'Ergebnis (detailliert)'!J136/'Ergebnis (detailliert)'!I136),0)</f>
        <v/>
      </c>
      <c r="Q136" s="106" t="str">
        <f t="shared" si="8"/>
        <v/>
      </c>
      <c r="R136" s="107" t="str">
        <f t="shared" si="9"/>
        <v/>
      </c>
      <c r="S136" s="108" t="str">
        <f>IF(A136="","",IF(LOOKUP(A136,Stammdaten!$A$17:$A$1001,Stammdaten!$G$17:$G$1001)="Nein",0,IF(ISBLANK('Beladung des Speichers'!A136),"",ROUND(MIN(J136,Q136)*-1,2))))</f>
        <v/>
      </c>
    </row>
    <row r="137" spans="1:19" x14ac:dyDescent="0.2">
      <c r="A137" s="109" t="str">
        <f>IF('Beladung des Speichers'!A137="","",'Beladung des Speichers'!A137)</f>
        <v/>
      </c>
      <c r="B137" s="109" t="str">
        <f>IF('Beladung des Speichers'!B137="","",'Beladung des Speichers'!B137)</f>
        <v/>
      </c>
      <c r="C137" s="163" t="str">
        <f>IF(ISBLANK('Beladung des Speichers'!A137),"",SUMIFS('Beladung des Speichers'!$C$17:$C$300,'Beladung des Speichers'!$A$17:$A$300,A137)-SUMIFS('Entladung des Speichers'!$C$17:$C$300,'Entladung des Speichers'!$A$17:$A$300,A137)+SUMIFS(Füllstände!$B$17:$B$299,Füllstände!$A$17:$A$299,A137)-SUMIFS(Füllstände!$C$17:$C$299,Füllstände!$A$17:$A$299,A137))</f>
        <v/>
      </c>
      <c r="D137" s="164" t="str">
        <f>IF(ISBLANK('Beladung des Speichers'!A137),"",C137*'Beladung des Speichers'!C137/SUMIFS('Beladung des Speichers'!$C$17:$C$300,'Beladung des Speichers'!$A$17:$A$300,A137))</f>
        <v/>
      </c>
      <c r="E137" s="165" t="str">
        <f>IF(ISBLANK('Beladung des Speichers'!A137),"",1/SUMIFS('Beladung des Speichers'!$C$17:$C$300,'Beladung des Speichers'!$A$17:$A$300,A137)*C137*SUMIF($A$17:$A$300,A137,'Beladung des Speichers'!$E$17:$E$300))</f>
        <v/>
      </c>
      <c r="F137" s="166" t="str">
        <f>IF(ISBLANK('Beladung des Speichers'!A137),"",IF(C137=0,"0,00",D137/C137*E137))</f>
        <v/>
      </c>
      <c r="G137" s="167" t="str">
        <f>IF(ISBLANK('Beladung des Speichers'!A137),"",SUMIFS('Beladung des Speichers'!$C$17:$C$300,'Beladung des Speichers'!$A$17:$A$300,A137))</f>
        <v/>
      </c>
      <c r="H137" s="124" t="str">
        <f>IF(ISBLANK('Beladung des Speichers'!A137),"",'Beladung des Speichers'!C137)</f>
        <v/>
      </c>
      <c r="I137" s="168" t="str">
        <f>IF(ISBLANK('Beladung des Speichers'!A137),"",SUMIFS('Beladung des Speichers'!$E$17:$E$1001,'Beladung des Speichers'!$A$17:$A$1001,'Ergebnis (detailliert)'!A137))</f>
        <v/>
      </c>
      <c r="J137" s="125" t="str">
        <f>IF(ISBLANK('Beladung des Speichers'!A137),"",'Beladung des Speichers'!E137)</f>
        <v/>
      </c>
      <c r="K137" s="168" t="str">
        <f>IF(ISBLANK('Beladung des Speichers'!A137),"",SUMIFS('Entladung des Speichers'!$C$17:$C$1001,'Entladung des Speichers'!$A$17:$A$1001,'Ergebnis (detailliert)'!A137))</f>
        <v/>
      </c>
      <c r="L137" s="169" t="str">
        <f t="shared" si="6"/>
        <v/>
      </c>
      <c r="M137" s="169" t="str">
        <f>IF(ISBLANK('Entladung des Speichers'!A137),"",'Entladung des Speichers'!C137)</f>
        <v/>
      </c>
      <c r="N137" s="168" t="str">
        <f>IF(ISBLANK('Beladung des Speichers'!A137),"",SUMIFS('Entladung des Speichers'!$E$17:$E$1001,'Entladung des Speichers'!$A$17:$A$1001,'Ergebnis (detailliert)'!$A$17:$A$300))</f>
        <v/>
      </c>
      <c r="O137" s="125" t="str">
        <f t="shared" si="7"/>
        <v/>
      </c>
      <c r="P137" s="20" t="str">
        <f>IFERROR(IF(A137="","",N137*'Ergebnis (detailliert)'!J137/'Ergebnis (detailliert)'!I137),0)</f>
        <v/>
      </c>
      <c r="Q137" s="106" t="str">
        <f t="shared" si="8"/>
        <v/>
      </c>
      <c r="R137" s="107" t="str">
        <f t="shared" si="9"/>
        <v/>
      </c>
      <c r="S137" s="108" t="str">
        <f>IF(A137="","",IF(LOOKUP(A137,Stammdaten!$A$17:$A$1001,Stammdaten!$G$17:$G$1001)="Nein",0,IF(ISBLANK('Beladung des Speichers'!A137),"",ROUND(MIN(J137,Q137)*-1,2))))</f>
        <v/>
      </c>
    </row>
    <row r="138" spans="1:19" x14ac:dyDescent="0.2">
      <c r="A138" s="109" t="str">
        <f>IF('Beladung des Speichers'!A138="","",'Beladung des Speichers'!A138)</f>
        <v/>
      </c>
      <c r="B138" s="109" t="str">
        <f>IF('Beladung des Speichers'!B138="","",'Beladung des Speichers'!B138)</f>
        <v/>
      </c>
      <c r="C138" s="163" t="str">
        <f>IF(ISBLANK('Beladung des Speichers'!A138),"",SUMIFS('Beladung des Speichers'!$C$17:$C$300,'Beladung des Speichers'!$A$17:$A$300,A138)-SUMIFS('Entladung des Speichers'!$C$17:$C$300,'Entladung des Speichers'!$A$17:$A$300,A138)+SUMIFS(Füllstände!$B$17:$B$299,Füllstände!$A$17:$A$299,A138)-SUMIFS(Füllstände!$C$17:$C$299,Füllstände!$A$17:$A$299,A138))</f>
        <v/>
      </c>
      <c r="D138" s="164" t="str">
        <f>IF(ISBLANK('Beladung des Speichers'!A138),"",C138*'Beladung des Speichers'!C138/SUMIFS('Beladung des Speichers'!$C$17:$C$300,'Beladung des Speichers'!$A$17:$A$300,A138))</f>
        <v/>
      </c>
      <c r="E138" s="165" t="str">
        <f>IF(ISBLANK('Beladung des Speichers'!A138),"",1/SUMIFS('Beladung des Speichers'!$C$17:$C$300,'Beladung des Speichers'!$A$17:$A$300,A138)*C138*SUMIF($A$17:$A$300,A138,'Beladung des Speichers'!$E$17:$E$300))</f>
        <v/>
      </c>
      <c r="F138" s="166" t="str">
        <f>IF(ISBLANK('Beladung des Speichers'!A138),"",IF(C138=0,"0,00",D138/C138*E138))</f>
        <v/>
      </c>
      <c r="G138" s="167" t="str">
        <f>IF(ISBLANK('Beladung des Speichers'!A138),"",SUMIFS('Beladung des Speichers'!$C$17:$C$300,'Beladung des Speichers'!$A$17:$A$300,A138))</f>
        <v/>
      </c>
      <c r="H138" s="124" t="str">
        <f>IF(ISBLANK('Beladung des Speichers'!A138),"",'Beladung des Speichers'!C138)</f>
        <v/>
      </c>
      <c r="I138" s="168" t="str">
        <f>IF(ISBLANK('Beladung des Speichers'!A138),"",SUMIFS('Beladung des Speichers'!$E$17:$E$1001,'Beladung des Speichers'!$A$17:$A$1001,'Ergebnis (detailliert)'!A138))</f>
        <v/>
      </c>
      <c r="J138" s="125" t="str">
        <f>IF(ISBLANK('Beladung des Speichers'!A138),"",'Beladung des Speichers'!E138)</f>
        <v/>
      </c>
      <c r="K138" s="168" t="str">
        <f>IF(ISBLANK('Beladung des Speichers'!A138),"",SUMIFS('Entladung des Speichers'!$C$17:$C$1001,'Entladung des Speichers'!$A$17:$A$1001,'Ergebnis (detailliert)'!A138))</f>
        <v/>
      </c>
      <c r="L138" s="169" t="str">
        <f t="shared" si="6"/>
        <v/>
      </c>
      <c r="M138" s="169" t="str">
        <f>IF(ISBLANK('Entladung des Speichers'!A138),"",'Entladung des Speichers'!C138)</f>
        <v/>
      </c>
      <c r="N138" s="168" t="str">
        <f>IF(ISBLANK('Beladung des Speichers'!A138),"",SUMIFS('Entladung des Speichers'!$E$17:$E$1001,'Entladung des Speichers'!$A$17:$A$1001,'Ergebnis (detailliert)'!$A$17:$A$300))</f>
        <v/>
      </c>
      <c r="O138" s="125" t="str">
        <f t="shared" si="7"/>
        <v/>
      </c>
      <c r="P138" s="20" t="str">
        <f>IFERROR(IF(A138="","",N138*'Ergebnis (detailliert)'!J138/'Ergebnis (detailliert)'!I138),0)</f>
        <v/>
      </c>
      <c r="Q138" s="106" t="str">
        <f t="shared" si="8"/>
        <v/>
      </c>
      <c r="R138" s="107" t="str">
        <f t="shared" si="9"/>
        <v/>
      </c>
      <c r="S138" s="108" t="str">
        <f>IF(A138="","",IF(LOOKUP(A138,Stammdaten!$A$17:$A$1001,Stammdaten!$G$17:$G$1001)="Nein",0,IF(ISBLANK('Beladung des Speichers'!A138),"",ROUND(MIN(J138,Q138)*-1,2))))</f>
        <v/>
      </c>
    </row>
    <row r="139" spans="1:19" x14ac:dyDescent="0.2">
      <c r="A139" s="109" t="str">
        <f>IF('Beladung des Speichers'!A139="","",'Beladung des Speichers'!A139)</f>
        <v/>
      </c>
      <c r="B139" s="109" t="str">
        <f>IF('Beladung des Speichers'!B139="","",'Beladung des Speichers'!B139)</f>
        <v/>
      </c>
      <c r="C139" s="163" t="str">
        <f>IF(ISBLANK('Beladung des Speichers'!A139),"",SUMIFS('Beladung des Speichers'!$C$17:$C$300,'Beladung des Speichers'!$A$17:$A$300,A139)-SUMIFS('Entladung des Speichers'!$C$17:$C$300,'Entladung des Speichers'!$A$17:$A$300,A139)+SUMIFS(Füllstände!$B$17:$B$299,Füllstände!$A$17:$A$299,A139)-SUMIFS(Füllstände!$C$17:$C$299,Füllstände!$A$17:$A$299,A139))</f>
        <v/>
      </c>
      <c r="D139" s="164" t="str">
        <f>IF(ISBLANK('Beladung des Speichers'!A139),"",C139*'Beladung des Speichers'!C139/SUMIFS('Beladung des Speichers'!$C$17:$C$300,'Beladung des Speichers'!$A$17:$A$300,A139))</f>
        <v/>
      </c>
      <c r="E139" s="165" t="str">
        <f>IF(ISBLANK('Beladung des Speichers'!A139),"",1/SUMIFS('Beladung des Speichers'!$C$17:$C$300,'Beladung des Speichers'!$A$17:$A$300,A139)*C139*SUMIF($A$17:$A$300,A139,'Beladung des Speichers'!$E$17:$E$300))</f>
        <v/>
      </c>
      <c r="F139" s="166" t="str">
        <f>IF(ISBLANK('Beladung des Speichers'!A139),"",IF(C139=0,"0,00",D139/C139*E139))</f>
        <v/>
      </c>
      <c r="G139" s="167" t="str">
        <f>IF(ISBLANK('Beladung des Speichers'!A139),"",SUMIFS('Beladung des Speichers'!$C$17:$C$300,'Beladung des Speichers'!$A$17:$A$300,A139))</f>
        <v/>
      </c>
      <c r="H139" s="124" t="str">
        <f>IF(ISBLANK('Beladung des Speichers'!A139),"",'Beladung des Speichers'!C139)</f>
        <v/>
      </c>
      <c r="I139" s="168" t="str">
        <f>IF(ISBLANK('Beladung des Speichers'!A139),"",SUMIFS('Beladung des Speichers'!$E$17:$E$1001,'Beladung des Speichers'!$A$17:$A$1001,'Ergebnis (detailliert)'!A139))</f>
        <v/>
      </c>
      <c r="J139" s="125" t="str">
        <f>IF(ISBLANK('Beladung des Speichers'!A139),"",'Beladung des Speichers'!E139)</f>
        <v/>
      </c>
      <c r="K139" s="168" t="str">
        <f>IF(ISBLANK('Beladung des Speichers'!A139),"",SUMIFS('Entladung des Speichers'!$C$17:$C$1001,'Entladung des Speichers'!$A$17:$A$1001,'Ergebnis (detailliert)'!A139))</f>
        <v/>
      </c>
      <c r="L139" s="169" t="str">
        <f t="shared" si="6"/>
        <v/>
      </c>
      <c r="M139" s="169" t="str">
        <f>IF(ISBLANK('Entladung des Speichers'!A139),"",'Entladung des Speichers'!C139)</f>
        <v/>
      </c>
      <c r="N139" s="168" t="str">
        <f>IF(ISBLANK('Beladung des Speichers'!A139),"",SUMIFS('Entladung des Speichers'!$E$17:$E$1001,'Entladung des Speichers'!$A$17:$A$1001,'Ergebnis (detailliert)'!$A$17:$A$300))</f>
        <v/>
      </c>
      <c r="O139" s="125" t="str">
        <f t="shared" si="7"/>
        <v/>
      </c>
      <c r="P139" s="20" t="str">
        <f>IFERROR(IF(A139="","",N139*'Ergebnis (detailliert)'!J139/'Ergebnis (detailliert)'!I139),0)</f>
        <v/>
      </c>
      <c r="Q139" s="106" t="str">
        <f t="shared" si="8"/>
        <v/>
      </c>
      <c r="R139" s="107" t="str">
        <f t="shared" si="9"/>
        <v/>
      </c>
      <c r="S139" s="108" t="str">
        <f>IF(A139="","",IF(LOOKUP(A139,Stammdaten!$A$17:$A$1001,Stammdaten!$G$17:$G$1001)="Nein",0,IF(ISBLANK('Beladung des Speichers'!A139),"",ROUND(MIN(J139,Q139)*-1,2))))</f>
        <v/>
      </c>
    </row>
    <row r="140" spans="1:19" x14ac:dyDescent="0.2">
      <c r="A140" s="109" t="str">
        <f>IF('Beladung des Speichers'!A140="","",'Beladung des Speichers'!A140)</f>
        <v/>
      </c>
      <c r="B140" s="109" t="str">
        <f>IF('Beladung des Speichers'!B140="","",'Beladung des Speichers'!B140)</f>
        <v/>
      </c>
      <c r="C140" s="163" t="str">
        <f>IF(ISBLANK('Beladung des Speichers'!A140),"",SUMIFS('Beladung des Speichers'!$C$17:$C$300,'Beladung des Speichers'!$A$17:$A$300,A140)-SUMIFS('Entladung des Speichers'!$C$17:$C$300,'Entladung des Speichers'!$A$17:$A$300,A140)+SUMIFS(Füllstände!$B$17:$B$299,Füllstände!$A$17:$A$299,A140)-SUMIFS(Füllstände!$C$17:$C$299,Füllstände!$A$17:$A$299,A140))</f>
        <v/>
      </c>
      <c r="D140" s="164" t="str">
        <f>IF(ISBLANK('Beladung des Speichers'!A140),"",C140*'Beladung des Speichers'!C140/SUMIFS('Beladung des Speichers'!$C$17:$C$300,'Beladung des Speichers'!$A$17:$A$300,A140))</f>
        <v/>
      </c>
      <c r="E140" s="165" t="str">
        <f>IF(ISBLANK('Beladung des Speichers'!A140),"",1/SUMIFS('Beladung des Speichers'!$C$17:$C$300,'Beladung des Speichers'!$A$17:$A$300,A140)*C140*SUMIF($A$17:$A$300,A140,'Beladung des Speichers'!$E$17:$E$300))</f>
        <v/>
      </c>
      <c r="F140" s="166" t="str">
        <f>IF(ISBLANK('Beladung des Speichers'!A140),"",IF(C140=0,"0,00",D140/C140*E140))</f>
        <v/>
      </c>
      <c r="G140" s="167" t="str">
        <f>IF(ISBLANK('Beladung des Speichers'!A140),"",SUMIFS('Beladung des Speichers'!$C$17:$C$300,'Beladung des Speichers'!$A$17:$A$300,A140))</f>
        <v/>
      </c>
      <c r="H140" s="124" t="str">
        <f>IF(ISBLANK('Beladung des Speichers'!A140),"",'Beladung des Speichers'!C140)</f>
        <v/>
      </c>
      <c r="I140" s="168" t="str">
        <f>IF(ISBLANK('Beladung des Speichers'!A140),"",SUMIFS('Beladung des Speichers'!$E$17:$E$1001,'Beladung des Speichers'!$A$17:$A$1001,'Ergebnis (detailliert)'!A140))</f>
        <v/>
      </c>
      <c r="J140" s="125" t="str">
        <f>IF(ISBLANK('Beladung des Speichers'!A140),"",'Beladung des Speichers'!E140)</f>
        <v/>
      </c>
      <c r="K140" s="168" t="str">
        <f>IF(ISBLANK('Beladung des Speichers'!A140),"",SUMIFS('Entladung des Speichers'!$C$17:$C$1001,'Entladung des Speichers'!$A$17:$A$1001,'Ergebnis (detailliert)'!A140))</f>
        <v/>
      </c>
      <c r="L140" s="169" t="str">
        <f t="shared" si="6"/>
        <v/>
      </c>
      <c r="M140" s="169" t="str">
        <f>IF(ISBLANK('Entladung des Speichers'!A140),"",'Entladung des Speichers'!C140)</f>
        <v/>
      </c>
      <c r="N140" s="168" t="str">
        <f>IF(ISBLANK('Beladung des Speichers'!A140),"",SUMIFS('Entladung des Speichers'!$E$17:$E$1001,'Entladung des Speichers'!$A$17:$A$1001,'Ergebnis (detailliert)'!$A$17:$A$300))</f>
        <v/>
      </c>
      <c r="O140" s="125" t="str">
        <f t="shared" si="7"/>
        <v/>
      </c>
      <c r="P140" s="20" t="str">
        <f>IFERROR(IF(A140="","",N140*'Ergebnis (detailliert)'!J140/'Ergebnis (detailliert)'!I140),0)</f>
        <v/>
      </c>
      <c r="Q140" s="106" t="str">
        <f t="shared" si="8"/>
        <v/>
      </c>
      <c r="R140" s="107" t="str">
        <f t="shared" si="9"/>
        <v/>
      </c>
      <c r="S140" s="108" t="str">
        <f>IF(A140="","",IF(LOOKUP(A140,Stammdaten!$A$17:$A$1001,Stammdaten!$G$17:$G$1001)="Nein",0,IF(ISBLANK('Beladung des Speichers'!A140),"",ROUND(MIN(J140,Q140)*-1,2))))</f>
        <v/>
      </c>
    </row>
    <row r="141" spans="1:19" x14ac:dyDescent="0.2">
      <c r="A141" s="109" t="str">
        <f>IF('Beladung des Speichers'!A141="","",'Beladung des Speichers'!A141)</f>
        <v/>
      </c>
      <c r="B141" s="109" t="str">
        <f>IF('Beladung des Speichers'!B141="","",'Beladung des Speichers'!B141)</f>
        <v/>
      </c>
      <c r="C141" s="163" t="str">
        <f>IF(ISBLANK('Beladung des Speichers'!A141),"",SUMIFS('Beladung des Speichers'!$C$17:$C$300,'Beladung des Speichers'!$A$17:$A$300,A141)-SUMIFS('Entladung des Speichers'!$C$17:$C$300,'Entladung des Speichers'!$A$17:$A$300,A141)+SUMIFS(Füllstände!$B$17:$B$299,Füllstände!$A$17:$A$299,A141)-SUMIFS(Füllstände!$C$17:$C$299,Füllstände!$A$17:$A$299,A141))</f>
        <v/>
      </c>
      <c r="D141" s="164" t="str">
        <f>IF(ISBLANK('Beladung des Speichers'!A141),"",C141*'Beladung des Speichers'!C141/SUMIFS('Beladung des Speichers'!$C$17:$C$300,'Beladung des Speichers'!$A$17:$A$300,A141))</f>
        <v/>
      </c>
      <c r="E141" s="165" t="str">
        <f>IF(ISBLANK('Beladung des Speichers'!A141),"",1/SUMIFS('Beladung des Speichers'!$C$17:$C$300,'Beladung des Speichers'!$A$17:$A$300,A141)*C141*SUMIF($A$17:$A$300,A141,'Beladung des Speichers'!$E$17:$E$300))</f>
        <v/>
      </c>
      <c r="F141" s="166" t="str">
        <f>IF(ISBLANK('Beladung des Speichers'!A141),"",IF(C141=0,"0,00",D141/C141*E141))</f>
        <v/>
      </c>
      <c r="G141" s="167" t="str">
        <f>IF(ISBLANK('Beladung des Speichers'!A141),"",SUMIFS('Beladung des Speichers'!$C$17:$C$300,'Beladung des Speichers'!$A$17:$A$300,A141))</f>
        <v/>
      </c>
      <c r="H141" s="124" t="str">
        <f>IF(ISBLANK('Beladung des Speichers'!A141),"",'Beladung des Speichers'!C141)</f>
        <v/>
      </c>
      <c r="I141" s="168" t="str">
        <f>IF(ISBLANK('Beladung des Speichers'!A141),"",SUMIFS('Beladung des Speichers'!$E$17:$E$1001,'Beladung des Speichers'!$A$17:$A$1001,'Ergebnis (detailliert)'!A141))</f>
        <v/>
      </c>
      <c r="J141" s="125" t="str">
        <f>IF(ISBLANK('Beladung des Speichers'!A141),"",'Beladung des Speichers'!E141)</f>
        <v/>
      </c>
      <c r="K141" s="168" t="str">
        <f>IF(ISBLANK('Beladung des Speichers'!A141),"",SUMIFS('Entladung des Speichers'!$C$17:$C$1001,'Entladung des Speichers'!$A$17:$A$1001,'Ergebnis (detailliert)'!A141))</f>
        <v/>
      </c>
      <c r="L141" s="169" t="str">
        <f t="shared" si="6"/>
        <v/>
      </c>
      <c r="M141" s="169" t="str">
        <f>IF(ISBLANK('Entladung des Speichers'!A141),"",'Entladung des Speichers'!C141)</f>
        <v/>
      </c>
      <c r="N141" s="168" t="str">
        <f>IF(ISBLANK('Beladung des Speichers'!A141),"",SUMIFS('Entladung des Speichers'!$E$17:$E$1001,'Entladung des Speichers'!$A$17:$A$1001,'Ergebnis (detailliert)'!$A$17:$A$300))</f>
        <v/>
      </c>
      <c r="O141" s="125" t="str">
        <f t="shared" si="7"/>
        <v/>
      </c>
      <c r="P141" s="20" t="str">
        <f>IFERROR(IF(A141="","",N141*'Ergebnis (detailliert)'!J141/'Ergebnis (detailliert)'!I141),0)</f>
        <v/>
      </c>
      <c r="Q141" s="106" t="str">
        <f t="shared" si="8"/>
        <v/>
      </c>
      <c r="R141" s="107" t="str">
        <f t="shared" si="9"/>
        <v/>
      </c>
      <c r="S141" s="108" t="str">
        <f>IF(A141="","",IF(LOOKUP(A141,Stammdaten!$A$17:$A$1001,Stammdaten!$G$17:$G$1001)="Nein",0,IF(ISBLANK('Beladung des Speichers'!A141),"",ROUND(MIN(J141,Q141)*-1,2))))</f>
        <v/>
      </c>
    </row>
    <row r="142" spans="1:19" x14ac:dyDescent="0.2">
      <c r="A142" s="109" t="str">
        <f>IF('Beladung des Speichers'!A142="","",'Beladung des Speichers'!A142)</f>
        <v/>
      </c>
      <c r="B142" s="109" t="str">
        <f>IF('Beladung des Speichers'!B142="","",'Beladung des Speichers'!B142)</f>
        <v/>
      </c>
      <c r="C142" s="163" t="str">
        <f>IF(ISBLANK('Beladung des Speichers'!A142),"",SUMIFS('Beladung des Speichers'!$C$17:$C$300,'Beladung des Speichers'!$A$17:$A$300,A142)-SUMIFS('Entladung des Speichers'!$C$17:$C$300,'Entladung des Speichers'!$A$17:$A$300,A142)+SUMIFS(Füllstände!$B$17:$B$299,Füllstände!$A$17:$A$299,A142)-SUMIFS(Füllstände!$C$17:$C$299,Füllstände!$A$17:$A$299,A142))</f>
        <v/>
      </c>
      <c r="D142" s="164" t="str">
        <f>IF(ISBLANK('Beladung des Speichers'!A142),"",C142*'Beladung des Speichers'!C142/SUMIFS('Beladung des Speichers'!$C$17:$C$300,'Beladung des Speichers'!$A$17:$A$300,A142))</f>
        <v/>
      </c>
      <c r="E142" s="165" t="str">
        <f>IF(ISBLANK('Beladung des Speichers'!A142),"",1/SUMIFS('Beladung des Speichers'!$C$17:$C$300,'Beladung des Speichers'!$A$17:$A$300,A142)*C142*SUMIF($A$17:$A$300,A142,'Beladung des Speichers'!$E$17:$E$300))</f>
        <v/>
      </c>
      <c r="F142" s="166" t="str">
        <f>IF(ISBLANK('Beladung des Speichers'!A142),"",IF(C142=0,"0,00",D142/C142*E142))</f>
        <v/>
      </c>
      <c r="G142" s="167" t="str">
        <f>IF(ISBLANK('Beladung des Speichers'!A142),"",SUMIFS('Beladung des Speichers'!$C$17:$C$300,'Beladung des Speichers'!$A$17:$A$300,A142))</f>
        <v/>
      </c>
      <c r="H142" s="124" t="str">
        <f>IF(ISBLANK('Beladung des Speichers'!A142),"",'Beladung des Speichers'!C142)</f>
        <v/>
      </c>
      <c r="I142" s="168" t="str">
        <f>IF(ISBLANK('Beladung des Speichers'!A142),"",SUMIFS('Beladung des Speichers'!$E$17:$E$1001,'Beladung des Speichers'!$A$17:$A$1001,'Ergebnis (detailliert)'!A142))</f>
        <v/>
      </c>
      <c r="J142" s="125" t="str">
        <f>IF(ISBLANK('Beladung des Speichers'!A142),"",'Beladung des Speichers'!E142)</f>
        <v/>
      </c>
      <c r="K142" s="168" t="str">
        <f>IF(ISBLANK('Beladung des Speichers'!A142),"",SUMIFS('Entladung des Speichers'!$C$17:$C$1001,'Entladung des Speichers'!$A$17:$A$1001,'Ergebnis (detailliert)'!A142))</f>
        <v/>
      </c>
      <c r="L142" s="169" t="str">
        <f t="shared" si="6"/>
        <v/>
      </c>
      <c r="M142" s="169" t="str">
        <f>IF(ISBLANK('Entladung des Speichers'!A142),"",'Entladung des Speichers'!C142)</f>
        <v/>
      </c>
      <c r="N142" s="168" t="str">
        <f>IF(ISBLANK('Beladung des Speichers'!A142),"",SUMIFS('Entladung des Speichers'!$E$17:$E$1001,'Entladung des Speichers'!$A$17:$A$1001,'Ergebnis (detailliert)'!$A$17:$A$300))</f>
        <v/>
      </c>
      <c r="O142" s="125" t="str">
        <f t="shared" si="7"/>
        <v/>
      </c>
      <c r="P142" s="20" t="str">
        <f>IFERROR(IF(A142="","",N142*'Ergebnis (detailliert)'!J142/'Ergebnis (detailliert)'!I142),0)</f>
        <v/>
      </c>
      <c r="Q142" s="106" t="str">
        <f t="shared" si="8"/>
        <v/>
      </c>
      <c r="R142" s="107" t="str">
        <f t="shared" si="9"/>
        <v/>
      </c>
      <c r="S142" s="108" t="str">
        <f>IF(A142="","",IF(LOOKUP(A142,Stammdaten!$A$17:$A$1001,Stammdaten!$G$17:$G$1001)="Nein",0,IF(ISBLANK('Beladung des Speichers'!A142),"",ROUND(MIN(J142,Q142)*-1,2))))</f>
        <v/>
      </c>
    </row>
    <row r="143" spans="1:19" x14ac:dyDescent="0.2">
      <c r="A143" s="109" t="str">
        <f>IF('Beladung des Speichers'!A143="","",'Beladung des Speichers'!A143)</f>
        <v/>
      </c>
      <c r="B143" s="109" t="str">
        <f>IF('Beladung des Speichers'!B143="","",'Beladung des Speichers'!B143)</f>
        <v/>
      </c>
      <c r="C143" s="163" t="str">
        <f>IF(ISBLANK('Beladung des Speichers'!A143),"",SUMIFS('Beladung des Speichers'!$C$17:$C$300,'Beladung des Speichers'!$A$17:$A$300,A143)-SUMIFS('Entladung des Speichers'!$C$17:$C$300,'Entladung des Speichers'!$A$17:$A$300,A143)+SUMIFS(Füllstände!$B$17:$B$299,Füllstände!$A$17:$A$299,A143)-SUMIFS(Füllstände!$C$17:$C$299,Füllstände!$A$17:$A$299,A143))</f>
        <v/>
      </c>
      <c r="D143" s="164" t="str">
        <f>IF(ISBLANK('Beladung des Speichers'!A143),"",C143*'Beladung des Speichers'!C143/SUMIFS('Beladung des Speichers'!$C$17:$C$300,'Beladung des Speichers'!$A$17:$A$300,A143))</f>
        <v/>
      </c>
      <c r="E143" s="165" t="str">
        <f>IF(ISBLANK('Beladung des Speichers'!A143),"",1/SUMIFS('Beladung des Speichers'!$C$17:$C$300,'Beladung des Speichers'!$A$17:$A$300,A143)*C143*SUMIF($A$17:$A$300,A143,'Beladung des Speichers'!$E$17:$E$300))</f>
        <v/>
      </c>
      <c r="F143" s="166" t="str">
        <f>IF(ISBLANK('Beladung des Speichers'!A143),"",IF(C143=0,"0,00",D143/C143*E143))</f>
        <v/>
      </c>
      <c r="G143" s="167" t="str">
        <f>IF(ISBLANK('Beladung des Speichers'!A143),"",SUMIFS('Beladung des Speichers'!$C$17:$C$300,'Beladung des Speichers'!$A$17:$A$300,A143))</f>
        <v/>
      </c>
      <c r="H143" s="124" t="str">
        <f>IF(ISBLANK('Beladung des Speichers'!A143),"",'Beladung des Speichers'!C143)</f>
        <v/>
      </c>
      <c r="I143" s="168" t="str">
        <f>IF(ISBLANK('Beladung des Speichers'!A143),"",SUMIFS('Beladung des Speichers'!$E$17:$E$1001,'Beladung des Speichers'!$A$17:$A$1001,'Ergebnis (detailliert)'!A143))</f>
        <v/>
      </c>
      <c r="J143" s="125" t="str">
        <f>IF(ISBLANK('Beladung des Speichers'!A143),"",'Beladung des Speichers'!E143)</f>
        <v/>
      </c>
      <c r="K143" s="168" t="str">
        <f>IF(ISBLANK('Beladung des Speichers'!A143),"",SUMIFS('Entladung des Speichers'!$C$17:$C$1001,'Entladung des Speichers'!$A$17:$A$1001,'Ergebnis (detailliert)'!A143))</f>
        <v/>
      </c>
      <c r="L143" s="169" t="str">
        <f t="shared" si="6"/>
        <v/>
      </c>
      <c r="M143" s="169" t="str">
        <f>IF(ISBLANK('Entladung des Speichers'!A143),"",'Entladung des Speichers'!C143)</f>
        <v/>
      </c>
      <c r="N143" s="168" t="str">
        <f>IF(ISBLANK('Beladung des Speichers'!A143),"",SUMIFS('Entladung des Speichers'!$E$17:$E$1001,'Entladung des Speichers'!$A$17:$A$1001,'Ergebnis (detailliert)'!$A$17:$A$300))</f>
        <v/>
      </c>
      <c r="O143" s="125" t="str">
        <f t="shared" si="7"/>
        <v/>
      </c>
      <c r="P143" s="20" t="str">
        <f>IFERROR(IF(A143="","",N143*'Ergebnis (detailliert)'!J143/'Ergebnis (detailliert)'!I143),0)</f>
        <v/>
      </c>
      <c r="Q143" s="106" t="str">
        <f t="shared" si="8"/>
        <v/>
      </c>
      <c r="R143" s="107" t="str">
        <f t="shared" si="9"/>
        <v/>
      </c>
      <c r="S143" s="108" t="str">
        <f>IF(A143="","",IF(LOOKUP(A143,Stammdaten!$A$17:$A$1001,Stammdaten!$G$17:$G$1001)="Nein",0,IF(ISBLANK('Beladung des Speichers'!A143),"",ROUND(MIN(J143,Q143)*-1,2))))</f>
        <v/>
      </c>
    </row>
    <row r="144" spans="1:19" x14ac:dyDescent="0.2">
      <c r="A144" s="109" t="str">
        <f>IF('Beladung des Speichers'!A144="","",'Beladung des Speichers'!A144)</f>
        <v/>
      </c>
      <c r="B144" s="109" t="str">
        <f>IF('Beladung des Speichers'!B144="","",'Beladung des Speichers'!B144)</f>
        <v/>
      </c>
      <c r="C144" s="163" t="str">
        <f>IF(ISBLANK('Beladung des Speichers'!A144),"",SUMIFS('Beladung des Speichers'!$C$17:$C$300,'Beladung des Speichers'!$A$17:$A$300,A144)-SUMIFS('Entladung des Speichers'!$C$17:$C$300,'Entladung des Speichers'!$A$17:$A$300,A144)+SUMIFS(Füllstände!$B$17:$B$299,Füllstände!$A$17:$A$299,A144)-SUMIFS(Füllstände!$C$17:$C$299,Füllstände!$A$17:$A$299,A144))</f>
        <v/>
      </c>
      <c r="D144" s="164" t="str">
        <f>IF(ISBLANK('Beladung des Speichers'!A144),"",C144*'Beladung des Speichers'!C144/SUMIFS('Beladung des Speichers'!$C$17:$C$300,'Beladung des Speichers'!$A$17:$A$300,A144))</f>
        <v/>
      </c>
      <c r="E144" s="165" t="str">
        <f>IF(ISBLANK('Beladung des Speichers'!A144),"",1/SUMIFS('Beladung des Speichers'!$C$17:$C$300,'Beladung des Speichers'!$A$17:$A$300,A144)*C144*SUMIF($A$17:$A$300,A144,'Beladung des Speichers'!$E$17:$E$300))</f>
        <v/>
      </c>
      <c r="F144" s="166" t="str">
        <f>IF(ISBLANK('Beladung des Speichers'!A144),"",IF(C144=0,"0,00",D144/C144*E144))</f>
        <v/>
      </c>
      <c r="G144" s="167" t="str">
        <f>IF(ISBLANK('Beladung des Speichers'!A144),"",SUMIFS('Beladung des Speichers'!$C$17:$C$300,'Beladung des Speichers'!$A$17:$A$300,A144))</f>
        <v/>
      </c>
      <c r="H144" s="124" t="str">
        <f>IF(ISBLANK('Beladung des Speichers'!A144),"",'Beladung des Speichers'!C144)</f>
        <v/>
      </c>
      <c r="I144" s="168" t="str">
        <f>IF(ISBLANK('Beladung des Speichers'!A144),"",SUMIFS('Beladung des Speichers'!$E$17:$E$1001,'Beladung des Speichers'!$A$17:$A$1001,'Ergebnis (detailliert)'!A144))</f>
        <v/>
      </c>
      <c r="J144" s="125" t="str">
        <f>IF(ISBLANK('Beladung des Speichers'!A144),"",'Beladung des Speichers'!E144)</f>
        <v/>
      </c>
      <c r="K144" s="168" t="str">
        <f>IF(ISBLANK('Beladung des Speichers'!A144),"",SUMIFS('Entladung des Speichers'!$C$17:$C$1001,'Entladung des Speichers'!$A$17:$A$1001,'Ergebnis (detailliert)'!A144))</f>
        <v/>
      </c>
      <c r="L144" s="169" t="str">
        <f t="shared" si="6"/>
        <v/>
      </c>
      <c r="M144" s="169" t="str">
        <f>IF(ISBLANK('Entladung des Speichers'!A144),"",'Entladung des Speichers'!C144)</f>
        <v/>
      </c>
      <c r="N144" s="168" t="str">
        <f>IF(ISBLANK('Beladung des Speichers'!A144),"",SUMIFS('Entladung des Speichers'!$E$17:$E$1001,'Entladung des Speichers'!$A$17:$A$1001,'Ergebnis (detailliert)'!$A$17:$A$300))</f>
        <v/>
      </c>
      <c r="O144" s="125" t="str">
        <f t="shared" si="7"/>
        <v/>
      </c>
      <c r="P144" s="20" t="str">
        <f>IFERROR(IF(A144="","",N144*'Ergebnis (detailliert)'!J144/'Ergebnis (detailliert)'!I144),0)</f>
        <v/>
      </c>
      <c r="Q144" s="106" t="str">
        <f t="shared" si="8"/>
        <v/>
      </c>
      <c r="R144" s="107" t="str">
        <f t="shared" si="9"/>
        <v/>
      </c>
      <c r="S144" s="108" t="str">
        <f>IF(A144="","",IF(LOOKUP(A144,Stammdaten!$A$17:$A$1001,Stammdaten!$G$17:$G$1001)="Nein",0,IF(ISBLANK('Beladung des Speichers'!A144),"",ROUND(MIN(J144,Q144)*-1,2))))</f>
        <v/>
      </c>
    </row>
    <row r="145" spans="1:19" x14ac:dyDescent="0.2">
      <c r="A145" s="109" t="str">
        <f>IF('Beladung des Speichers'!A145="","",'Beladung des Speichers'!A145)</f>
        <v/>
      </c>
      <c r="B145" s="109" t="str">
        <f>IF('Beladung des Speichers'!B145="","",'Beladung des Speichers'!B145)</f>
        <v/>
      </c>
      <c r="C145" s="163" t="str">
        <f>IF(ISBLANK('Beladung des Speichers'!A145),"",SUMIFS('Beladung des Speichers'!$C$17:$C$300,'Beladung des Speichers'!$A$17:$A$300,A145)-SUMIFS('Entladung des Speichers'!$C$17:$C$300,'Entladung des Speichers'!$A$17:$A$300,A145)+SUMIFS(Füllstände!$B$17:$B$299,Füllstände!$A$17:$A$299,A145)-SUMIFS(Füllstände!$C$17:$C$299,Füllstände!$A$17:$A$299,A145))</f>
        <v/>
      </c>
      <c r="D145" s="164" t="str">
        <f>IF(ISBLANK('Beladung des Speichers'!A145),"",C145*'Beladung des Speichers'!C145/SUMIFS('Beladung des Speichers'!$C$17:$C$300,'Beladung des Speichers'!$A$17:$A$300,A145))</f>
        <v/>
      </c>
      <c r="E145" s="165" t="str">
        <f>IF(ISBLANK('Beladung des Speichers'!A145),"",1/SUMIFS('Beladung des Speichers'!$C$17:$C$300,'Beladung des Speichers'!$A$17:$A$300,A145)*C145*SUMIF($A$17:$A$300,A145,'Beladung des Speichers'!$E$17:$E$300))</f>
        <v/>
      </c>
      <c r="F145" s="166" t="str">
        <f>IF(ISBLANK('Beladung des Speichers'!A145),"",IF(C145=0,"0,00",D145/C145*E145))</f>
        <v/>
      </c>
      <c r="G145" s="167" t="str">
        <f>IF(ISBLANK('Beladung des Speichers'!A145),"",SUMIFS('Beladung des Speichers'!$C$17:$C$300,'Beladung des Speichers'!$A$17:$A$300,A145))</f>
        <v/>
      </c>
      <c r="H145" s="124" t="str">
        <f>IF(ISBLANK('Beladung des Speichers'!A145),"",'Beladung des Speichers'!C145)</f>
        <v/>
      </c>
      <c r="I145" s="168" t="str">
        <f>IF(ISBLANK('Beladung des Speichers'!A145),"",SUMIFS('Beladung des Speichers'!$E$17:$E$1001,'Beladung des Speichers'!$A$17:$A$1001,'Ergebnis (detailliert)'!A145))</f>
        <v/>
      </c>
      <c r="J145" s="125" t="str">
        <f>IF(ISBLANK('Beladung des Speichers'!A145),"",'Beladung des Speichers'!E145)</f>
        <v/>
      </c>
      <c r="K145" s="168" t="str">
        <f>IF(ISBLANK('Beladung des Speichers'!A145),"",SUMIFS('Entladung des Speichers'!$C$17:$C$1001,'Entladung des Speichers'!$A$17:$A$1001,'Ergebnis (detailliert)'!A145))</f>
        <v/>
      </c>
      <c r="L145" s="169" t="str">
        <f t="shared" si="6"/>
        <v/>
      </c>
      <c r="M145" s="169" t="str">
        <f>IF(ISBLANK('Entladung des Speichers'!A145),"",'Entladung des Speichers'!C145)</f>
        <v/>
      </c>
      <c r="N145" s="168" t="str">
        <f>IF(ISBLANK('Beladung des Speichers'!A145),"",SUMIFS('Entladung des Speichers'!$E$17:$E$1001,'Entladung des Speichers'!$A$17:$A$1001,'Ergebnis (detailliert)'!$A$17:$A$300))</f>
        <v/>
      </c>
      <c r="O145" s="125" t="str">
        <f t="shared" si="7"/>
        <v/>
      </c>
      <c r="P145" s="20" t="str">
        <f>IFERROR(IF(A145="","",N145*'Ergebnis (detailliert)'!J145/'Ergebnis (detailliert)'!I145),0)</f>
        <v/>
      </c>
      <c r="Q145" s="106" t="str">
        <f t="shared" si="8"/>
        <v/>
      </c>
      <c r="R145" s="107" t="str">
        <f t="shared" si="9"/>
        <v/>
      </c>
      <c r="S145" s="108" t="str">
        <f>IF(A145="","",IF(LOOKUP(A145,Stammdaten!$A$17:$A$1001,Stammdaten!$G$17:$G$1001)="Nein",0,IF(ISBLANK('Beladung des Speichers'!A145),"",ROUND(MIN(J145,Q145)*-1,2))))</f>
        <v/>
      </c>
    </row>
    <row r="146" spans="1:19" x14ac:dyDescent="0.2">
      <c r="A146" s="109" t="str">
        <f>IF('Beladung des Speichers'!A146="","",'Beladung des Speichers'!A146)</f>
        <v/>
      </c>
      <c r="B146" s="109" t="str">
        <f>IF('Beladung des Speichers'!B146="","",'Beladung des Speichers'!B146)</f>
        <v/>
      </c>
      <c r="C146" s="163" t="str">
        <f>IF(ISBLANK('Beladung des Speichers'!A146),"",SUMIFS('Beladung des Speichers'!$C$17:$C$300,'Beladung des Speichers'!$A$17:$A$300,A146)-SUMIFS('Entladung des Speichers'!$C$17:$C$300,'Entladung des Speichers'!$A$17:$A$300,A146)+SUMIFS(Füllstände!$B$17:$B$299,Füllstände!$A$17:$A$299,A146)-SUMIFS(Füllstände!$C$17:$C$299,Füllstände!$A$17:$A$299,A146))</f>
        <v/>
      </c>
      <c r="D146" s="164" t="str">
        <f>IF(ISBLANK('Beladung des Speichers'!A146),"",C146*'Beladung des Speichers'!C146/SUMIFS('Beladung des Speichers'!$C$17:$C$300,'Beladung des Speichers'!$A$17:$A$300,A146))</f>
        <v/>
      </c>
      <c r="E146" s="165" t="str">
        <f>IF(ISBLANK('Beladung des Speichers'!A146),"",1/SUMIFS('Beladung des Speichers'!$C$17:$C$300,'Beladung des Speichers'!$A$17:$A$300,A146)*C146*SUMIF($A$17:$A$300,A146,'Beladung des Speichers'!$E$17:$E$300))</f>
        <v/>
      </c>
      <c r="F146" s="166" t="str">
        <f>IF(ISBLANK('Beladung des Speichers'!A146),"",IF(C146=0,"0,00",D146/C146*E146))</f>
        <v/>
      </c>
      <c r="G146" s="167" t="str">
        <f>IF(ISBLANK('Beladung des Speichers'!A146),"",SUMIFS('Beladung des Speichers'!$C$17:$C$300,'Beladung des Speichers'!$A$17:$A$300,A146))</f>
        <v/>
      </c>
      <c r="H146" s="124" t="str">
        <f>IF(ISBLANK('Beladung des Speichers'!A146),"",'Beladung des Speichers'!C146)</f>
        <v/>
      </c>
      <c r="I146" s="168" t="str">
        <f>IF(ISBLANK('Beladung des Speichers'!A146),"",SUMIFS('Beladung des Speichers'!$E$17:$E$1001,'Beladung des Speichers'!$A$17:$A$1001,'Ergebnis (detailliert)'!A146))</f>
        <v/>
      </c>
      <c r="J146" s="125" t="str">
        <f>IF(ISBLANK('Beladung des Speichers'!A146),"",'Beladung des Speichers'!E146)</f>
        <v/>
      </c>
      <c r="K146" s="168" t="str">
        <f>IF(ISBLANK('Beladung des Speichers'!A146),"",SUMIFS('Entladung des Speichers'!$C$17:$C$1001,'Entladung des Speichers'!$A$17:$A$1001,'Ergebnis (detailliert)'!A146))</f>
        <v/>
      </c>
      <c r="L146" s="169" t="str">
        <f t="shared" ref="L146:L209" si="10">IF(A146="","",K146+C146)</f>
        <v/>
      </c>
      <c r="M146" s="169" t="str">
        <f>IF(ISBLANK('Entladung des Speichers'!A146),"",'Entladung des Speichers'!C146)</f>
        <v/>
      </c>
      <c r="N146" s="168" t="str">
        <f>IF(ISBLANK('Beladung des Speichers'!A146),"",SUMIFS('Entladung des Speichers'!$E$17:$E$1001,'Entladung des Speichers'!$A$17:$A$1001,'Ergebnis (detailliert)'!$A$17:$A$300))</f>
        <v/>
      </c>
      <c r="O146" s="125" t="str">
        <f t="shared" ref="O146:O209" si="11">IF(A146="","",N146+E146)</f>
        <v/>
      </c>
      <c r="P146" s="20" t="str">
        <f>IFERROR(IF(A146="","",N146*'Ergebnis (detailliert)'!J146/'Ergebnis (detailliert)'!I146),0)</f>
        <v/>
      </c>
      <c r="Q146" s="106" t="str">
        <f t="shared" ref="Q146:Q209" si="12">IFERROR(IF(A146="","",P146+E146*H146/G146),0)</f>
        <v/>
      </c>
      <c r="R146" s="107" t="str">
        <f t="shared" ref="R146:R209" si="13">H146</f>
        <v/>
      </c>
      <c r="S146" s="108" t="str">
        <f>IF(A146="","",IF(LOOKUP(A146,Stammdaten!$A$17:$A$1001,Stammdaten!$G$17:$G$1001)="Nein",0,IF(ISBLANK('Beladung des Speichers'!A146),"",ROUND(MIN(J146,Q146)*-1,2))))</f>
        <v/>
      </c>
    </row>
    <row r="147" spans="1:19" x14ac:dyDescent="0.2">
      <c r="A147" s="109" t="str">
        <f>IF('Beladung des Speichers'!A147="","",'Beladung des Speichers'!A147)</f>
        <v/>
      </c>
      <c r="B147" s="109" t="str">
        <f>IF('Beladung des Speichers'!B147="","",'Beladung des Speichers'!B147)</f>
        <v/>
      </c>
      <c r="C147" s="163" t="str">
        <f>IF(ISBLANK('Beladung des Speichers'!A147),"",SUMIFS('Beladung des Speichers'!$C$17:$C$300,'Beladung des Speichers'!$A$17:$A$300,A147)-SUMIFS('Entladung des Speichers'!$C$17:$C$300,'Entladung des Speichers'!$A$17:$A$300,A147)+SUMIFS(Füllstände!$B$17:$B$299,Füllstände!$A$17:$A$299,A147)-SUMIFS(Füllstände!$C$17:$C$299,Füllstände!$A$17:$A$299,A147))</f>
        <v/>
      </c>
      <c r="D147" s="164" t="str">
        <f>IF(ISBLANK('Beladung des Speichers'!A147),"",C147*'Beladung des Speichers'!C147/SUMIFS('Beladung des Speichers'!$C$17:$C$300,'Beladung des Speichers'!$A$17:$A$300,A147))</f>
        <v/>
      </c>
      <c r="E147" s="165" t="str">
        <f>IF(ISBLANK('Beladung des Speichers'!A147),"",1/SUMIFS('Beladung des Speichers'!$C$17:$C$300,'Beladung des Speichers'!$A$17:$A$300,A147)*C147*SUMIF($A$17:$A$300,A147,'Beladung des Speichers'!$E$17:$E$300))</f>
        <v/>
      </c>
      <c r="F147" s="166" t="str">
        <f>IF(ISBLANK('Beladung des Speichers'!A147),"",IF(C147=0,"0,00",D147/C147*E147))</f>
        <v/>
      </c>
      <c r="G147" s="167" t="str">
        <f>IF(ISBLANK('Beladung des Speichers'!A147),"",SUMIFS('Beladung des Speichers'!$C$17:$C$300,'Beladung des Speichers'!$A$17:$A$300,A147))</f>
        <v/>
      </c>
      <c r="H147" s="124" t="str">
        <f>IF(ISBLANK('Beladung des Speichers'!A147),"",'Beladung des Speichers'!C147)</f>
        <v/>
      </c>
      <c r="I147" s="168" t="str">
        <f>IF(ISBLANK('Beladung des Speichers'!A147),"",SUMIFS('Beladung des Speichers'!$E$17:$E$1001,'Beladung des Speichers'!$A$17:$A$1001,'Ergebnis (detailliert)'!A147))</f>
        <v/>
      </c>
      <c r="J147" s="125" t="str">
        <f>IF(ISBLANK('Beladung des Speichers'!A147),"",'Beladung des Speichers'!E147)</f>
        <v/>
      </c>
      <c r="K147" s="168" t="str">
        <f>IF(ISBLANK('Beladung des Speichers'!A147),"",SUMIFS('Entladung des Speichers'!$C$17:$C$1001,'Entladung des Speichers'!$A$17:$A$1001,'Ergebnis (detailliert)'!A147))</f>
        <v/>
      </c>
      <c r="L147" s="169" t="str">
        <f t="shared" si="10"/>
        <v/>
      </c>
      <c r="M147" s="169" t="str">
        <f>IF(ISBLANK('Entladung des Speichers'!A147),"",'Entladung des Speichers'!C147)</f>
        <v/>
      </c>
      <c r="N147" s="168" t="str">
        <f>IF(ISBLANK('Beladung des Speichers'!A147),"",SUMIFS('Entladung des Speichers'!$E$17:$E$1001,'Entladung des Speichers'!$A$17:$A$1001,'Ergebnis (detailliert)'!$A$17:$A$300))</f>
        <v/>
      </c>
      <c r="O147" s="125" t="str">
        <f t="shared" si="11"/>
        <v/>
      </c>
      <c r="P147" s="20" t="str">
        <f>IFERROR(IF(A147="","",N147*'Ergebnis (detailliert)'!J147/'Ergebnis (detailliert)'!I147),0)</f>
        <v/>
      </c>
      <c r="Q147" s="106" t="str">
        <f t="shared" si="12"/>
        <v/>
      </c>
      <c r="R147" s="107" t="str">
        <f t="shared" si="13"/>
        <v/>
      </c>
      <c r="S147" s="108" t="str">
        <f>IF(A147="","",IF(LOOKUP(A147,Stammdaten!$A$17:$A$1001,Stammdaten!$G$17:$G$1001)="Nein",0,IF(ISBLANK('Beladung des Speichers'!A147),"",ROUND(MIN(J147,Q147)*-1,2))))</f>
        <v/>
      </c>
    </row>
    <row r="148" spans="1:19" x14ac:dyDescent="0.2">
      <c r="A148" s="109" t="str">
        <f>IF('Beladung des Speichers'!A148="","",'Beladung des Speichers'!A148)</f>
        <v/>
      </c>
      <c r="B148" s="109" t="str">
        <f>IF('Beladung des Speichers'!B148="","",'Beladung des Speichers'!B148)</f>
        <v/>
      </c>
      <c r="C148" s="163" t="str">
        <f>IF(ISBLANK('Beladung des Speichers'!A148),"",SUMIFS('Beladung des Speichers'!$C$17:$C$300,'Beladung des Speichers'!$A$17:$A$300,A148)-SUMIFS('Entladung des Speichers'!$C$17:$C$300,'Entladung des Speichers'!$A$17:$A$300,A148)+SUMIFS(Füllstände!$B$17:$B$299,Füllstände!$A$17:$A$299,A148)-SUMIFS(Füllstände!$C$17:$C$299,Füllstände!$A$17:$A$299,A148))</f>
        <v/>
      </c>
      <c r="D148" s="164" t="str">
        <f>IF(ISBLANK('Beladung des Speichers'!A148),"",C148*'Beladung des Speichers'!C148/SUMIFS('Beladung des Speichers'!$C$17:$C$300,'Beladung des Speichers'!$A$17:$A$300,A148))</f>
        <v/>
      </c>
      <c r="E148" s="165" t="str">
        <f>IF(ISBLANK('Beladung des Speichers'!A148),"",1/SUMIFS('Beladung des Speichers'!$C$17:$C$300,'Beladung des Speichers'!$A$17:$A$300,A148)*C148*SUMIF($A$17:$A$300,A148,'Beladung des Speichers'!$E$17:$E$300))</f>
        <v/>
      </c>
      <c r="F148" s="166" t="str">
        <f>IF(ISBLANK('Beladung des Speichers'!A148),"",IF(C148=0,"0,00",D148/C148*E148))</f>
        <v/>
      </c>
      <c r="G148" s="167" t="str">
        <f>IF(ISBLANK('Beladung des Speichers'!A148),"",SUMIFS('Beladung des Speichers'!$C$17:$C$300,'Beladung des Speichers'!$A$17:$A$300,A148))</f>
        <v/>
      </c>
      <c r="H148" s="124" t="str">
        <f>IF(ISBLANK('Beladung des Speichers'!A148),"",'Beladung des Speichers'!C148)</f>
        <v/>
      </c>
      <c r="I148" s="168" t="str">
        <f>IF(ISBLANK('Beladung des Speichers'!A148),"",SUMIFS('Beladung des Speichers'!$E$17:$E$1001,'Beladung des Speichers'!$A$17:$A$1001,'Ergebnis (detailliert)'!A148))</f>
        <v/>
      </c>
      <c r="J148" s="125" t="str">
        <f>IF(ISBLANK('Beladung des Speichers'!A148),"",'Beladung des Speichers'!E148)</f>
        <v/>
      </c>
      <c r="K148" s="168" t="str">
        <f>IF(ISBLANK('Beladung des Speichers'!A148),"",SUMIFS('Entladung des Speichers'!$C$17:$C$1001,'Entladung des Speichers'!$A$17:$A$1001,'Ergebnis (detailliert)'!A148))</f>
        <v/>
      </c>
      <c r="L148" s="169" t="str">
        <f t="shared" si="10"/>
        <v/>
      </c>
      <c r="M148" s="169" t="str">
        <f>IF(ISBLANK('Entladung des Speichers'!A148),"",'Entladung des Speichers'!C148)</f>
        <v/>
      </c>
      <c r="N148" s="168" t="str">
        <f>IF(ISBLANK('Beladung des Speichers'!A148),"",SUMIFS('Entladung des Speichers'!$E$17:$E$1001,'Entladung des Speichers'!$A$17:$A$1001,'Ergebnis (detailliert)'!$A$17:$A$300))</f>
        <v/>
      </c>
      <c r="O148" s="125" t="str">
        <f t="shared" si="11"/>
        <v/>
      </c>
      <c r="P148" s="20" t="str">
        <f>IFERROR(IF(A148="","",N148*'Ergebnis (detailliert)'!J148/'Ergebnis (detailliert)'!I148),0)</f>
        <v/>
      </c>
      <c r="Q148" s="106" t="str">
        <f t="shared" si="12"/>
        <v/>
      </c>
      <c r="R148" s="107" t="str">
        <f t="shared" si="13"/>
        <v/>
      </c>
      <c r="S148" s="108" t="str">
        <f>IF(A148="","",IF(LOOKUP(A148,Stammdaten!$A$17:$A$1001,Stammdaten!$G$17:$G$1001)="Nein",0,IF(ISBLANK('Beladung des Speichers'!A148),"",ROUND(MIN(J148,Q148)*-1,2))))</f>
        <v/>
      </c>
    </row>
    <row r="149" spans="1:19" x14ac:dyDescent="0.2">
      <c r="A149" s="109" t="str">
        <f>IF('Beladung des Speichers'!A149="","",'Beladung des Speichers'!A149)</f>
        <v/>
      </c>
      <c r="B149" s="109" t="str">
        <f>IF('Beladung des Speichers'!B149="","",'Beladung des Speichers'!B149)</f>
        <v/>
      </c>
      <c r="C149" s="163" t="str">
        <f>IF(ISBLANK('Beladung des Speichers'!A149),"",SUMIFS('Beladung des Speichers'!$C$17:$C$300,'Beladung des Speichers'!$A$17:$A$300,A149)-SUMIFS('Entladung des Speichers'!$C$17:$C$300,'Entladung des Speichers'!$A$17:$A$300,A149)+SUMIFS(Füllstände!$B$17:$B$299,Füllstände!$A$17:$A$299,A149)-SUMIFS(Füllstände!$C$17:$C$299,Füllstände!$A$17:$A$299,A149))</f>
        <v/>
      </c>
      <c r="D149" s="164" t="str">
        <f>IF(ISBLANK('Beladung des Speichers'!A149),"",C149*'Beladung des Speichers'!C149/SUMIFS('Beladung des Speichers'!$C$17:$C$300,'Beladung des Speichers'!$A$17:$A$300,A149))</f>
        <v/>
      </c>
      <c r="E149" s="165" t="str">
        <f>IF(ISBLANK('Beladung des Speichers'!A149),"",1/SUMIFS('Beladung des Speichers'!$C$17:$C$300,'Beladung des Speichers'!$A$17:$A$300,A149)*C149*SUMIF($A$17:$A$300,A149,'Beladung des Speichers'!$E$17:$E$300))</f>
        <v/>
      </c>
      <c r="F149" s="166" t="str">
        <f>IF(ISBLANK('Beladung des Speichers'!A149),"",IF(C149=0,"0,00",D149/C149*E149))</f>
        <v/>
      </c>
      <c r="G149" s="167" t="str">
        <f>IF(ISBLANK('Beladung des Speichers'!A149),"",SUMIFS('Beladung des Speichers'!$C$17:$C$300,'Beladung des Speichers'!$A$17:$A$300,A149))</f>
        <v/>
      </c>
      <c r="H149" s="124" t="str">
        <f>IF(ISBLANK('Beladung des Speichers'!A149),"",'Beladung des Speichers'!C149)</f>
        <v/>
      </c>
      <c r="I149" s="168" t="str">
        <f>IF(ISBLANK('Beladung des Speichers'!A149),"",SUMIFS('Beladung des Speichers'!$E$17:$E$1001,'Beladung des Speichers'!$A$17:$A$1001,'Ergebnis (detailliert)'!A149))</f>
        <v/>
      </c>
      <c r="J149" s="125" t="str">
        <f>IF(ISBLANK('Beladung des Speichers'!A149),"",'Beladung des Speichers'!E149)</f>
        <v/>
      </c>
      <c r="K149" s="168" t="str">
        <f>IF(ISBLANK('Beladung des Speichers'!A149),"",SUMIFS('Entladung des Speichers'!$C$17:$C$1001,'Entladung des Speichers'!$A$17:$A$1001,'Ergebnis (detailliert)'!A149))</f>
        <v/>
      </c>
      <c r="L149" s="169" t="str">
        <f t="shared" si="10"/>
        <v/>
      </c>
      <c r="M149" s="169" t="str">
        <f>IF(ISBLANK('Entladung des Speichers'!A149),"",'Entladung des Speichers'!C149)</f>
        <v/>
      </c>
      <c r="N149" s="168" t="str">
        <f>IF(ISBLANK('Beladung des Speichers'!A149),"",SUMIFS('Entladung des Speichers'!$E$17:$E$1001,'Entladung des Speichers'!$A$17:$A$1001,'Ergebnis (detailliert)'!$A$17:$A$300))</f>
        <v/>
      </c>
      <c r="O149" s="125" t="str">
        <f t="shared" si="11"/>
        <v/>
      </c>
      <c r="P149" s="20" t="str">
        <f>IFERROR(IF(A149="","",N149*'Ergebnis (detailliert)'!J149/'Ergebnis (detailliert)'!I149),0)</f>
        <v/>
      </c>
      <c r="Q149" s="106" t="str">
        <f t="shared" si="12"/>
        <v/>
      </c>
      <c r="R149" s="107" t="str">
        <f t="shared" si="13"/>
        <v/>
      </c>
      <c r="S149" s="108" t="str">
        <f>IF(A149="","",IF(LOOKUP(A149,Stammdaten!$A$17:$A$1001,Stammdaten!$G$17:$G$1001)="Nein",0,IF(ISBLANK('Beladung des Speichers'!A149),"",ROUND(MIN(J149,Q149)*-1,2))))</f>
        <v/>
      </c>
    </row>
    <row r="150" spans="1:19" x14ac:dyDescent="0.2">
      <c r="A150" s="109" t="str">
        <f>IF('Beladung des Speichers'!A150="","",'Beladung des Speichers'!A150)</f>
        <v/>
      </c>
      <c r="B150" s="109" t="str">
        <f>IF('Beladung des Speichers'!B150="","",'Beladung des Speichers'!B150)</f>
        <v/>
      </c>
      <c r="C150" s="163" t="str">
        <f>IF(ISBLANK('Beladung des Speichers'!A150),"",SUMIFS('Beladung des Speichers'!$C$17:$C$300,'Beladung des Speichers'!$A$17:$A$300,A150)-SUMIFS('Entladung des Speichers'!$C$17:$C$300,'Entladung des Speichers'!$A$17:$A$300,A150)+SUMIFS(Füllstände!$B$17:$B$299,Füllstände!$A$17:$A$299,A150)-SUMIFS(Füllstände!$C$17:$C$299,Füllstände!$A$17:$A$299,A150))</f>
        <v/>
      </c>
      <c r="D150" s="164" t="str">
        <f>IF(ISBLANK('Beladung des Speichers'!A150),"",C150*'Beladung des Speichers'!C150/SUMIFS('Beladung des Speichers'!$C$17:$C$300,'Beladung des Speichers'!$A$17:$A$300,A150))</f>
        <v/>
      </c>
      <c r="E150" s="165" t="str">
        <f>IF(ISBLANK('Beladung des Speichers'!A150),"",1/SUMIFS('Beladung des Speichers'!$C$17:$C$300,'Beladung des Speichers'!$A$17:$A$300,A150)*C150*SUMIF($A$17:$A$300,A150,'Beladung des Speichers'!$E$17:$E$300))</f>
        <v/>
      </c>
      <c r="F150" s="166" t="str">
        <f>IF(ISBLANK('Beladung des Speichers'!A150),"",IF(C150=0,"0,00",D150/C150*E150))</f>
        <v/>
      </c>
      <c r="G150" s="167" t="str">
        <f>IF(ISBLANK('Beladung des Speichers'!A150),"",SUMIFS('Beladung des Speichers'!$C$17:$C$300,'Beladung des Speichers'!$A$17:$A$300,A150))</f>
        <v/>
      </c>
      <c r="H150" s="124" t="str">
        <f>IF(ISBLANK('Beladung des Speichers'!A150),"",'Beladung des Speichers'!C150)</f>
        <v/>
      </c>
      <c r="I150" s="168" t="str">
        <f>IF(ISBLANK('Beladung des Speichers'!A150),"",SUMIFS('Beladung des Speichers'!$E$17:$E$1001,'Beladung des Speichers'!$A$17:$A$1001,'Ergebnis (detailliert)'!A150))</f>
        <v/>
      </c>
      <c r="J150" s="125" t="str">
        <f>IF(ISBLANK('Beladung des Speichers'!A150),"",'Beladung des Speichers'!E150)</f>
        <v/>
      </c>
      <c r="K150" s="168" t="str">
        <f>IF(ISBLANK('Beladung des Speichers'!A150),"",SUMIFS('Entladung des Speichers'!$C$17:$C$1001,'Entladung des Speichers'!$A$17:$A$1001,'Ergebnis (detailliert)'!A150))</f>
        <v/>
      </c>
      <c r="L150" s="169" t="str">
        <f t="shared" si="10"/>
        <v/>
      </c>
      <c r="M150" s="169" t="str">
        <f>IF(ISBLANK('Entladung des Speichers'!A150),"",'Entladung des Speichers'!C150)</f>
        <v/>
      </c>
      <c r="N150" s="168" t="str">
        <f>IF(ISBLANK('Beladung des Speichers'!A150),"",SUMIFS('Entladung des Speichers'!$E$17:$E$1001,'Entladung des Speichers'!$A$17:$A$1001,'Ergebnis (detailliert)'!$A$17:$A$300))</f>
        <v/>
      </c>
      <c r="O150" s="125" t="str">
        <f t="shared" si="11"/>
        <v/>
      </c>
      <c r="P150" s="20" t="str">
        <f>IFERROR(IF(A150="","",N150*'Ergebnis (detailliert)'!J150/'Ergebnis (detailliert)'!I150),0)</f>
        <v/>
      </c>
      <c r="Q150" s="106" t="str">
        <f t="shared" si="12"/>
        <v/>
      </c>
      <c r="R150" s="107" t="str">
        <f t="shared" si="13"/>
        <v/>
      </c>
      <c r="S150" s="108" t="str">
        <f>IF(A150="","",IF(LOOKUP(A150,Stammdaten!$A$17:$A$1001,Stammdaten!$G$17:$G$1001)="Nein",0,IF(ISBLANK('Beladung des Speichers'!A150),"",ROUND(MIN(J150,Q150)*-1,2))))</f>
        <v/>
      </c>
    </row>
    <row r="151" spans="1:19" x14ac:dyDescent="0.2">
      <c r="A151" s="109" t="str">
        <f>IF('Beladung des Speichers'!A151="","",'Beladung des Speichers'!A151)</f>
        <v/>
      </c>
      <c r="B151" s="109" t="str">
        <f>IF('Beladung des Speichers'!B151="","",'Beladung des Speichers'!B151)</f>
        <v/>
      </c>
      <c r="C151" s="163" t="str">
        <f>IF(ISBLANK('Beladung des Speichers'!A151),"",SUMIFS('Beladung des Speichers'!$C$17:$C$300,'Beladung des Speichers'!$A$17:$A$300,A151)-SUMIFS('Entladung des Speichers'!$C$17:$C$300,'Entladung des Speichers'!$A$17:$A$300,A151)+SUMIFS(Füllstände!$B$17:$B$299,Füllstände!$A$17:$A$299,A151)-SUMIFS(Füllstände!$C$17:$C$299,Füllstände!$A$17:$A$299,A151))</f>
        <v/>
      </c>
      <c r="D151" s="164" t="str">
        <f>IF(ISBLANK('Beladung des Speichers'!A151),"",C151*'Beladung des Speichers'!C151/SUMIFS('Beladung des Speichers'!$C$17:$C$300,'Beladung des Speichers'!$A$17:$A$300,A151))</f>
        <v/>
      </c>
      <c r="E151" s="165" t="str">
        <f>IF(ISBLANK('Beladung des Speichers'!A151),"",1/SUMIFS('Beladung des Speichers'!$C$17:$C$300,'Beladung des Speichers'!$A$17:$A$300,A151)*C151*SUMIF($A$17:$A$300,A151,'Beladung des Speichers'!$E$17:$E$300))</f>
        <v/>
      </c>
      <c r="F151" s="166" t="str">
        <f>IF(ISBLANK('Beladung des Speichers'!A151),"",IF(C151=0,"0,00",D151/C151*E151))</f>
        <v/>
      </c>
      <c r="G151" s="167" t="str">
        <f>IF(ISBLANK('Beladung des Speichers'!A151),"",SUMIFS('Beladung des Speichers'!$C$17:$C$300,'Beladung des Speichers'!$A$17:$A$300,A151))</f>
        <v/>
      </c>
      <c r="H151" s="124" t="str">
        <f>IF(ISBLANK('Beladung des Speichers'!A151),"",'Beladung des Speichers'!C151)</f>
        <v/>
      </c>
      <c r="I151" s="168" t="str">
        <f>IF(ISBLANK('Beladung des Speichers'!A151),"",SUMIFS('Beladung des Speichers'!$E$17:$E$1001,'Beladung des Speichers'!$A$17:$A$1001,'Ergebnis (detailliert)'!A151))</f>
        <v/>
      </c>
      <c r="J151" s="125" t="str">
        <f>IF(ISBLANK('Beladung des Speichers'!A151),"",'Beladung des Speichers'!E151)</f>
        <v/>
      </c>
      <c r="K151" s="168" t="str">
        <f>IF(ISBLANK('Beladung des Speichers'!A151),"",SUMIFS('Entladung des Speichers'!$C$17:$C$1001,'Entladung des Speichers'!$A$17:$A$1001,'Ergebnis (detailliert)'!A151))</f>
        <v/>
      </c>
      <c r="L151" s="169" t="str">
        <f t="shared" si="10"/>
        <v/>
      </c>
      <c r="M151" s="169" t="str">
        <f>IF(ISBLANK('Entladung des Speichers'!A151),"",'Entladung des Speichers'!C151)</f>
        <v/>
      </c>
      <c r="N151" s="168" t="str">
        <f>IF(ISBLANK('Beladung des Speichers'!A151),"",SUMIFS('Entladung des Speichers'!$E$17:$E$1001,'Entladung des Speichers'!$A$17:$A$1001,'Ergebnis (detailliert)'!$A$17:$A$300))</f>
        <v/>
      </c>
      <c r="O151" s="125" t="str">
        <f t="shared" si="11"/>
        <v/>
      </c>
      <c r="P151" s="20" t="str">
        <f>IFERROR(IF(A151="","",N151*'Ergebnis (detailliert)'!J151/'Ergebnis (detailliert)'!I151),0)</f>
        <v/>
      </c>
      <c r="Q151" s="106" t="str">
        <f t="shared" si="12"/>
        <v/>
      </c>
      <c r="R151" s="107" t="str">
        <f t="shared" si="13"/>
        <v/>
      </c>
      <c r="S151" s="108" t="str">
        <f>IF(A151="","",IF(LOOKUP(A151,Stammdaten!$A$17:$A$1001,Stammdaten!$G$17:$G$1001)="Nein",0,IF(ISBLANK('Beladung des Speichers'!A151),"",ROUND(MIN(J151,Q151)*-1,2))))</f>
        <v/>
      </c>
    </row>
    <row r="152" spans="1:19" x14ac:dyDescent="0.2">
      <c r="A152" s="109" t="str">
        <f>IF('Beladung des Speichers'!A152="","",'Beladung des Speichers'!A152)</f>
        <v/>
      </c>
      <c r="B152" s="109" t="str">
        <f>IF('Beladung des Speichers'!B152="","",'Beladung des Speichers'!B152)</f>
        <v/>
      </c>
      <c r="C152" s="163" t="str">
        <f>IF(ISBLANK('Beladung des Speichers'!A152),"",SUMIFS('Beladung des Speichers'!$C$17:$C$300,'Beladung des Speichers'!$A$17:$A$300,A152)-SUMIFS('Entladung des Speichers'!$C$17:$C$300,'Entladung des Speichers'!$A$17:$A$300,A152)+SUMIFS(Füllstände!$B$17:$B$299,Füllstände!$A$17:$A$299,A152)-SUMIFS(Füllstände!$C$17:$C$299,Füllstände!$A$17:$A$299,A152))</f>
        <v/>
      </c>
      <c r="D152" s="164" t="str">
        <f>IF(ISBLANK('Beladung des Speichers'!A152),"",C152*'Beladung des Speichers'!C152/SUMIFS('Beladung des Speichers'!$C$17:$C$300,'Beladung des Speichers'!$A$17:$A$300,A152))</f>
        <v/>
      </c>
      <c r="E152" s="165" t="str">
        <f>IF(ISBLANK('Beladung des Speichers'!A152),"",1/SUMIFS('Beladung des Speichers'!$C$17:$C$300,'Beladung des Speichers'!$A$17:$A$300,A152)*C152*SUMIF($A$17:$A$300,A152,'Beladung des Speichers'!$E$17:$E$300))</f>
        <v/>
      </c>
      <c r="F152" s="166" t="str">
        <f>IF(ISBLANK('Beladung des Speichers'!A152),"",IF(C152=0,"0,00",D152/C152*E152))</f>
        <v/>
      </c>
      <c r="G152" s="167" t="str">
        <f>IF(ISBLANK('Beladung des Speichers'!A152),"",SUMIFS('Beladung des Speichers'!$C$17:$C$300,'Beladung des Speichers'!$A$17:$A$300,A152))</f>
        <v/>
      </c>
      <c r="H152" s="124" t="str">
        <f>IF(ISBLANK('Beladung des Speichers'!A152),"",'Beladung des Speichers'!C152)</f>
        <v/>
      </c>
      <c r="I152" s="168" t="str">
        <f>IF(ISBLANK('Beladung des Speichers'!A152),"",SUMIFS('Beladung des Speichers'!$E$17:$E$1001,'Beladung des Speichers'!$A$17:$A$1001,'Ergebnis (detailliert)'!A152))</f>
        <v/>
      </c>
      <c r="J152" s="125" t="str">
        <f>IF(ISBLANK('Beladung des Speichers'!A152),"",'Beladung des Speichers'!E152)</f>
        <v/>
      </c>
      <c r="K152" s="168" t="str">
        <f>IF(ISBLANK('Beladung des Speichers'!A152),"",SUMIFS('Entladung des Speichers'!$C$17:$C$1001,'Entladung des Speichers'!$A$17:$A$1001,'Ergebnis (detailliert)'!A152))</f>
        <v/>
      </c>
      <c r="L152" s="169" t="str">
        <f t="shared" si="10"/>
        <v/>
      </c>
      <c r="M152" s="169" t="str">
        <f>IF(ISBLANK('Entladung des Speichers'!A152),"",'Entladung des Speichers'!C152)</f>
        <v/>
      </c>
      <c r="N152" s="168" t="str">
        <f>IF(ISBLANK('Beladung des Speichers'!A152),"",SUMIFS('Entladung des Speichers'!$E$17:$E$1001,'Entladung des Speichers'!$A$17:$A$1001,'Ergebnis (detailliert)'!$A$17:$A$300))</f>
        <v/>
      </c>
      <c r="O152" s="125" t="str">
        <f t="shared" si="11"/>
        <v/>
      </c>
      <c r="P152" s="20" t="str">
        <f>IFERROR(IF(A152="","",N152*'Ergebnis (detailliert)'!J152/'Ergebnis (detailliert)'!I152),0)</f>
        <v/>
      </c>
      <c r="Q152" s="106" t="str">
        <f t="shared" si="12"/>
        <v/>
      </c>
      <c r="R152" s="107" t="str">
        <f t="shared" si="13"/>
        <v/>
      </c>
      <c r="S152" s="108" t="str">
        <f>IF(A152="","",IF(LOOKUP(A152,Stammdaten!$A$17:$A$1001,Stammdaten!$G$17:$G$1001)="Nein",0,IF(ISBLANK('Beladung des Speichers'!A152),"",ROUND(MIN(J152,Q152)*-1,2))))</f>
        <v/>
      </c>
    </row>
    <row r="153" spans="1:19" x14ac:dyDescent="0.2">
      <c r="A153" s="109" t="str">
        <f>IF('Beladung des Speichers'!A153="","",'Beladung des Speichers'!A153)</f>
        <v/>
      </c>
      <c r="B153" s="109" t="str">
        <f>IF('Beladung des Speichers'!B153="","",'Beladung des Speichers'!B153)</f>
        <v/>
      </c>
      <c r="C153" s="163" t="str">
        <f>IF(ISBLANK('Beladung des Speichers'!A153),"",SUMIFS('Beladung des Speichers'!$C$17:$C$300,'Beladung des Speichers'!$A$17:$A$300,A153)-SUMIFS('Entladung des Speichers'!$C$17:$C$300,'Entladung des Speichers'!$A$17:$A$300,A153)+SUMIFS(Füllstände!$B$17:$B$299,Füllstände!$A$17:$A$299,A153)-SUMIFS(Füllstände!$C$17:$C$299,Füllstände!$A$17:$A$299,A153))</f>
        <v/>
      </c>
      <c r="D153" s="164" t="str">
        <f>IF(ISBLANK('Beladung des Speichers'!A153),"",C153*'Beladung des Speichers'!C153/SUMIFS('Beladung des Speichers'!$C$17:$C$300,'Beladung des Speichers'!$A$17:$A$300,A153))</f>
        <v/>
      </c>
      <c r="E153" s="165" t="str">
        <f>IF(ISBLANK('Beladung des Speichers'!A153),"",1/SUMIFS('Beladung des Speichers'!$C$17:$C$300,'Beladung des Speichers'!$A$17:$A$300,A153)*C153*SUMIF($A$17:$A$300,A153,'Beladung des Speichers'!$E$17:$E$300))</f>
        <v/>
      </c>
      <c r="F153" s="166" t="str">
        <f>IF(ISBLANK('Beladung des Speichers'!A153),"",IF(C153=0,"0,00",D153/C153*E153))</f>
        <v/>
      </c>
      <c r="G153" s="167" t="str">
        <f>IF(ISBLANK('Beladung des Speichers'!A153),"",SUMIFS('Beladung des Speichers'!$C$17:$C$300,'Beladung des Speichers'!$A$17:$A$300,A153))</f>
        <v/>
      </c>
      <c r="H153" s="124" t="str">
        <f>IF(ISBLANK('Beladung des Speichers'!A153),"",'Beladung des Speichers'!C153)</f>
        <v/>
      </c>
      <c r="I153" s="168" t="str">
        <f>IF(ISBLANK('Beladung des Speichers'!A153),"",SUMIFS('Beladung des Speichers'!$E$17:$E$1001,'Beladung des Speichers'!$A$17:$A$1001,'Ergebnis (detailliert)'!A153))</f>
        <v/>
      </c>
      <c r="J153" s="125" t="str">
        <f>IF(ISBLANK('Beladung des Speichers'!A153),"",'Beladung des Speichers'!E153)</f>
        <v/>
      </c>
      <c r="K153" s="168" t="str">
        <f>IF(ISBLANK('Beladung des Speichers'!A153),"",SUMIFS('Entladung des Speichers'!$C$17:$C$1001,'Entladung des Speichers'!$A$17:$A$1001,'Ergebnis (detailliert)'!A153))</f>
        <v/>
      </c>
      <c r="L153" s="169" t="str">
        <f t="shared" si="10"/>
        <v/>
      </c>
      <c r="M153" s="169" t="str">
        <f>IF(ISBLANK('Entladung des Speichers'!A153),"",'Entladung des Speichers'!C153)</f>
        <v/>
      </c>
      <c r="N153" s="168" t="str">
        <f>IF(ISBLANK('Beladung des Speichers'!A153),"",SUMIFS('Entladung des Speichers'!$E$17:$E$1001,'Entladung des Speichers'!$A$17:$A$1001,'Ergebnis (detailliert)'!$A$17:$A$300))</f>
        <v/>
      </c>
      <c r="O153" s="125" t="str">
        <f t="shared" si="11"/>
        <v/>
      </c>
      <c r="P153" s="20" t="str">
        <f>IFERROR(IF(A153="","",N153*'Ergebnis (detailliert)'!J153/'Ergebnis (detailliert)'!I153),0)</f>
        <v/>
      </c>
      <c r="Q153" s="106" t="str">
        <f t="shared" si="12"/>
        <v/>
      </c>
      <c r="R153" s="107" t="str">
        <f t="shared" si="13"/>
        <v/>
      </c>
      <c r="S153" s="108" t="str">
        <f>IF(A153="","",IF(LOOKUP(A153,Stammdaten!$A$17:$A$1001,Stammdaten!$G$17:$G$1001)="Nein",0,IF(ISBLANK('Beladung des Speichers'!A153),"",ROUND(MIN(J153,Q153)*-1,2))))</f>
        <v/>
      </c>
    </row>
    <row r="154" spans="1:19" x14ac:dyDescent="0.2">
      <c r="A154" s="109" t="str">
        <f>IF('Beladung des Speichers'!A154="","",'Beladung des Speichers'!A154)</f>
        <v/>
      </c>
      <c r="B154" s="109" t="str">
        <f>IF('Beladung des Speichers'!B154="","",'Beladung des Speichers'!B154)</f>
        <v/>
      </c>
      <c r="C154" s="163" t="str">
        <f>IF(ISBLANK('Beladung des Speichers'!A154),"",SUMIFS('Beladung des Speichers'!$C$17:$C$300,'Beladung des Speichers'!$A$17:$A$300,A154)-SUMIFS('Entladung des Speichers'!$C$17:$C$300,'Entladung des Speichers'!$A$17:$A$300,A154)+SUMIFS(Füllstände!$B$17:$B$299,Füllstände!$A$17:$A$299,A154)-SUMIFS(Füllstände!$C$17:$C$299,Füllstände!$A$17:$A$299,A154))</f>
        <v/>
      </c>
      <c r="D154" s="164" t="str">
        <f>IF(ISBLANK('Beladung des Speichers'!A154),"",C154*'Beladung des Speichers'!C154/SUMIFS('Beladung des Speichers'!$C$17:$C$300,'Beladung des Speichers'!$A$17:$A$300,A154))</f>
        <v/>
      </c>
      <c r="E154" s="165" t="str">
        <f>IF(ISBLANK('Beladung des Speichers'!A154),"",1/SUMIFS('Beladung des Speichers'!$C$17:$C$300,'Beladung des Speichers'!$A$17:$A$300,A154)*C154*SUMIF($A$17:$A$300,A154,'Beladung des Speichers'!$E$17:$E$300))</f>
        <v/>
      </c>
      <c r="F154" s="166" t="str">
        <f>IF(ISBLANK('Beladung des Speichers'!A154),"",IF(C154=0,"0,00",D154/C154*E154))</f>
        <v/>
      </c>
      <c r="G154" s="167" t="str">
        <f>IF(ISBLANK('Beladung des Speichers'!A154),"",SUMIFS('Beladung des Speichers'!$C$17:$C$300,'Beladung des Speichers'!$A$17:$A$300,A154))</f>
        <v/>
      </c>
      <c r="H154" s="124" t="str">
        <f>IF(ISBLANK('Beladung des Speichers'!A154),"",'Beladung des Speichers'!C154)</f>
        <v/>
      </c>
      <c r="I154" s="168" t="str">
        <f>IF(ISBLANK('Beladung des Speichers'!A154),"",SUMIFS('Beladung des Speichers'!$E$17:$E$1001,'Beladung des Speichers'!$A$17:$A$1001,'Ergebnis (detailliert)'!A154))</f>
        <v/>
      </c>
      <c r="J154" s="125" t="str">
        <f>IF(ISBLANK('Beladung des Speichers'!A154),"",'Beladung des Speichers'!E154)</f>
        <v/>
      </c>
      <c r="K154" s="168" t="str">
        <f>IF(ISBLANK('Beladung des Speichers'!A154),"",SUMIFS('Entladung des Speichers'!$C$17:$C$1001,'Entladung des Speichers'!$A$17:$A$1001,'Ergebnis (detailliert)'!A154))</f>
        <v/>
      </c>
      <c r="L154" s="169" t="str">
        <f t="shared" si="10"/>
        <v/>
      </c>
      <c r="M154" s="169" t="str">
        <f>IF(ISBLANK('Entladung des Speichers'!A154),"",'Entladung des Speichers'!C154)</f>
        <v/>
      </c>
      <c r="N154" s="168" t="str">
        <f>IF(ISBLANK('Beladung des Speichers'!A154),"",SUMIFS('Entladung des Speichers'!$E$17:$E$1001,'Entladung des Speichers'!$A$17:$A$1001,'Ergebnis (detailliert)'!$A$17:$A$300))</f>
        <v/>
      </c>
      <c r="O154" s="125" t="str">
        <f t="shared" si="11"/>
        <v/>
      </c>
      <c r="P154" s="20" t="str">
        <f>IFERROR(IF(A154="","",N154*'Ergebnis (detailliert)'!J154/'Ergebnis (detailliert)'!I154),0)</f>
        <v/>
      </c>
      <c r="Q154" s="106" t="str">
        <f t="shared" si="12"/>
        <v/>
      </c>
      <c r="R154" s="107" t="str">
        <f t="shared" si="13"/>
        <v/>
      </c>
      <c r="S154" s="108" t="str">
        <f>IF(A154="","",IF(LOOKUP(A154,Stammdaten!$A$17:$A$1001,Stammdaten!$G$17:$G$1001)="Nein",0,IF(ISBLANK('Beladung des Speichers'!A154),"",ROUND(MIN(J154,Q154)*-1,2))))</f>
        <v/>
      </c>
    </row>
    <row r="155" spans="1:19" x14ac:dyDescent="0.2">
      <c r="A155" s="109" t="str">
        <f>IF('Beladung des Speichers'!A155="","",'Beladung des Speichers'!A155)</f>
        <v/>
      </c>
      <c r="B155" s="109" t="str">
        <f>IF('Beladung des Speichers'!B155="","",'Beladung des Speichers'!B155)</f>
        <v/>
      </c>
      <c r="C155" s="163" t="str">
        <f>IF(ISBLANK('Beladung des Speichers'!A155),"",SUMIFS('Beladung des Speichers'!$C$17:$C$300,'Beladung des Speichers'!$A$17:$A$300,A155)-SUMIFS('Entladung des Speichers'!$C$17:$C$300,'Entladung des Speichers'!$A$17:$A$300,A155)+SUMIFS(Füllstände!$B$17:$B$299,Füllstände!$A$17:$A$299,A155)-SUMIFS(Füllstände!$C$17:$C$299,Füllstände!$A$17:$A$299,A155))</f>
        <v/>
      </c>
      <c r="D155" s="164" t="str">
        <f>IF(ISBLANK('Beladung des Speichers'!A155),"",C155*'Beladung des Speichers'!C155/SUMIFS('Beladung des Speichers'!$C$17:$C$300,'Beladung des Speichers'!$A$17:$A$300,A155))</f>
        <v/>
      </c>
      <c r="E155" s="165" t="str">
        <f>IF(ISBLANK('Beladung des Speichers'!A155),"",1/SUMIFS('Beladung des Speichers'!$C$17:$C$300,'Beladung des Speichers'!$A$17:$A$300,A155)*C155*SUMIF($A$17:$A$300,A155,'Beladung des Speichers'!$E$17:$E$300))</f>
        <v/>
      </c>
      <c r="F155" s="166" t="str">
        <f>IF(ISBLANK('Beladung des Speichers'!A155),"",IF(C155=0,"0,00",D155/C155*E155))</f>
        <v/>
      </c>
      <c r="G155" s="167" t="str">
        <f>IF(ISBLANK('Beladung des Speichers'!A155),"",SUMIFS('Beladung des Speichers'!$C$17:$C$300,'Beladung des Speichers'!$A$17:$A$300,A155))</f>
        <v/>
      </c>
      <c r="H155" s="124" t="str">
        <f>IF(ISBLANK('Beladung des Speichers'!A155),"",'Beladung des Speichers'!C155)</f>
        <v/>
      </c>
      <c r="I155" s="168" t="str">
        <f>IF(ISBLANK('Beladung des Speichers'!A155),"",SUMIFS('Beladung des Speichers'!$E$17:$E$1001,'Beladung des Speichers'!$A$17:$A$1001,'Ergebnis (detailliert)'!A155))</f>
        <v/>
      </c>
      <c r="J155" s="125" t="str">
        <f>IF(ISBLANK('Beladung des Speichers'!A155),"",'Beladung des Speichers'!E155)</f>
        <v/>
      </c>
      <c r="K155" s="168" t="str">
        <f>IF(ISBLANK('Beladung des Speichers'!A155),"",SUMIFS('Entladung des Speichers'!$C$17:$C$1001,'Entladung des Speichers'!$A$17:$A$1001,'Ergebnis (detailliert)'!A155))</f>
        <v/>
      </c>
      <c r="L155" s="169" t="str">
        <f t="shared" si="10"/>
        <v/>
      </c>
      <c r="M155" s="169" t="str">
        <f>IF(ISBLANK('Entladung des Speichers'!A155),"",'Entladung des Speichers'!C155)</f>
        <v/>
      </c>
      <c r="N155" s="168" t="str">
        <f>IF(ISBLANK('Beladung des Speichers'!A155),"",SUMIFS('Entladung des Speichers'!$E$17:$E$1001,'Entladung des Speichers'!$A$17:$A$1001,'Ergebnis (detailliert)'!$A$17:$A$300))</f>
        <v/>
      </c>
      <c r="O155" s="125" t="str">
        <f t="shared" si="11"/>
        <v/>
      </c>
      <c r="P155" s="20" t="str">
        <f>IFERROR(IF(A155="","",N155*'Ergebnis (detailliert)'!J155/'Ergebnis (detailliert)'!I155),0)</f>
        <v/>
      </c>
      <c r="Q155" s="106" t="str">
        <f t="shared" si="12"/>
        <v/>
      </c>
      <c r="R155" s="107" t="str">
        <f t="shared" si="13"/>
        <v/>
      </c>
      <c r="S155" s="108" t="str">
        <f>IF(A155="","",IF(LOOKUP(A155,Stammdaten!$A$17:$A$1001,Stammdaten!$G$17:$G$1001)="Nein",0,IF(ISBLANK('Beladung des Speichers'!A155),"",ROUND(MIN(J155,Q155)*-1,2))))</f>
        <v/>
      </c>
    </row>
    <row r="156" spans="1:19" x14ac:dyDescent="0.2">
      <c r="A156" s="109" t="str">
        <f>IF('Beladung des Speichers'!A156="","",'Beladung des Speichers'!A156)</f>
        <v/>
      </c>
      <c r="B156" s="109" t="str">
        <f>IF('Beladung des Speichers'!B156="","",'Beladung des Speichers'!B156)</f>
        <v/>
      </c>
      <c r="C156" s="163" t="str">
        <f>IF(ISBLANK('Beladung des Speichers'!A156),"",SUMIFS('Beladung des Speichers'!$C$17:$C$300,'Beladung des Speichers'!$A$17:$A$300,A156)-SUMIFS('Entladung des Speichers'!$C$17:$C$300,'Entladung des Speichers'!$A$17:$A$300,A156)+SUMIFS(Füllstände!$B$17:$B$299,Füllstände!$A$17:$A$299,A156)-SUMIFS(Füllstände!$C$17:$C$299,Füllstände!$A$17:$A$299,A156))</f>
        <v/>
      </c>
      <c r="D156" s="164" t="str">
        <f>IF(ISBLANK('Beladung des Speichers'!A156),"",C156*'Beladung des Speichers'!C156/SUMIFS('Beladung des Speichers'!$C$17:$C$300,'Beladung des Speichers'!$A$17:$A$300,A156))</f>
        <v/>
      </c>
      <c r="E156" s="165" t="str">
        <f>IF(ISBLANK('Beladung des Speichers'!A156),"",1/SUMIFS('Beladung des Speichers'!$C$17:$C$300,'Beladung des Speichers'!$A$17:$A$300,A156)*C156*SUMIF($A$17:$A$300,A156,'Beladung des Speichers'!$E$17:$E$300))</f>
        <v/>
      </c>
      <c r="F156" s="166" t="str">
        <f>IF(ISBLANK('Beladung des Speichers'!A156),"",IF(C156=0,"0,00",D156/C156*E156))</f>
        <v/>
      </c>
      <c r="G156" s="167" t="str">
        <f>IF(ISBLANK('Beladung des Speichers'!A156),"",SUMIFS('Beladung des Speichers'!$C$17:$C$300,'Beladung des Speichers'!$A$17:$A$300,A156))</f>
        <v/>
      </c>
      <c r="H156" s="124" t="str">
        <f>IF(ISBLANK('Beladung des Speichers'!A156),"",'Beladung des Speichers'!C156)</f>
        <v/>
      </c>
      <c r="I156" s="168" t="str">
        <f>IF(ISBLANK('Beladung des Speichers'!A156),"",SUMIFS('Beladung des Speichers'!$E$17:$E$1001,'Beladung des Speichers'!$A$17:$A$1001,'Ergebnis (detailliert)'!A156))</f>
        <v/>
      </c>
      <c r="J156" s="125" t="str">
        <f>IF(ISBLANK('Beladung des Speichers'!A156),"",'Beladung des Speichers'!E156)</f>
        <v/>
      </c>
      <c r="K156" s="168" t="str">
        <f>IF(ISBLANK('Beladung des Speichers'!A156),"",SUMIFS('Entladung des Speichers'!$C$17:$C$1001,'Entladung des Speichers'!$A$17:$A$1001,'Ergebnis (detailliert)'!A156))</f>
        <v/>
      </c>
      <c r="L156" s="169" t="str">
        <f t="shared" si="10"/>
        <v/>
      </c>
      <c r="M156" s="169" t="str">
        <f>IF(ISBLANK('Entladung des Speichers'!A156),"",'Entladung des Speichers'!C156)</f>
        <v/>
      </c>
      <c r="N156" s="168" t="str">
        <f>IF(ISBLANK('Beladung des Speichers'!A156),"",SUMIFS('Entladung des Speichers'!$E$17:$E$1001,'Entladung des Speichers'!$A$17:$A$1001,'Ergebnis (detailliert)'!$A$17:$A$300))</f>
        <v/>
      </c>
      <c r="O156" s="125" t="str">
        <f t="shared" si="11"/>
        <v/>
      </c>
      <c r="P156" s="20" t="str">
        <f>IFERROR(IF(A156="","",N156*'Ergebnis (detailliert)'!J156/'Ergebnis (detailliert)'!I156),0)</f>
        <v/>
      </c>
      <c r="Q156" s="106" t="str">
        <f t="shared" si="12"/>
        <v/>
      </c>
      <c r="R156" s="107" t="str">
        <f t="shared" si="13"/>
        <v/>
      </c>
      <c r="S156" s="108" t="str">
        <f>IF(A156="","",IF(LOOKUP(A156,Stammdaten!$A$17:$A$1001,Stammdaten!$G$17:$G$1001)="Nein",0,IF(ISBLANK('Beladung des Speichers'!A156),"",ROUND(MIN(J156,Q156)*-1,2))))</f>
        <v/>
      </c>
    </row>
    <row r="157" spans="1:19" x14ac:dyDescent="0.2">
      <c r="A157" s="109" t="str">
        <f>IF('Beladung des Speichers'!A157="","",'Beladung des Speichers'!A157)</f>
        <v/>
      </c>
      <c r="B157" s="109" t="str">
        <f>IF('Beladung des Speichers'!B157="","",'Beladung des Speichers'!B157)</f>
        <v/>
      </c>
      <c r="C157" s="163" t="str">
        <f>IF(ISBLANK('Beladung des Speichers'!A157),"",SUMIFS('Beladung des Speichers'!$C$17:$C$300,'Beladung des Speichers'!$A$17:$A$300,A157)-SUMIFS('Entladung des Speichers'!$C$17:$C$300,'Entladung des Speichers'!$A$17:$A$300,A157)+SUMIFS(Füllstände!$B$17:$B$299,Füllstände!$A$17:$A$299,A157)-SUMIFS(Füllstände!$C$17:$C$299,Füllstände!$A$17:$A$299,A157))</f>
        <v/>
      </c>
      <c r="D157" s="164" t="str">
        <f>IF(ISBLANK('Beladung des Speichers'!A157),"",C157*'Beladung des Speichers'!C157/SUMIFS('Beladung des Speichers'!$C$17:$C$300,'Beladung des Speichers'!$A$17:$A$300,A157))</f>
        <v/>
      </c>
      <c r="E157" s="165" t="str">
        <f>IF(ISBLANK('Beladung des Speichers'!A157),"",1/SUMIFS('Beladung des Speichers'!$C$17:$C$300,'Beladung des Speichers'!$A$17:$A$300,A157)*C157*SUMIF($A$17:$A$300,A157,'Beladung des Speichers'!$E$17:$E$300))</f>
        <v/>
      </c>
      <c r="F157" s="166" t="str">
        <f>IF(ISBLANK('Beladung des Speichers'!A157),"",IF(C157=0,"0,00",D157/C157*E157))</f>
        <v/>
      </c>
      <c r="G157" s="167" t="str">
        <f>IF(ISBLANK('Beladung des Speichers'!A157),"",SUMIFS('Beladung des Speichers'!$C$17:$C$300,'Beladung des Speichers'!$A$17:$A$300,A157))</f>
        <v/>
      </c>
      <c r="H157" s="124" t="str">
        <f>IF(ISBLANK('Beladung des Speichers'!A157),"",'Beladung des Speichers'!C157)</f>
        <v/>
      </c>
      <c r="I157" s="168" t="str">
        <f>IF(ISBLANK('Beladung des Speichers'!A157),"",SUMIFS('Beladung des Speichers'!$E$17:$E$1001,'Beladung des Speichers'!$A$17:$A$1001,'Ergebnis (detailliert)'!A157))</f>
        <v/>
      </c>
      <c r="J157" s="125" t="str">
        <f>IF(ISBLANK('Beladung des Speichers'!A157),"",'Beladung des Speichers'!E157)</f>
        <v/>
      </c>
      <c r="K157" s="168" t="str">
        <f>IF(ISBLANK('Beladung des Speichers'!A157),"",SUMIFS('Entladung des Speichers'!$C$17:$C$1001,'Entladung des Speichers'!$A$17:$A$1001,'Ergebnis (detailliert)'!A157))</f>
        <v/>
      </c>
      <c r="L157" s="169" t="str">
        <f t="shared" si="10"/>
        <v/>
      </c>
      <c r="M157" s="169" t="str">
        <f>IF(ISBLANK('Entladung des Speichers'!A157),"",'Entladung des Speichers'!C157)</f>
        <v/>
      </c>
      <c r="N157" s="168" t="str">
        <f>IF(ISBLANK('Beladung des Speichers'!A157),"",SUMIFS('Entladung des Speichers'!$E$17:$E$1001,'Entladung des Speichers'!$A$17:$A$1001,'Ergebnis (detailliert)'!$A$17:$A$300))</f>
        <v/>
      </c>
      <c r="O157" s="125" t="str">
        <f t="shared" si="11"/>
        <v/>
      </c>
      <c r="P157" s="20" t="str">
        <f>IFERROR(IF(A157="","",N157*'Ergebnis (detailliert)'!J157/'Ergebnis (detailliert)'!I157),0)</f>
        <v/>
      </c>
      <c r="Q157" s="106" t="str">
        <f t="shared" si="12"/>
        <v/>
      </c>
      <c r="R157" s="107" t="str">
        <f t="shared" si="13"/>
        <v/>
      </c>
      <c r="S157" s="108" t="str">
        <f>IF(A157="","",IF(LOOKUP(A157,Stammdaten!$A$17:$A$1001,Stammdaten!$G$17:$G$1001)="Nein",0,IF(ISBLANK('Beladung des Speichers'!A157),"",ROUND(MIN(J157,Q157)*-1,2))))</f>
        <v/>
      </c>
    </row>
    <row r="158" spans="1:19" x14ac:dyDescent="0.2">
      <c r="A158" s="109" t="str">
        <f>IF('Beladung des Speichers'!A158="","",'Beladung des Speichers'!A158)</f>
        <v/>
      </c>
      <c r="B158" s="109" t="str">
        <f>IF('Beladung des Speichers'!B158="","",'Beladung des Speichers'!B158)</f>
        <v/>
      </c>
      <c r="C158" s="163" t="str">
        <f>IF(ISBLANK('Beladung des Speichers'!A158),"",SUMIFS('Beladung des Speichers'!$C$17:$C$300,'Beladung des Speichers'!$A$17:$A$300,A158)-SUMIFS('Entladung des Speichers'!$C$17:$C$300,'Entladung des Speichers'!$A$17:$A$300,A158)+SUMIFS(Füllstände!$B$17:$B$299,Füllstände!$A$17:$A$299,A158)-SUMIFS(Füllstände!$C$17:$C$299,Füllstände!$A$17:$A$299,A158))</f>
        <v/>
      </c>
      <c r="D158" s="164" t="str">
        <f>IF(ISBLANK('Beladung des Speichers'!A158),"",C158*'Beladung des Speichers'!C158/SUMIFS('Beladung des Speichers'!$C$17:$C$300,'Beladung des Speichers'!$A$17:$A$300,A158))</f>
        <v/>
      </c>
      <c r="E158" s="165" t="str">
        <f>IF(ISBLANK('Beladung des Speichers'!A158),"",1/SUMIFS('Beladung des Speichers'!$C$17:$C$300,'Beladung des Speichers'!$A$17:$A$300,A158)*C158*SUMIF($A$17:$A$300,A158,'Beladung des Speichers'!$E$17:$E$300))</f>
        <v/>
      </c>
      <c r="F158" s="166" t="str">
        <f>IF(ISBLANK('Beladung des Speichers'!A158),"",IF(C158=0,"0,00",D158/C158*E158))</f>
        <v/>
      </c>
      <c r="G158" s="167" t="str">
        <f>IF(ISBLANK('Beladung des Speichers'!A158),"",SUMIFS('Beladung des Speichers'!$C$17:$C$300,'Beladung des Speichers'!$A$17:$A$300,A158))</f>
        <v/>
      </c>
      <c r="H158" s="124" t="str">
        <f>IF(ISBLANK('Beladung des Speichers'!A158),"",'Beladung des Speichers'!C158)</f>
        <v/>
      </c>
      <c r="I158" s="168" t="str">
        <f>IF(ISBLANK('Beladung des Speichers'!A158),"",SUMIFS('Beladung des Speichers'!$E$17:$E$1001,'Beladung des Speichers'!$A$17:$A$1001,'Ergebnis (detailliert)'!A158))</f>
        <v/>
      </c>
      <c r="J158" s="125" t="str">
        <f>IF(ISBLANK('Beladung des Speichers'!A158),"",'Beladung des Speichers'!E158)</f>
        <v/>
      </c>
      <c r="K158" s="168" t="str">
        <f>IF(ISBLANK('Beladung des Speichers'!A158),"",SUMIFS('Entladung des Speichers'!$C$17:$C$1001,'Entladung des Speichers'!$A$17:$A$1001,'Ergebnis (detailliert)'!A158))</f>
        <v/>
      </c>
      <c r="L158" s="169" t="str">
        <f t="shared" si="10"/>
        <v/>
      </c>
      <c r="M158" s="169" t="str">
        <f>IF(ISBLANK('Entladung des Speichers'!A158),"",'Entladung des Speichers'!C158)</f>
        <v/>
      </c>
      <c r="N158" s="168" t="str">
        <f>IF(ISBLANK('Beladung des Speichers'!A158),"",SUMIFS('Entladung des Speichers'!$E$17:$E$1001,'Entladung des Speichers'!$A$17:$A$1001,'Ergebnis (detailliert)'!$A$17:$A$300))</f>
        <v/>
      </c>
      <c r="O158" s="125" t="str">
        <f t="shared" si="11"/>
        <v/>
      </c>
      <c r="P158" s="20" t="str">
        <f>IFERROR(IF(A158="","",N158*'Ergebnis (detailliert)'!J158/'Ergebnis (detailliert)'!I158),0)</f>
        <v/>
      </c>
      <c r="Q158" s="106" t="str">
        <f t="shared" si="12"/>
        <v/>
      </c>
      <c r="R158" s="107" t="str">
        <f t="shared" si="13"/>
        <v/>
      </c>
      <c r="S158" s="108" t="str">
        <f>IF(A158="","",IF(LOOKUP(A158,Stammdaten!$A$17:$A$1001,Stammdaten!$G$17:$G$1001)="Nein",0,IF(ISBLANK('Beladung des Speichers'!A158),"",ROUND(MIN(J158,Q158)*-1,2))))</f>
        <v/>
      </c>
    </row>
    <row r="159" spans="1:19" x14ac:dyDescent="0.2">
      <c r="A159" s="109" t="str">
        <f>IF('Beladung des Speichers'!A159="","",'Beladung des Speichers'!A159)</f>
        <v/>
      </c>
      <c r="B159" s="109" t="str">
        <f>IF('Beladung des Speichers'!B159="","",'Beladung des Speichers'!B159)</f>
        <v/>
      </c>
      <c r="C159" s="163" t="str">
        <f>IF(ISBLANK('Beladung des Speichers'!A159),"",SUMIFS('Beladung des Speichers'!$C$17:$C$300,'Beladung des Speichers'!$A$17:$A$300,A159)-SUMIFS('Entladung des Speichers'!$C$17:$C$300,'Entladung des Speichers'!$A$17:$A$300,A159)+SUMIFS(Füllstände!$B$17:$B$299,Füllstände!$A$17:$A$299,A159)-SUMIFS(Füllstände!$C$17:$C$299,Füllstände!$A$17:$A$299,A159))</f>
        <v/>
      </c>
      <c r="D159" s="164" t="str">
        <f>IF(ISBLANK('Beladung des Speichers'!A159),"",C159*'Beladung des Speichers'!C159/SUMIFS('Beladung des Speichers'!$C$17:$C$300,'Beladung des Speichers'!$A$17:$A$300,A159))</f>
        <v/>
      </c>
      <c r="E159" s="165" t="str">
        <f>IF(ISBLANK('Beladung des Speichers'!A159),"",1/SUMIFS('Beladung des Speichers'!$C$17:$C$300,'Beladung des Speichers'!$A$17:$A$300,A159)*C159*SUMIF($A$17:$A$300,A159,'Beladung des Speichers'!$E$17:$E$300))</f>
        <v/>
      </c>
      <c r="F159" s="166" t="str">
        <f>IF(ISBLANK('Beladung des Speichers'!A159),"",IF(C159=0,"0,00",D159/C159*E159))</f>
        <v/>
      </c>
      <c r="G159" s="167" t="str">
        <f>IF(ISBLANK('Beladung des Speichers'!A159),"",SUMIFS('Beladung des Speichers'!$C$17:$C$300,'Beladung des Speichers'!$A$17:$A$300,A159))</f>
        <v/>
      </c>
      <c r="H159" s="124" t="str">
        <f>IF(ISBLANK('Beladung des Speichers'!A159),"",'Beladung des Speichers'!C159)</f>
        <v/>
      </c>
      <c r="I159" s="168" t="str">
        <f>IF(ISBLANK('Beladung des Speichers'!A159),"",SUMIFS('Beladung des Speichers'!$E$17:$E$1001,'Beladung des Speichers'!$A$17:$A$1001,'Ergebnis (detailliert)'!A159))</f>
        <v/>
      </c>
      <c r="J159" s="125" t="str">
        <f>IF(ISBLANK('Beladung des Speichers'!A159),"",'Beladung des Speichers'!E159)</f>
        <v/>
      </c>
      <c r="K159" s="168" t="str">
        <f>IF(ISBLANK('Beladung des Speichers'!A159),"",SUMIFS('Entladung des Speichers'!$C$17:$C$1001,'Entladung des Speichers'!$A$17:$A$1001,'Ergebnis (detailliert)'!A159))</f>
        <v/>
      </c>
      <c r="L159" s="169" t="str">
        <f t="shared" si="10"/>
        <v/>
      </c>
      <c r="M159" s="169" t="str">
        <f>IF(ISBLANK('Entladung des Speichers'!A159),"",'Entladung des Speichers'!C159)</f>
        <v/>
      </c>
      <c r="N159" s="168" t="str">
        <f>IF(ISBLANK('Beladung des Speichers'!A159),"",SUMIFS('Entladung des Speichers'!$E$17:$E$1001,'Entladung des Speichers'!$A$17:$A$1001,'Ergebnis (detailliert)'!$A$17:$A$300))</f>
        <v/>
      </c>
      <c r="O159" s="125" t="str">
        <f t="shared" si="11"/>
        <v/>
      </c>
      <c r="P159" s="20" t="str">
        <f>IFERROR(IF(A159="","",N159*'Ergebnis (detailliert)'!J159/'Ergebnis (detailliert)'!I159),0)</f>
        <v/>
      </c>
      <c r="Q159" s="106" t="str">
        <f t="shared" si="12"/>
        <v/>
      </c>
      <c r="R159" s="107" t="str">
        <f t="shared" si="13"/>
        <v/>
      </c>
      <c r="S159" s="108" t="str">
        <f>IF(A159="","",IF(LOOKUP(A159,Stammdaten!$A$17:$A$1001,Stammdaten!$G$17:$G$1001)="Nein",0,IF(ISBLANK('Beladung des Speichers'!A159),"",ROUND(MIN(J159,Q159)*-1,2))))</f>
        <v/>
      </c>
    </row>
    <row r="160" spans="1:19" x14ac:dyDescent="0.2">
      <c r="A160" s="109" t="str">
        <f>IF('Beladung des Speichers'!A160="","",'Beladung des Speichers'!A160)</f>
        <v/>
      </c>
      <c r="B160" s="109" t="str">
        <f>IF('Beladung des Speichers'!B160="","",'Beladung des Speichers'!B160)</f>
        <v/>
      </c>
      <c r="C160" s="163" t="str">
        <f>IF(ISBLANK('Beladung des Speichers'!A160),"",SUMIFS('Beladung des Speichers'!$C$17:$C$300,'Beladung des Speichers'!$A$17:$A$300,A160)-SUMIFS('Entladung des Speichers'!$C$17:$C$300,'Entladung des Speichers'!$A$17:$A$300,A160)+SUMIFS(Füllstände!$B$17:$B$299,Füllstände!$A$17:$A$299,A160)-SUMIFS(Füllstände!$C$17:$C$299,Füllstände!$A$17:$A$299,A160))</f>
        <v/>
      </c>
      <c r="D160" s="164" t="str">
        <f>IF(ISBLANK('Beladung des Speichers'!A160),"",C160*'Beladung des Speichers'!C160/SUMIFS('Beladung des Speichers'!$C$17:$C$300,'Beladung des Speichers'!$A$17:$A$300,A160))</f>
        <v/>
      </c>
      <c r="E160" s="165" t="str">
        <f>IF(ISBLANK('Beladung des Speichers'!A160),"",1/SUMIFS('Beladung des Speichers'!$C$17:$C$300,'Beladung des Speichers'!$A$17:$A$300,A160)*C160*SUMIF($A$17:$A$300,A160,'Beladung des Speichers'!$E$17:$E$300))</f>
        <v/>
      </c>
      <c r="F160" s="166" t="str">
        <f>IF(ISBLANK('Beladung des Speichers'!A160),"",IF(C160=0,"0,00",D160/C160*E160))</f>
        <v/>
      </c>
      <c r="G160" s="167" t="str">
        <f>IF(ISBLANK('Beladung des Speichers'!A160),"",SUMIFS('Beladung des Speichers'!$C$17:$C$300,'Beladung des Speichers'!$A$17:$A$300,A160))</f>
        <v/>
      </c>
      <c r="H160" s="124" t="str">
        <f>IF(ISBLANK('Beladung des Speichers'!A160),"",'Beladung des Speichers'!C160)</f>
        <v/>
      </c>
      <c r="I160" s="168" t="str">
        <f>IF(ISBLANK('Beladung des Speichers'!A160),"",SUMIFS('Beladung des Speichers'!$E$17:$E$1001,'Beladung des Speichers'!$A$17:$A$1001,'Ergebnis (detailliert)'!A160))</f>
        <v/>
      </c>
      <c r="J160" s="125" t="str">
        <f>IF(ISBLANK('Beladung des Speichers'!A160),"",'Beladung des Speichers'!E160)</f>
        <v/>
      </c>
      <c r="K160" s="168" t="str">
        <f>IF(ISBLANK('Beladung des Speichers'!A160),"",SUMIFS('Entladung des Speichers'!$C$17:$C$1001,'Entladung des Speichers'!$A$17:$A$1001,'Ergebnis (detailliert)'!A160))</f>
        <v/>
      </c>
      <c r="L160" s="169" t="str">
        <f t="shared" si="10"/>
        <v/>
      </c>
      <c r="M160" s="169" t="str">
        <f>IF(ISBLANK('Entladung des Speichers'!A160),"",'Entladung des Speichers'!C160)</f>
        <v/>
      </c>
      <c r="N160" s="168" t="str">
        <f>IF(ISBLANK('Beladung des Speichers'!A160),"",SUMIFS('Entladung des Speichers'!$E$17:$E$1001,'Entladung des Speichers'!$A$17:$A$1001,'Ergebnis (detailliert)'!$A$17:$A$300))</f>
        <v/>
      </c>
      <c r="O160" s="125" t="str">
        <f t="shared" si="11"/>
        <v/>
      </c>
      <c r="P160" s="20" t="str">
        <f>IFERROR(IF(A160="","",N160*'Ergebnis (detailliert)'!J160/'Ergebnis (detailliert)'!I160),0)</f>
        <v/>
      </c>
      <c r="Q160" s="106" t="str">
        <f t="shared" si="12"/>
        <v/>
      </c>
      <c r="R160" s="107" t="str">
        <f t="shared" si="13"/>
        <v/>
      </c>
      <c r="S160" s="108" t="str">
        <f>IF(A160="","",IF(LOOKUP(A160,Stammdaten!$A$17:$A$1001,Stammdaten!$G$17:$G$1001)="Nein",0,IF(ISBLANK('Beladung des Speichers'!A160),"",ROUND(MIN(J160,Q160)*-1,2))))</f>
        <v/>
      </c>
    </row>
    <row r="161" spans="1:19" x14ac:dyDescent="0.2">
      <c r="A161" s="109" t="str">
        <f>IF('Beladung des Speichers'!A161="","",'Beladung des Speichers'!A161)</f>
        <v/>
      </c>
      <c r="B161" s="109" t="str">
        <f>IF('Beladung des Speichers'!B161="","",'Beladung des Speichers'!B161)</f>
        <v/>
      </c>
      <c r="C161" s="163" t="str">
        <f>IF(ISBLANK('Beladung des Speichers'!A161),"",SUMIFS('Beladung des Speichers'!$C$17:$C$300,'Beladung des Speichers'!$A$17:$A$300,A161)-SUMIFS('Entladung des Speichers'!$C$17:$C$300,'Entladung des Speichers'!$A$17:$A$300,A161)+SUMIFS(Füllstände!$B$17:$B$299,Füllstände!$A$17:$A$299,A161)-SUMIFS(Füllstände!$C$17:$C$299,Füllstände!$A$17:$A$299,A161))</f>
        <v/>
      </c>
      <c r="D161" s="164" t="str">
        <f>IF(ISBLANK('Beladung des Speichers'!A161),"",C161*'Beladung des Speichers'!C161/SUMIFS('Beladung des Speichers'!$C$17:$C$300,'Beladung des Speichers'!$A$17:$A$300,A161))</f>
        <v/>
      </c>
      <c r="E161" s="165" t="str">
        <f>IF(ISBLANK('Beladung des Speichers'!A161),"",1/SUMIFS('Beladung des Speichers'!$C$17:$C$300,'Beladung des Speichers'!$A$17:$A$300,A161)*C161*SUMIF($A$17:$A$300,A161,'Beladung des Speichers'!$E$17:$E$300))</f>
        <v/>
      </c>
      <c r="F161" s="166" t="str">
        <f>IF(ISBLANK('Beladung des Speichers'!A161),"",IF(C161=0,"0,00",D161/C161*E161))</f>
        <v/>
      </c>
      <c r="G161" s="167" t="str">
        <f>IF(ISBLANK('Beladung des Speichers'!A161),"",SUMIFS('Beladung des Speichers'!$C$17:$C$300,'Beladung des Speichers'!$A$17:$A$300,A161))</f>
        <v/>
      </c>
      <c r="H161" s="124" t="str">
        <f>IF(ISBLANK('Beladung des Speichers'!A161),"",'Beladung des Speichers'!C161)</f>
        <v/>
      </c>
      <c r="I161" s="168" t="str">
        <f>IF(ISBLANK('Beladung des Speichers'!A161),"",SUMIFS('Beladung des Speichers'!$E$17:$E$1001,'Beladung des Speichers'!$A$17:$A$1001,'Ergebnis (detailliert)'!A161))</f>
        <v/>
      </c>
      <c r="J161" s="125" t="str">
        <f>IF(ISBLANK('Beladung des Speichers'!A161),"",'Beladung des Speichers'!E161)</f>
        <v/>
      </c>
      <c r="K161" s="168" t="str">
        <f>IF(ISBLANK('Beladung des Speichers'!A161),"",SUMIFS('Entladung des Speichers'!$C$17:$C$1001,'Entladung des Speichers'!$A$17:$A$1001,'Ergebnis (detailliert)'!A161))</f>
        <v/>
      </c>
      <c r="L161" s="169" t="str">
        <f t="shared" si="10"/>
        <v/>
      </c>
      <c r="M161" s="169" t="str">
        <f>IF(ISBLANK('Entladung des Speichers'!A161),"",'Entladung des Speichers'!C161)</f>
        <v/>
      </c>
      <c r="N161" s="168" t="str">
        <f>IF(ISBLANK('Beladung des Speichers'!A161),"",SUMIFS('Entladung des Speichers'!$E$17:$E$1001,'Entladung des Speichers'!$A$17:$A$1001,'Ergebnis (detailliert)'!$A$17:$A$300))</f>
        <v/>
      </c>
      <c r="O161" s="125" t="str">
        <f t="shared" si="11"/>
        <v/>
      </c>
      <c r="P161" s="20" t="str">
        <f>IFERROR(IF(A161="","",N161*'Ergebnis (detailliert)'!J161/'Ergebnis (detailliert)'!I161),0)</f>
        <v/>
      </c>
      <c r="Q161" s="106" t="str">
        <f t="shared" si="12"/>
        <v/>
      </c>
      <c r="R161" s="107" t="str">
        <f t="shared" si="13"/>
        <v/>
      </c>
      <c r="S161" s="108" t="str">
        <f>IF(A161="","",IF(LOOKUP(A161,Stammdaten!$A$17:$A$1001,Stammdaten!$G$17:$G$1001)="Nein",0,IF(ISBLANK('Beladung des Speichers'!A161),"",ROUND(MIN(J161,Q161)*-1,2))))</f>
        <v/>
      </c>
    </row>
    <row r="162" spans="1:19" x14ac:dyDescent="0.2">
      <c r="A162" s="109" t="str">
        <f>IF('Beladung des Speichers'!A162="","",'Beladung des Speichers'!A162)</f>
        <v/>
      </c>
      <c r="B162" s="109" t="str">
        <f>IF('Beladung des Speichers'!B162="","",'Beladung des Speichers'!B162)</f>
        <v/>
      </c>
      <c r="C162" s="163" t="str">
        <f>IF(ISBLANK('Beladung des Speichers'!A162),"",SUMIFS('Beladung des Speichers'!$C$17:$C$300,'Beladung des Speichers'!$A$17:$A$300,A162)-SUMIFS('Entladung des Speichers'!$C$17:$C$300,'Entladung des Speichers'!$A$17:$A$300,A162)+SUMIFS(Füllstände!$B$17:$B$299,Füllstände!$A$17:$A$299,A162)-SUMIFS(Füllstände!$C$17:$C$299,Füllstände!$A$17:$A$299,A162))</f>
        <v/>
      </c>
      <c r="D162" s="164" t="str">
        <f>IF(ISBLANK('Beladung des Speichers'!A162),"",C162*'Beladung des Speichers'!C162/SUMIFS('Beladung des Speichers'!$C$17:$C$300,'Beladung des Speichers'!$A$17:$A$300,A162))</f>
        <v/>
      </c>
      <c r="E162" s="165" t="str">
        <f>IF(ISBLANK('Beladung des Speichers'!A162),"",1/SUMIFS('Beladung des Speichers'!$C$17:$C$300,'Beladung des Speichers'!$A$17:$A$300,A162)*C162*SUMIF($A$17:$A$300,A162,'Beladung des Speichers'!$E$17:$E$300))</f>
        <v/>
      </c>
      <c r="F162" s="166" t="str">
        <f>IF(ISBLANK('Beladung des Speichers'!A162),"",IF(C162=0,"0,00",D162/C162*E162))</f>
        <v/>
      </c>
      <c r="G162" s="167" t="str">
        <f>IF(ISBLANK('Beladung des Speichers'!A162),"",SUMIFS('Beladung des Speichers'!$C$17:$C$300,'Beladung des Speichers'!$A$17:$A$300,A162))</f>
        <v/>
      </c>
      <c r="H162" s="124" t="str">
        <f>IF(ISBLANK('Beladung des Speichers'!A162),"",'Beladung des Speichers'!C162)</f>
        <v/>
      </c>
      <c r="I162" s="168" t="str">
        <f>IF(ISBLANK('Beladung des Speichers'!A162),"",SUMIFS('Beladung des Speichers'!$E$17:$E$1001,'Beladung des Speichers'!$A$17:$A$1001,'Ergebnis (detailliert)'!A162))</f>
        <v/>
      </c>
      <c r="J162" s="125" t="str">
        <f>IF(ISBLANK('Beladung des Speichers'!A162),"",'Beladung des Speichers'!E162)</f>
        <v/>
      </c>
      <c r="K162" s="168" t="str">
        <f>IF(ISBLANK('Beladung des Speichers'!A162),"",SUMIFS('Entladung des Speichers'!$C$17:$C$1001,'Entladung des Speichers'!$A$17:$A$1001,'Ergebnis (detailliert)'!A162))</f>
        <v/>
      </c>
      <c r="L162" s="169" t="str">
        <f t="shared" si="10"/>
        <v/>
      </c>
      <c r="M162" s="169" t="str">
        <f>IF(ISBLANK('Entladung des Speichers'!A162),"",'Entladung des Speichers'!C162)</f>
        <v/>
      </c>
      <c r="N162" s="168" t="str">
        <f>IF(ISBLANK('Beladung des Speichers'!A162),"",SUMIFS('Entladung des Speichers'!$E$17:$E$1001,'Entladung des Speichers'!$A$17:$A$1001,'Ergebnis (detailliert)'!$A$17:$A$300))</f>
        <v/>
      </c>
      <c r="O162" s="125" t="str">
        <f t="shared" si="11"/>
        <v/>
      </c>
      <c r="P162" s="20" t="str">
        <f>IFERROR(IF(A162="","",N162*'Ergebnis (detailliert)'!J162/'Ergebnis (detailliert)'!I162),0)</f>
        <v/>
      </c>
      <c r="Q162" s="106" t="str">
        <f t="shared" si="12"/>
        <v/>
      </c>
      <c r="R162" s="107" t="str">
        <f t="shared" si="13"/>
        <v/>
      </c>
      <c r="S162" s="108" t="str">
        <f>IF(A162="","",IF(LOOKUP(A162,Stammdaten!$A$17:$A$1001,Stammdaten!$G$17:$G$1001)="Nein",0,IF(ISBLANK('Beladung des Speichers'!A162),"",ROUND(MIN(J162,Q162)*-1,2))))</f>
        <v/>
      </c>
    </row>
    <row r="163" spans="1:19" x14ac:dyDescent="0.2">
      <c r="A163" s="109" t="str">
        <f>IF('Beladung des Speichers'!A163="","",'Beladung des Speichers'!A163)</f>
        <v/>
      </c>
      <c r="B163" s="109" t="str">
        <f>IF('Beladung des Speichers'!B163="","",'Beladung des Speichers'!B163)</f>
        <v/>
      </c>
      <c r="C163" s="163" t="str">
        <f>IF(ISBLANK('Beladung des Speichers'!A163),"",SUMIFS('Beladung des Speichers'!$C$17:$C$300,'Beladung des Speichers'!$A$17:$A$300,A163)-SUMIFS('Entladung des Speichers'!$C$17:$C$300,'Entladung des Speichers'!$A$17:$A$300,A163)+SUMIFS(Füllstände!$B$17:$B$299,Füllstände!$A$17:$A$299,A163)-SUMIFS(Füllstände!$C$17:$C$299,Füllstände!$A$17:$A$299,A163))</f>
        <v/>
      </c>
      <c r="D163" s="164" t="str">
        <f>IF(ISBLANK('Beladung des Speichers'!A163),"",C163*'Beladung des Speichers'!C163/SUMIFS('Beladung des Speichers'!$C$17:$C$300,'Beladung des Speichers'!$A$17:$A$300,A163))</f>
        <v/>
      </c>
      <c r="E163" s="165" t="str">
        <f>IF(ISBLANK('Beladung des Speichers'!A163),"",1/SUMIFS('Beladung des Speichers'!$C$17:$C$300,'Beladung des Speichers'!$A$17:$A$300,A163)*C163*SUMIF($A$17:$A$300,A163,'Beladung des Speichers'!$E$17:$E$300))</f>
        <v/>
      </c>
      <c r="F163" s="166" t="str">
        <f>IF(ISBLANK('Beladung des Speichers'!A163),"",IF(C163=0,"0,00",D163/C163*E163))</f>
        <v/>
      </c>
      <c r="G163" s="167" t="str">
        <f>IF(ISBLANK('Beladung des Speichers'!A163),"",SUMIFS('Beladung des Speichers'!$C$17:$C$300,'Beladung des Speichers'!$A$17:$A$300,A163))</f>
        <v/>
      </c>
      <c r="H163" s="124" t="str">
        <f>IF(ISBLANK('Beladung des Speichers'!A163),"",'Beladung des Speichers'!C163)</f>
        <v/>
      </c>
      <c r="I163" s="168" t="str">
        <f>IF(ISBLANK('Beladung des Speichers'!A163),"",SUMIFS('Beladung des Speichers'!$E$17:$E$1001,'Beladung des Speichers'!$A$17:$A$1001,'Ergebnis (detailliert)'!A163))</f>
        <v/>
      </c>
      <c r="J163" s="125" t="str">
        <f>IF(ISBLANK('Beladung des Speichers'!A163),"",'Beladung des Speichers'!E163)</f>
        <v/>
      </c>
      <c r="K163" s="168" t="str">
        <f>IF(ISBLANK('Beladung des Speichers'!A163),"",SUMIFS('Entladung des Speichers'!$C$17:$C$1001,'Entladung des Speichers'!$A$17:$A$1001,'Ergebnis (detailliert)'!A163))</f>
        <v/>
      </c>
      <c r="L163" s="169" t="str">
        <f t="shared" si="10"/>
        <v/>
      </c>
      <c r="M163" s="169" t="str">
        <f>IF(ISBLANK('Entladung des Speichers'!A163),"",'Entladung des Speichers'!C163)</f>
        <v/>
      </c>
      <c r="N163" s="168" t="str">
        <f>IF(ISBLANK('Beladung des Speichers'!A163),"",SUMIFS('Entladung des Speichers'!$E$17:$E$1001,'Entladung des Speichers'!$A$17:$A$1001,'Ergebnis (detailliert)'!$A$17:$A$300))</f>
        <v/>
      </c>
      <c r="O163" s="125" t="str">
        <f t="shared" si="11"/>
        <v/>
      </c>
      <c r="P163" s="20" t="str">
        <f>IFERROR(IF(A163="","",N163*'Ergebnis (detailliert)'!J163/'Ergebnis (detailliert)'!I163),0)</f>
        <v/>
      </c>
      <c r="Q163" s="106" t="str">
        <f t="shared" si="12"/>
        <v/>
      </c>
      <c r="R163" s="107" t="str">
        <f t="shared" si="13"/>
        <v/>
      </c>
      <c r="S163" s="108" t="str">
        <f>IF(A163="","",IF(LOOKUP(A163,Stammdaten!$A$17:$A$1001,Stammdaten!$G$17:$G$1001)="Nein",0,IF(ISBLANK('Beladung des Speichers'!A163),"",ROUND(MIN(J163,Q163)*-1,2))))</f>
        <v/>
      </c>
    </row>
    <row r="164" spans="1:19" x14ac:dyDescent="0.2">
      <c r="A164" s="109" t="str">
        <f>IF('Beladung des Speichers'!A164="","",'Beladung des Speichers'!A164)</f>
        <v/>
      </c>
      <c r="B164" s="109" t="str">
        <f>IF('Beladung des Speichers'!B164="","",'Beladung des Speichers'!B164)</f>
        <v/>
      </c>
      <c r="C164" s="163" t="str">
        <f>IF(ISBLANK('Beladung des Speichers'!A164),"",SUMIFS('Beladung des Speichers'!$C$17:$C$300,'Beladung des Speichers'!$A$17:$A$300,A164)-SUMIFS('Entladung des Speichers'!$C$17:$C$300,'Entladung des Speichers'!$A$17:$A$300,A164)+SUMIFS(Füllstände!$B$17:$B$299,Füllstände!$A$17:$A$299,A164)-SUMIFS(Füllstände!$C$17:$C$299,Füllstände!$A$17:$A$299,A164))</f>
        <v/>
      </c>
      <c r="D164" s="164" t="str">
        <f>IF(ISBLANK('Beladung des Speichers'!A164),"",C164*'Beladung des Speichers'!C164/SUMIFS('Beladung des Speichers'!$C$17:$C$300,'Beladung des Speichers'!$A$17:$A$300,A164))</f>
        <v/>
      </c>
      <c r="E164" s="165" t="str">
        <f>IF(ISBLANK('Beladung des Speichers'!A164),"",1/SUMIFS('Beladung des Speichers'!$C$17:$C$300,'Beladung des Speichers'!$A$17:$A$300,A164)*C164*SUMIF($A$17:$A$300,A164,'Beladung des Speichers'!$E$17:$E$300))</f>
        <v/>
      </c>
      <c r="F164" s="166" t="str">
        <f>IF(ISBLANK('Beladung des Speichers'!A164),"",IF(C164=0,"0,00",D164/C164*E164))</f>
        <v/>
      </c>
      <c r="G164" s="167" t="str">
        <f>IF(ISBLANK('Beladung des Speichers'!A164),"",SUMIFS('Beladung des Speichers'!$C$17:$C$300,'Beladung des Speichers'!$A$17:$A$300,A164))</f>
        <v/>
      </c>
      <c r="H164" s="124" t="str">
        <f>IF(ISBLANK('Beladung des Speichers'!A164),"",'Beladung des Speichers'!C164)</f>
        <v/>
      </c>
      <c r="I164" s="168" t="str">
        <f>IF(ISBLANK('Beladung des Speichers'!A164),"",SUMIFS('Beladung des Speichers'!$E$17:$E$1001,'Beladung des Speichers'!$A$17:$A$1001,'Ergebnis (detailliert)'!A164))</f>
        <v/>
      </c>
      <c r="J164" s="125" t="str">
        <f>IF(ISBLANK('Beladung des Speichers'!A164),"",'Beladung des Speichers'!E164)</f>
        <v/>
      </c>
      <c r="K164" s="168" t="str">
        <f>IF(ISBLANK('Beladung des Speichers'!A164),"",SUMIFS('Entladung des Speichers'!$C$17:$C$1001,'Entladung des Speichers'!$A$17:$A$1001,'Ergebnis (detailliert)'!A164))</f>
        <v/>
      </c>
      <c r="L164" s="169" t="str">
        <f t="shared" si="10"/>
        <v/>
      </c>
      <c r="M164" s="169" t="str">
        <f>IF(ISBLANK('Entladung des Speichers'!A164),"",'Entladung des Speichers'!C164)</f>
        <v/>
      </c>
      <c r="N164" s="168" t="str">
        <f>IF(ISBLANK('Beladung des Speichers'!A164),"",SUMIFS('Entladung des Speichers'!$E$17:$E$1001,'Entladung des Speichers'!$A$17:$A$1001,'Ergebnis (detailliert)'!$A$17:$A$300))</f>
        <v/>
      </c>
      <c r="O164" s="125" t="str">
        <f t="shared" si="11"/>
        <v/>
      </c>
      <c r="P164" s="20" t="str">
        <f>IFERROR(IF(A164="","",N164*'Ergebnis (detailliert)'!J164/'Ergebnis (detailliert)'!I164),0)</f>
        <v/>
      </c>
      <c r="Q164" s="106" t="str">
        <f t="shared" si="12"/>
        <v/>
      </c>
      <c r="R164" s="107" t="str">
        <f t="shared" si="13"/>
        <v/>
      </c>
      <c r="S164" s="108" t="str">
        <f>IF(A164="","",IF(LOOKUP(A164,Stammdaten!$A$17:$A$1001,Stammdaten!$G$17:$G$1001)="Nein",0,IF(ISBLANK('Beladung des Speichers'!A164),"",ROUND(MIN(J164,Q164)*-1,2))))</f>
        <v/>
      </c>
    </row>
    <row r="165" spans="1:19" x14ac:dyDescent="0.2">
      <c r="A165" s="109" t="str">
        <f>IF('Beladung des Speichers'!A165="","",'Beladung des Speichers'!A165)</f>
        <v/>
      </c>
      <c r="B165" s="109" t="str">
        <f>IF('Beladung des Speichers'!B165="","",'Beladung des Speichers'!B165)</f>
        <v/>
      </c>
      <c r="C165" s="163" t="str">
        <f>IF(ISBLANK('Beladung des Speichers'!A165),"",SUMIFS('Beladung des Speichers'!$C$17:$C$300,'Beladung des Speichers'!$A$17:$A$300,A165)-SUMIFS('Entladung des Speichers'!$C$17:$C$300,'Entladung des Speichers'!$A$17:$A$300,A165)+SUMIFS(Füllstände!$B$17:$B$299,Füllstände!$A$17:$A$299,A165)-SUMIFS(Füllstände!$C$17:$C$299,Füllstände!$A$17:$A$299,A165))</f>
        <v/>
      </c>
      <c r="D165" s="164" t="str">
        <f>IF(ISBLANK('Beladung des Speichers'!A165),"",C165*'Beladung des Speichers'!C165/SUMIFS('Beladung des Speichers'!$C$17:$C$300,'Beladung des Speichers'!$A$17:$A$300,A165))</f>
        <v/>
      </c>
      <c r="E165" s="165" t="str">
        <f>IF(ISBLANK('Beladung des Speichers'!A165),"",1/SUMIFS('Beladung des Speichers'!$C$17:$C$300,'Beladung des Speichers'!$A$17:$A$300,A165)*C165*SUMIF($A$17:$A$300,A165,'Beladung des Speichers'!$E$17:$E$300))</f>
        <v/>
      </c>
      <c r="F165" s="166" t="str">
        <f>IF(ISBLANK('Beladung des Speichers'!A165),"",IF(C165=0,"0,00",D165/C165*E165))</f>
        <v/>
      </c>
      <c r="G165" s="167" t="str">
        <f>IF(ISBLANK('Beladung des Speichers'!A165),"",SUMIFS('Beladung des Speichers'!$C$17:$C$300,'Beladung des Speichers'!$A$17:$A$300,A165))</f>
        <v/>
      </c>
      <c r="H165" s="124" t="str">
        <f>IF(ISBLANK('Beladung des Speichers'!A165),"",'Beladung des Speichers'!C165)</f>
        <v/>
      </c>
      <c r="I165" s="168" t="str">
        <f>IF(ISBLANK('Beladung des Speichers'!A165),"",SUMIFS('Beladung des Speichers'!$E$17:$E$1001,'Beladung des Speichers'!$A$17:$A$1001,'Ergebnis (detailliert)'!A165))</f>
        <v/>
      </c>
      <c r="J165" s="125" t="str">
        <f>IF(ISBLANK('Beladung des Speichers'!A165),"",'Beladung des Speichers'!E165)</f>
        <v/>
      </c>
      <c r="K165" s="168" t="str">
        <f>IF(ISBLANK('Beladung des Speichers'!A165),"",SUMIFS('Entladung des Speichers'!$C$17:$C$1001,'Entladung des Speichers'!$A$17:$A$1001,'Ergebnis (detailliert)'!A165))</f>
        <v/>
      </c>
      <c r="L165" s="169" t="str">
        <f t="shared" si="10"/>
        <v/>
      </c>
      <c r="M165" s="169" t="str">
        <f>IF(ISBLANK('Entladung des Speichers'!A165),"",'Entladung des Speichers'!C165)</f>
        <v/>
      </c>
      <c r="N165" s="168" t="str">
        <f>IF(ISBLANK('Beladung des Speichers'!A165),"",SUMIFS('Entladung des Speichers'!$E$17:$E$1001,'Entladung des Speichers'!$A$17:$A$1001,'Ergebnis (detailliert)'!$A$17:$A$300))</f>
        <v/>
      </c>
      <c r="O165" s="125" t="str">
        <f t="shared" si="11"/>
        <v/>
      </c>
      <c r="P165" s="20" t="str">
        <f>IFERROR(IF(A165="","",N165*'Ergebnis (detailliert)'!J165/'Ergebnis (detailliert)'!I165),0)</f>
        <v/>
      </c>
      <c r="Q165" s="106" t="str">
        <f t="shared" si="12"/>
        <v/>
      </c>
      <c r="R165" s="107" t="str">
        <f t="shared" si="13"/>
        <v/>
      </c>
      <c r="S165" s="108" t="str">
        <f>IF(A165="","",IF(LOOKUP(A165,Stammdaten!$A$17:$A$1001,Stammdaten!$G$17:$G$1001)="Nein",0,IF(ISBLANK('Beladung des Speichers'!A165),"",ROUND(MIN(J165,Q165)*-1,2))))</f>
        <v/>
      </c>
    </row>
    <row r="166" spans="1:19" x14ac:dyDescent="0.2">
      <c r="A166" s="109" t="str">
        <f>IF('Beladung des Speichers'!A166="","",'Beladung des Speichers'!A166)</f>
        <v/>
      </c>
      <c r="B166" s="109" t="str">
        <f>IF('Beladung des Speichers'!B166="","",'Beladung des Speichers'!B166)</f>
        <v/>
      </c>
      <c r="C166" s="163" t="str">
        <f>IF(ISBLANK('Beladung des Speichers'!A166),"",SUMIFS('Beladung des Speichers'!$C$17:$C$300,'Beladung des Speichers'!$A$17:$A$300,A166)-SUMIFS('Entladung des Speichers'!$C$17:$C$300,'Entladung des Speichers'!$A$17:$A$300,A166)+SUMIFS(Füllstände!$B$17:$B$299,Füllstände!$A$17:$A$299,A166)-SUMIFS(Füllstände!$C$17:$C$299,Füllstände!$A$17:$A$299,A166))</f>
        <v/>
      </c>
      <c r="D166" s="164" t="str">
        <f>IF(ISBLANK('Beladung des Speichers'!A166),"",C166*'Beladung des Speichers'!C166/SUMIFS('Beladung des Speichers'!$C$17:$C$300,'Beladung des Speichers'!$A$17:$A$300,A166))</f>
        <v/>
      </c>
      <c r="E166" s="165" t="str">
        <f>IF(ISBLANK('Beladung des Speichers'!A166),"",1/SUMIFS('Beladung des Speichers'!$C$17:$C$300,'Beladung des Speichers'!$A$17:$A$300,A166)*C166*SUMIF($A$17:$A$300,A166,'Beladung des Speichers'!$E$17:$E$300))</f>
        <v/>
      </c>
      <c r="F166" s="166" t="str">
        <f>IF(ISBLANK('Beladung des Speichers'!A166),"",IF(C166=0,"0,00",D166/C166*E166))</f>
        <v/>
      </c>
      <c r="G166" s="167" t="str">
        <f>IF(ISBLANK('Beladung des Speichers'!A166),"",SUMIFS('Beladung des Speichers'!$C$17:$C$300,'Beladung des Speichers'!$A$17:$A$300,A166))</f>
        <v/>
      </c>
      <c r="H166" s="124" t="str">
        <f>IF(ISBLANK('Beladung des Speichers'!A166),"",'Beladung des Speichers'!C166)</f>
        <v/>
      </c>
      <c r="I166" s="168" t="str">
        <f>IF(ISBLANK('Beladung des Speichers'!A166),"",SUMIFS('Beladung des Speichers'!$E$17:$E$1001,'Beladung des Speichers'!$A$17:$A$1001,'Ergebnis (detailliert)'!A166))</f>
        <v/>
      </c>
      <c r="J166" s="125" t="str">
        <f>IF(ISBLANK('Beladung des Speichers'!A166),"",'Beladung des Speichers'!E166)</f>
        <v/>
      </c>
      <c r="K166" s="168" t="str">
        <f>IF(ISBLANK('Beladung des Speichers'!A166),"",SUMIFS('Entladung des Speichers'!$C$17:$C$1001,'Entladung des Speichers'!$A$17:$A$1001,'Ergebnis (detailliert)'!A166))</f>
        <v/>
      </c>
      <c r="L166" s="169" t="str">
        <f t="shared" si="10"/>
        <v/>
      </c>
      <c r="M166" s="169" t="str">
        <f>IF(ISBLANK('Entladung des Speichers'!A166),"",'Entladung des Speichers'!C166)</f>
        <v/>
      </c>
      <c r="N166" s="168" t="str">
        <f>IF(ISBLANK('Beladung des Speichers'!A166),"",SUMIFS('Entladung des Speichers'!$E$17:$E$1001,'Entladung des Speichers'!$A$17:$A$1001,'Ergebnis (detailliert)'!$A$17:$A$300))</f>
        <v/>
      </c>
      <c r="O166" s="125" t="str">
        <f t="shared" si="11"/>
        <v/>
      </c>
      <c r="P166" s="20" t="str">
        <f>IFERROR(IF(A166="","",N166*'Ergebnis (detailliert)'!J166/'Ergebnis (detailliert)'!I166),0)</f>
        <v/>
      </c>
      <c r="Q166" s="106" t="str">
        <f t="shared" si="12"/>
        <v/>
      </c>
      <c r="R166" s="107" t="str">
        <f t="shared" si="13"/>
        <v/>
      </c>
      <c r="S166" s="108" t="str">
        <f>IF(A166="","",IF(LOOKUP(A166,Stammdaten!$A$17:$A$1001,Stammdaten!$G$17:$G$1001)="Nein",0,IF(ISBLANK('Beladung des Speichers'!A166),"",ROUND(MIN(J166,Q166)*-1,2))))</f>
        <v/>
      </c>
    </row>
    <row r="167" spans="1:19" x14ac:dyDescent="0.2">
      <c r="A167" s="109" t="str">
        <f>IF('Beladung des Speichers'!A167="","",'Beladung des Speichers'!A167)</f>
        <v/>
      </c>
      <c r="B167" s="109" t="str">
        <f>IF('Beladung des Speichers'!B167="","",'Beladung des Speichers'!B167)</f>
        <v/>
      </c>
      <c r="C167" s="163" t="str">
        <f>IF(ISBLANK('Beladung des Speichers'!A167),"",SUMIFS('Beladung des Speichers'!$C$17:$C$300,'Beladung des Speichers'!$A$17:$A$300,A167)-SUMIFS('Entladung des Speichers'!$C$17:$C$300,'Entladung des Speichers'!$A$17:$A$300,A167)+SUMIFS(Füllstände!$B$17:$B$299,Füllstände!$A$17:$A$299,A167)-SUMIFS(Füllstände!$C$17:$C$299,Füllstände!$A$17:$A$299,A167))</f>
        <v/>
      </c>
      <c r="D167" s="164" t="str">
        <f>IF(ISBLANK('Beladung des Speichers'!A167),"",C167*'Beladung des Speichers'!C167/SUMIFS('Beladung des Speichers'!$C$17:$C$300,'Beladung des Speichers'!$A$17:$A$300,A167))</f>
        <v/>
      </c>
      <c r="E167" s="165" t="str">
        <f>IF(ISBLANK('Beladung des Speichers'!A167),"",1/SUMIFS('Beladung des Speichers'!$C$17:$C$300,'Beladung des Speichers'!$A$17:$A$300,A167)*C167*SUMIF($A$17:$A$300,A167,'Beladung des Speichers'!$E$17:$E$300))</f>
        <v/>
      </c>
      <c r="F167" s="166" t="str">
        <f>IF(ISBLANK('Beladung des Speichers'!A167),"",IF(C167=0,"0,00",D167/C167*E167))</f>
        <v/>
      </c>
      <c r="G167" s="167" t="str">
        <f>IF(ISBLANK('Beladung des Speichers'!A167),"",SUMIFS('Beladung des Speichers'!$C$17:$C$300,'Beladung des Speichers'!$A$17:$A$300,A167))</f>
        <v/>
      </c>
      <c r="H167" s="124" t="str">
        <f>IF(ISBLANK('Beladung des Speichers'!A167),"",'Beladung des Speichers'!C167)</f>
        <v/>
      </c>
      <c r="I167" s="168" t="str">
        <f>IF(ISBLANK('Beladung des Speichers'!A167),"",SUMIFS('Beladung des Speichers'!$E$17:$E$1001,'Beladung des Speichers'!$A$17:$A$1001,'Ergebnis (detailliert)'!A167))</f>
        <v/>
      </c>
      <c r="J167" s="125" t="str">
        <f>IF(ISBLANK('Beladung des Speichers'!A167),"",'Beladung des Speichers'!E167)</f>
        <v/>
      </c>
      <c r="K167" s="168" t="str">
        <f>IF(ISBLANK('Beladung des Speichers'!A167),"",SUMIFS('Entladung des Speichers'!$C$17:$C$1001,'Entladung des Speichers'!$A$17:$A$1001,'Ergebnis (detailliert)'!A167))</f>
        <v/>
      </c>
      <c r="L167" s="169" t="str">
        <f t="shared" si="10"/>
        <v/>
      </c>
      <c r="M167" s="169" t="str">
        <f>IF(ISBLANK('Entladung des Speichers'!A167),"",'Entladung des Speichers'!C167)</f>
        <v/>
      </c>
      <c r="N167" s="168" t="str">
        <f>IF(ISBLANK('Beladung des Speichers'!A167),"",SUMIFS('Entladung des Speichers'!$E$17:$E$1001,'Entladung des Speichers'!$A$17:$A$1001,'Ergebnis (detailliert)'!$A$17:$A$300))</f>
        <v/>
      </c>
      <c r="O167" s="125" t="str">
        <f t="shared" si="11"/>
        <v/>
      </c>
      <c r="P167" s="20" t="str">
        <f>IFERROR(IF(A167="","",N167*'Ergebnis (detailliert)'!J167/'Ergebnis (detailliert)'!I167),0)</f>
        <v/>
      </c>
      <c r="Q167" s="106" t="str">
        <f t="shared" si="12"/>
        <v/>
      </c>
      <c r="R167" s="107" t="str">
        <f t="shared" si="13"/>
        <v/>
      </c>
      <c r="S167" s="108" t="str">
        <f>IF(A167="","",IF(LOOKUP(A167,Stammdaten!$A$17:$A$1001,Stammdaten!$G$17:$G$1001)="Nein",0,IF(ISBLANK('Beladung des Speichers'!A167),"",ROUND(MIN(J167,Q167)*-1,2))))</f>
        <v/>
      </c>
    </row>
    <row r="168" spans="1:19" x14ac:dyDescent="0.2">
      <c r="A168" s="109" t="str">
        <f>IF('Beladung des Speichers'!A168="","",'Beladung des Speichers'!A168)</f>
        <v/>
      </c>
      <c r="B168" s="109" t="str">
        <f>IF('Beladung des Speichers'!B168="","",'Beladung des Speichers'!B168)</f>
        <v/>
      </c>
      <c r="C168" s="163" t="str">
        <f>IF(ISBLANK('Beladung des Speichers'!A168),"",SUMIFS('Beladung des Speichers'!$C$17:$C$300,'Beladung des Speichers'!$A$17:$A$300,A168)-SUMIFS('Entladung des Speichers'!$C$17:$C$300,'Entladung des Speichers'!$A$17:$A$300,A168)+SUMIFS(Füllstände!$B$17:$B$299,Füllstände!$A$17:$A$299,A168)-SUMIFS(Füllstände!$C$17:$C$299,Füllstände!$A$17:$A$299,A168))</f>
        <v/>
      </c>
      <c r="D168" s="164" t="str">
        <f>IF(ISBLANK('Beladung des Speichers'!A168),"",C168*'Beladung des Speichers'!C168/SUMIFS('Beladung des Speichers'!$C$17:$C$300,'Beladung des Speichers'!$A$17:$A$300,A168))</f>
        <v/>
      </c>
      <c r="E168" s="165" t="str">
        <f>IF(ISBLANK('Beladung des Speichers'!A168),"",1/SUMIFS('Beladung des Speichers'!$C$17:$C$300,'Beladung des Speichers'!$A$17:$A$300,A168)*C168*SUMIF($A$17:$A$300,A168,'Beladung des Speichers'!$E$17:$E$300))</f>
        <v/>
      </c>
      <c r="F168" s="166" t="str">
        <f>IF(ISBLANK('Beladung des Speichers'!A168),"",IF(C168=0,"0,00",D168/C168*E168))</f>
        <v/>
      </c>
      <c r="G168" s="167" t="str">
        <f>IF(ISBLANK('Beladung des Speichers'!A168),"",SUMIFS('Beladung des Speichers'!$C$17:$C$300,'Beladung des Speichers'!$A$17:$A$300,A168))</f>
        <v/>
      </c>
      <c r="H168" s="124" t="str">
        <f>IF(ISBLANK('Beladung des Speichers'!A168),"",'Beladung des Speichers'!C168)</f>
        <v/>
      </c>
      <c r="I168" s="168" t="str">
        <f>IF(ISBLANK('Beladung des Speichers'!A168),"",SUMIFS('Beladung des Speichers'!$E$17:$E$1001,'Beladung des Speichers'!$A$17:$A$1001,'Ergebnis (detailliert)'!A168))</f>
        <v/>
      </c>
      <c r="J168" s="125" t="str">
        <f>IF(ISBLANK('Beladung des Speichers'!A168),"",'Beladung des Speichers'!E168)</f>
        <v/>
      </c>
      <c r="K168" s="168" t="str">
        <f>IF(ISBLANK('Beladung des Speichers'!A168),"",SUMIFS('Entladung des Speichers'!$C$17:$C$1001,'Entladung des Speichers'!$A$17:$A$1001,'Ergebnis (detailliert)'!A168))</f>
        <v/>
      </c>
      <c r="L168" s="169" t="str">
        <f t="shared" si="10"/>
        <v/>
      </c>
      <c r="M168" s="169" t="str">
        <f>IF(ISBLANK('Entladung des Speichers'!A168),"",'Entladung des Speichers'!C168)</f>
        <v/>
      </c>
      <c r="N168" s="168" t="str">
        <f>IF(ISBLANK('Beladung des Speichers'!A168),"",SUMIFS('Entladung des Speichers'!$E$17:$E$1001,'Entladung des Speichers'!$A$17:$A$1001,'Ergebnis (detailliert)'!$A$17:$A$300))</f>
        <v/>
      </c>
      <c r="O168" s="125" t="str">
        <f t="shared" si="11"/>
        <v/>
      </c>
      <c r="P168" s="20" t="str">
        <f>IFERROR(IF(A168="","",N168*'Ergebnis (detailliert)'!J168/'Ergebnis (detailliert)'!I168),0)</f>
        <v/>
      </c>
      <c r="Q168" s="106" t="str">
        <f t="shared" si="12"/>
        <v/>
      </c>
      <c r="R168" s="107" t="str">
        <f t="shared" si="13"/>
        <v/>
      </c>
      <c r="S168" s="108" t="str">
        <f>IF(A168="","",IF(LOOKUP(A168,Stammdaten!$A$17:$A$1001,Stammdaten!$G$17:$G$1001)="Nein",0,IF(ISBLANK('Beladung des Speichers'!A168),"",ROUND(MIN(J168,Q168)*-1,2))))</f>
        <v/>
      </c>
    </row>
    <row r="169" spans="1:19" x14ac:dyDescent="0.2">
      <c r="A169" s="109" t="str">
        <f>IF('Beladung des Speichers'!A169="","",'Beladung des Speichers'!A169)</f>
        <v/>
      </c>
      <c r="B169" s="109" t="str">
        <f>IF('Beladung des Speichers'!B169="","",'Beladung des Speichers'!B169)</f>
        <v/>
      </c>
      <c r="C169" s="163" t="str">
        <f>IF(ISBLANK('Beladung des Speichers'!A169),"",SUMIFS('Beladung des Speichers'!$C$17:$C$300,'Beladung des Speichers'!$A$17:$A$300,A169)-SUMIFS('Entladung des Speichers'!$C$17:$C$300,'Entladung des Speichers'!$A$17:$A$300,A169)+SUMIFS(Füllstände!$B$17:$B$299,Füllstände!$A$17:$A$299,A169)-SUMIFS(Füllstände!$C$17:$C$299,Füllstände!$A$17:$A$299,A169))</f>
        <v/>
      </c>
      <c r="D169" s="164" t="str">
        <f>IF(ISBLANK('Beladung des Speichers'!A169),"",C169*'Beladung des Speichers'!C169/SUMIFS('Beladung des Speichers'!$C$17:$C$300,'Beladung des Speichers'!$A$17:$A$300,A169))</f>
        <v/>
      </c>
      <c r="E169" s="165" t="str">
        <f>IF(ISBLANK('Beladung des Speichers'!A169),"",1/SUMIFS('Beladung des Speichers'!$C$17:$C$300,'Beladung des Speichers'!$A$17:$A$300,A169)*C169*SUMIF($A$17:$A$300,A169,'Beladung des Speichers'!$E$17:$E$300))</f>
        <v/>
      </c>
      <c r="F169" s="166" t="str">
        <f>IF(ISBLANK('Beladung des Speichers'!A169),"",IF(C169=0,"0,00",D169/C169*E169))</f>
        <v/>
      </c>
      <c r="G169" s="167" t="str">
        <f>IF(ISBLANK('Beladung des Speichers'!A169),"",SUMIFS('Beladung des Speichers'!$C$17:$C$300,'Beladung des Speichers'!$A$17:$A$300,A169))</f>
        <v/>
      </c>
      <c r="H169" s="124" t="str">
        <f>IF(ISBLANK('Beladung des Speichers'!A169),"",'Beladung des Speichers'!C169)</f>
        <v/>
      </c>
      <c r="I169" s="168" t="str">
        <f>IF(ISBLANK('Beladung des Speichers'!A169),"",SUMIFS('Beladung des Speichers'!$E$17:$E$1001,'Beladung des Speichers'!$A$17:$A$1001,'Ergebnis (detailliert)'!A169))</f>
        <v/>
      </c>
      <c r="J169" s="125" t="str">
        <f>IF(ISBLANK('Beladung des Speichers'!A169),"",'Beladung des Speichers'!E169)</f>
        <v/>
      </c>
      <c r="K169" s="168" t="str">
        <f>IF(ISBLANK('Beladung des Speichers'!A169),"",SUMIFS('Entladung des Speichers'!$C$17:$C$1001,'Entladung des Speichers'!$A$17:$A$1001,'Ergebnis (detailliert)'!A169))</f>
        <v/>
      </c>
      <c r="L169" s="169" t="str">
        <f t="shared" si="10"/>
        <v/>
      </c>
      <c r="M169" s="169" t="str">
        <f>IF(ISBLANK('Entladung des Speichers'!A169),"",'Entladung des Speichers'!C169)</f>
        <v/>
      </c>
      <c r="N169" s="168" t="str">
        <f>IF(ISBLANK('Beladung des Speichers'!A169),"",SUMIFS('Entladung des Speichers'!$E$17:$E$1001,'Entladung des Speichers'!$A$17:$A$1001,'Ergebnis (detailliert)'!$A$17:$A$300))</f>
        <v/>
      </c>
      <c r="O169" s="125" t="str">
        <f t="shared" si="11"/>
        <v/>
      </c>
      <c r="P169" s="20" t="str">
        <f>IFERROR(IF(A169="","",N169*'Ergebnis (detailliert)'!J169/'Ergebnis (detailliert)'!I169),0)</f>
        <v/>
      </c>
      <c r="Q169" s="106" t="str">
        <f t="shared" si="12"/>
        <v/>
      </c>
      <c r="R169" s="107" t="str">
        <f t="shared" si="13"/>
        <v/>
      </c>
      <c r="S169" s="108" t="str">
        <f>IF(A169="","",IF(LOOKUP(A169,Stammdaten!$A$17:$A$1001,Stammdaten!$G$17:$G$1001)="Nein",0,IF(ISBLANK('Beladung des Speichers'!A169),"",ROUND(MIN(J169,Q169)*-1,2))))</f>
        <v/>
      </c>
    </row>
    <row r="170" spans="1:19" x14ac:dyDescent="0.2">
      <c r="A170" s="109" t="str">
        <f>IF('Beladung des Speichers'!A170="","",'Beladung des Speichers'!A170)</f>
        <v/>
      </c>
      <c r="B170" s="109" t="str">
        <f>IF('Beladung des Speichers'!B170="","",'Beladung des Speichers'!B170)</f>
        <v/>
      </c>
      <c r="C170" s="163" t="str">
        <f>IF(ISBLANK('Beladung des Speichers'!A170),"",SUMIFS('Beladung des Speichers'!$C$17:$C$300,'Beladung des Speichers'!$A$17:$A$300,A170)-SUMIFS('Entladung des Speichers'!$C$17:$C$300,'Entladung des Speichers'!$A$17:$A$300,A170)+SUMIFS(Füllstände!$B$17:$B$299,Füllstände!$A$17:$A$299,A170)-SUMIFS(Füllstände!$C$17:$C$299,Füllstände!$A$17:$A$299,A170))</f>
        <v/>
      </c>
      <c r="D170" s="164" t="str">
        <f>IF(ISBLANK('Beladung des Speichers'!A170),"",C170*'Beladung des Speichers'!C170/SUMIFS('Beladung des Speichers'!$C$17:$C$300,'Beladung des Speichers'!$A$17:$A$300,A170))</f>
        <v/>
      </c>
      <c r="E170" s="165" t="str">
        <f>IF(ISBLANK('Beladung des Speichers'!A170),"",1/SUMIFS('Beladung des Speichers'!$C$17:$C$300,'Beladung des Speichers'!$A$17:$A$300,A170)*C170*SUMIF($A$17:$A$300,A170,'Beladung des Speichers'!$E$17:$E$300))</f>
        <v/>
      </c>
      <c r="F170" s="166" t="str">
        <f>IF(ISBLANK('Beladung des Speichers'!A170),"",IF(C170=0,"0,00",D170/C170*E170))</f>
        <v/>
      </c>
      <c r="G170" s="167" t="str">
        <f>IF(ISBLANK('Beladung des Speichers'!A170),"",SUMIFS('Beladung des Speichers'!$C$17:$C$300,'Beladung des Speichers'!$A$17:$A$300,A170))</f>
        <v/>
      </c>
      <c r="H170" s="124" t="str">
        <f>IF(ISBLANK('Beladung des Speichers'!A170),"",'Beladung des Speichers'!C170)</f>
        <v/>
      </c>
      <c r="I170" s="168" t="str">
        <f>IF(ISBLANK('Beladung des Speichers'!A170),"",SUMIFS('Beladung des Speichers'!$E$17:$E$1001,'Beladung des Speichers'!$A$17:$A$1001,'Ergebnis (detailliert)'!A170))</f>
        <v/>
      </c>
      <c r="J170" s="125" t="str">
        <f>IF(ISBLANK('Beladung des Speichers'!A170),"",'Beladung des Speichers'!E170)</f>
        <v/>
      </c>
      <c r="K170" s="168" t="str">
        <f>IF(ISBLANK('Beladung des Speichers'!A170),"",SUMIFS('Entladung des Speichers'!$C$17:$C$1001,'Entladung des Speichers'!$A$17:$A$1001,'Ergebnis (detailliert)'!A170))</f>
        <v/>
      </c>
      <c r="L170" s="169" t="str">
        <f t="shared" si="10"/>
        <v/>
      </c>
      <c r="M170" s="169" t="str">
        <f>IF(ISBLANK('Entladung des Speichers'!A170),"",'Entladung des Speichers'!C170)</f>
        <v/>
      </c>
      <c r="N170" s="168" t="str">
        <f>IF(ISBLANK('Beladung des Speichers'!A170),"",SUMIFS('Entladung des Speichers'!$E$17:$E$1001,'Entladung des Speichers'!$A$17:$A$1001,'Ergebnis (detailliert)'!$A$17:$A$300))</f>
        <v/>
      </c>
      <c r="O170" s="125" t="str">
        <f t="shared" si="11"/>
        <v/>
      </c>
      <c r="P170" s="20" t="str">
        <f>IFERROR(IF(A170="","",N170*'Ergebnis (detailliert)'!J170/'Ergebnis (detailliert)'!I170),0)</f>
        <v/>
      </c>
      <c r="Q170" s="106" t="str">
        <f t="shared" si="12"/>
        <v/>
      </c>
      <c r="R170" s="107" t="str">
        <f t="shared" si="13"/>
        <v/>
      </c>
      <c r="S170" s="108" t="str">
        <f>IF(A170="","",IF(LOOKUP(A170,Stammdaten!$A$17:$A$1001,Stammdaten!$G$17:$G$1001)="Nein",0,IF(ISBLANK('Beladung des Speichers'!A170),"",ROUND(MIN(J170,Q170)*-1,2))))</f>
        <v/>
      </c>
    </row>
    <row r="171" spans="1:19" x14ac:dyDescent="0.2">
      <c r="A171" s="109" t="str">
        <f>IF('Beladung des Speichers'!A171="","",'Beladung des Speichers'!A171)</f>
        <v/>
      </c>
      <c r="B171" s="109" t="str">
        <f>IF('Beladung des Speichers'!B171="","",'Beladung des Speichers'!B171)</f>
        <v/>
      </c>
      <c r="C171" s="163" t="str">
        <f>IF(ISBLANK('Beladung des Speichers'!A171),"",SUMIFS('Beladung des Speichers'!$C$17:$C$300,'Beladung des Speichers'!$A$17:$A$300,A171)-SUMIFS('Entladung des Speichers'!$C$17:$C$300,'Entladung des Speichers'!$A$17:$A$300,A171)+SUMIFS(Füllstände!$B$17:$B$299,Füllstände!$A$17:$A$299,A171)-SUMIFS(Füllstände!$C$17:$C$299,Füllstände!$A$17:$A$299,A171))</f>
        <v/>
      </c>
      <c r="D171" s="164" t="str">
        <f>IF(ISBLANK('Beladung des Speichers'!A171),"",C171*'Beladung des Speichers'!C171/SUMIFS('Beladung des Speichers'!$C$17:$C$300,'Beladung des Speichers'!$A$17:$A$300,A171))</f>
        <v/>
      </c>
      <c r="E171" s="165" t="str">
        <f>IF(ISBLANK('Beladung des Speichers'!A171),"",1/SUMIFS('Beladung des Speichers'!$C$17:$C$300,'Beladung des Speichers'!$A$17:$A$300,A171)*C171*SUMIF($A$17:$A$300,A171,'Beladung des Speichers'!$E$17:$E$300))</f>
        <v/>
      </c>
      <c r="F171" s="166" t="str">
        <f>IF(ISBLANK('Beladung des Speichers'!A171),"",IF(C171=0,"0,00",D171/C171*E171))</f>
        <v/>
      </c>
      <c r="G171" s="167" t="str">
        <f>IF(ISBLANK('Beladung des Speichers'!A171),"",SUMIFS('Beladung des Speichers'!$C$17:$C$300,'Beladung des Speichers'!$A$17:$A$300,A171))</f>
        <v/>
      </c>
      <c r="H171" s="124" t="str">
        <f>IF(ISBLANK('Beladung des Speichers'!A171),"",'Beladung des Speichers'!C171)</f>
        <v/>
      </c>
      <c r="I171" s="168" t="str">
        <f>IF(ISBLANK('Beladung des Speichers'!A171),"",SUMIFS('Beladung des Speichers'!$E$17:$E$1001,'Beladung des Speichers'!$A$17:$A$1001,'Ergebnis (detailliert)'!A171))</f>
        <v/>
      </c>
      <c r="J171" s="125" t="str">
        <f>IF(ISBLANK('Beladung des Speichers'!A171),"",'Beladung des Speichers'!E171)</f>
        <v/>
      </c>
      <c r="K171" s="168" t="str">
        <f>IF(ISBLANK('Beladung des Speichers'!A171),"",SUMIFS('Entladung des Speichers'!$C$17:$C$1001,'Entladung des Speichers'!$A$17:$A$1001,'Ergebnis (detailliert)'!A171))</f>
        <v/>
      </c>
      <c r="L171" s="169" t="str">
        <f t="shared" si="10"/>
        <v/>
      </c>
      <c r="M171" s="169" t="str">
        <f>IF(ISBLANK('Entladung des Speichers'!A171),"",'Entladung des Speichers'!C171)</f>
        <v/>
      </c>
      <c r="N171" s="168" t="str">
        <f>IF(ISBLANK('Beladung des Speichers'!A171),"",SUMIFS('Entladung des Speichers'!$E$17:$E$1001,'Entladung des Speichers'!$A$17:$A$1001,'Ergebnis (detailliert)'!$A$17:$A$300))</f>
        <v/>
      </c>
      <c r="O171" s="125" t="str">
        <f t="shared" si="11"/>
        <v/>
      </c>
      <c r="P171" s="20" t="str">
        <f>IFERROR(IF(A171="","",N171*'Ergebnis (detailliert)'!J171/'Ergebnis (detailliert)'!I171),0)</f>
        <v/>
      </c>
      <c r="Q171" s="106" t="str">
        <f t="shared" si="12"/>
        <v/>
      </c>
      <c r="R171" s="107" t="str">
        <f t="shared" si="13"/>
        <v/>
      </c>
      <c r="S171" s="108" t="str">
        <f>IF(A171="","",IF(LOOKUP(A171,Stammdaten!$A$17:$A$1001,Stammdaten!$G$17:$G$1001)="Nein",0,IF(ISBLANK('Beladung des Speichers'!A171),"",ROUND(MIN(J171,Q171)*-1,2))))</f>
        <v/>
      </c>
    </row>
    <row r="172" spans="1:19" x14ac:dyDescent="0.2">
      <c r="A172" s="109" t="str">
        <f>IF('Beladung des Speichers'!A172="","",'Beladung des Speichers'!A172)</f>
        <v/>
      </c>
      <c r="B172" s="109" t="str">
        <f>IF('Beladung des Speichers'!B172="","",'Beladung des Speichers'!B172)</f>
        <v/>
      </c>
      <c r="C172" s="163" t="str">
        <f>IF(ISBLANK('Beladung des Speichers'!A172),"",SUMIFS('Beladung des Speichers'!$C$17:$C$300,'Beladung des Speichers'!$A$17:$A$300,A172)-SUMIFS('Entladung des Speichers'!$C$17:$C$300,'Entladung des Speichers'!$A$17:$A$300,A172)+SUMIFS(Füllstände!$B$17:$B$299,Füllstände!$A$17:$A$299,A172)-SUMIFS(Füllstände!$C$17:$C$299,Füllstände!$A$17:$A$299,A172))</f>
        <v/>
      </c>
      <c r="D172" s="164" t="str">
        <f>IF(ISBLANK('Beladung des Speichers'!A172),"",C172*'Beladung des Speichers'!C172/SUMIFS('Beladung des Speichers'!$C$17:$C$300,'Beladung des Speichers'!$A$17:$A$300,A172))</f>
        <v/>
      </c>
      <c r="E172" s="165" t="str">
        <f>IF(ISBLANK('Beladung des Speichers'!A172),"",1/SUMIFS('Beladung des Speichers'!$C$17:$C$300,'Beladung des Speichers'!$A$17:$A$300,A172)*C172*SUMIF($A$17:$A$300,A172,'Beladung des Speichers'!$E$17:$E$300))</f>
        <v/>
      </c>
      <c r="F172" s="166" t="str">
        <f>IF(ISBLANK('Beladung des Speichers'!A172),"",IF(C172=0,"0,00",D172/C172*E172))</f>
        <v/>
      </c>
      <c r="G172" s="167" t="str">
        <f>IF(ISBLANK('Beladung des Speichers'!A172),"",SUMIFS('Beladung des Speichers'!$C$17:$C$300,'Beladung des Speichers'!$A$17:$A$300,A172))</f>
        <v/>
      </c>
      <c r="H172" s="124" t="str">
        <f>IF(ISBLANK('Beladung des Speichers'!A172),"",'Beladung des Speichers'!C172)</f>
        <v/>
      </c>
      <c r="I172" s="168" t="str">
        <f>IF(ISBLANK('Beladung des Speichers'!A172),"",SUMIFS('Beladung des Speichers'!$E$17:$E$1001,'Beladung des Speichers'!$A$17:$A$1001,'Ergebnis (detailliert)'!A172))</f>
        <v/>
      </c>
      <c r="J172" s="125" t="str">
        <f>IF(ISBLANK('Beladung des Speichers'!A172),"",'Beladung des Speichers'!E172)</f>
        <v/>
      </c>
      <c r="K172" s="168" t="str">
        <f>IF(ISBLANK('Beladung des Speichers'!A172),"",SUMIFS('Entladung des Speichers'!$C$17:$C$1001,'Entladung des Speichers'!$A$17:$A$1001,'Ergebnis (detailliert)'!A172))</f>
        <v/>
      </c>
      <c r="L172" s="169" t="str">
        <f t="shared" si="10"/>
        <v/>
      </c>
      <c r="M172" s="169" t="str">
        <f>IF(ISBLANK('Entladung des Speichers'!A172),"",'Entladung des Speichers'!C172)</f>
        <v/>
      </c>
      <c r="N172" s="168" t="str">
        <f>IF(ISBLANK('Beladung des Speichers'!A172),"",SUMIFS('Entladung des Speichers'!$E$17:$E$1001,'Entladung des Speichers'!$A$17:$A$1001,'Ergebnis (detailliert)'!$A$17:$A$300))</f>
        <v/>
      </c>
      <c r="O172" s="125" t="str">
        <f t="shared" si="11"/>
        <v/>
      </c>
      <c r="P172" s="20" t="str">
        <f>IFERROR(IF(A172="","",N172*'Ergebnis (detailliert)'!J172/'Ergebnis (detailliert)'!I172),0)</f>
        <v/>
      </c>
      <c r="Q172" s="106" t="str">
        <f t="shared" si="12"/>
        <v/>
      </c>
      <c r="R172" s="107" t="str">
        <f t="shared" si="13"/>
        <v/>
      </c>
      <c r="S172" s="108" t="str">
        <f>IF(A172="","",IF(LOOKUP(A172,Stammdaten!$A$17:$A$1001,Stammdaten!$G$17:$G$1001)="Nein",0,IF(ISBLANK('Beladung des Speichers'!A172),"",ROUND(MIN(J172,Q172)*-1,2))))</f>
        <v/>
      </c>
    </row>
    <row r="173" spans="1:19" x14ac:dyDescent="0.2">
      <c r="A173" s="109" t="str">
        <f>IF('Beladung des Speichers'!A173="","",'Beladung des Speichers'!A173)</f>
        <v/>
      </c>
      <c r="B173" s="109" t="str">
        <f>IF('Beladung des Speichers'!B173="","",'Beladung des Speichers'!B173)</f>
        <v/>
      </c>
      <c r="C173" s="163" t="str">
        <f>IF(ISBLANK('Beladung des Speichers'!A173),"",SUMIFS('Beladung des Speichers'!$C$17:$C$300,'Beladung des Speichers'!$A$17:$A$300,A173)-SUMIFS('Entladung des Speichers'!$C$17:$C$300,'Entladung des Speichers'!$A$17:$A$300,A173)+SUMIFS(Füllstände!$B$17:$B$299,Füllstände!$A$17:$A$299,A173)-SUMIFS(Füllstände!$C$17:$C$299,Füllstände!$A$17:$A$299,A173))</f>
        <v/>
      </c>
      <c r="D173" s="164" t="str">
        <f>IF(ISBLANK('Beladung des Speichers'!A173),"",C173*'Beladung des Speichers'!C173/SUMIFS('Beladung des Speichers'!$C$17:$C$300,'Beladung des Speichers'!$A$17:$A$300,A173))</f>
        <v/>
      </c>
      <c r="E173" s="165" t="str">
        <f>IF(ISBLANK('Beladung des Speichers'!A173),"",1/SUMIFS('Beladung des Speichers'!$C$17:$C$300,'Beladung des Speichers'!$A$17:$A$300,A173)*C173*SUMIF($A$17:$A$300,A173,'Beladung des Speichers'!$E$17:$E$300))</f>
        <v/>
      </c>
      <c r="F173" s="166" t="str">
        <f>IF(ISBLANK('Beladung des Speichers'!A173),"",IF(C173=0,"0,00",D173/C173*E173))</f>
        <v/>
      </c>
      <c r="G173" s="167" t="str">
        <f>IF(ISBLANK('Beladung des Speichers'!A173),"",SUMIFS('Beladung des Speichers'!$C$17:$C$300,'Beladung des Speichers'!$A$17:$A$300,A173))</f>
        <v/>
      </c>
      <c r="H173" s="124" t="str">
        <f>IF(ISBLANK('Beladung des Speichers'!A173),"",'Beladung des Speichers'!C173)</f>
        <v/>
      </c>
      <c r="I173" s="168" t="str">
        <f>IF(ISBLANK('Beladung des Speichers'!A173),"",SUMIFS('Beladung des Speichers'!$E$17:$E$1001,'Beladung des Speichers'!$A$17:$A$1001,'Ergebnis (detailliert)'!A173))</f>
        <v/>
      </c>
      <c r="J173" s="125" t="str">
        <f>IF(ISBLANK('Beladung des Speichers'!A173),"",'Beladung des Speichers'!E173)</f>
        <v/>
      </c>
      <c r="K173" s="168" t="str">
        <f>IF(ISBLANK('Beladung des Speichers'!A173),"",SUMIFS('Entladung des Speichers'!$C$17:$C$1001,'Entladung des Speichers'!$A$17:$A$1001,'Ergebnis (detailliert)'!A173))</f>
        <v/>
      </c>
      <c r="L173" s="169" t="str">
        <f t="shared" si="10"/>
        <v/>
      </c>
      <c r="M173" s="169" t="str">
        <f>IF(ISBLANK('Entladung des Speichers'!A173),"",'Entladung des Speichers'!C173)</f>
        <v/>
      </c>
      <c r="N173" s="168" t="str">
        <f>IF(ISBLANK('Beladung des Speichers'!A173),"",SUMIFS('Entladung des Speichers'!$E$17:$E$1001,'Entladung des Speichers'!$A$17:$A$1001,'Ergebnis (detailliert)'!$A$17:$A$300))</f>
        <v/>
      </c>
      <c r="O173" s="125" t="str">
        <f t="shared" si="11"/>
        <v/>
      </c>
      <c r="P173" s="20" t="str">
        <f>IFERROR(IF(A173="","",N173*'Ergebnis (detailliert)'!J173/'Ergebnis (detailliert)'!I173),0)</f>
        <v/>
      </c>
      <c r="Q173" s="106" t="str">
        <f t="shared" si="12"/>
        <v/>
      </c>
      <c r="R173" s="107" t="str">
        <f t="shared" si="13"/>
        <v/>
      </c>
      <c r="S173" s="108" t="str">
        <f>IF(A173="","",IF(LOOKUP(A173,Stammdaten!$A$17:$A$1001,Stammdaten!$G$17:$G$1001)="Nein",0,IF(ISBLANK('Beladung des Speichers'!A173),"",ROUND(MIN(J173,Q173)*-1,2))))</f>
        <v/>
      </c>
    </row>
    <row r="174" spans="1:19" x14ac:dyDescent="0.2">
      <c r="A174" s="109" t="str">
        <f>IF('Beladung des Speichers'!A174="","",'Beladung des Speichers'!A174)</f>
        <v/>
      </c>
      <c r="B174" s="109" t="str">
        <f>IF('Beladung des Speichers'!B174="","",'Beladung des Speichers'!B174)</f>
        <v/>
      </c>
      <c r="C174" s="163" t="str">
        <f>IF(ISBLANK('Beladung des Speichers'!A174),"",SUMIFS('Beladung des Speichers'!$C$17:$C$300,'Beladung des Speichers'!$A$17:$A$300,A174)-SUMIFS('Entladung des Speichers'!$C$17:$C$300,'Entladung des Speichers'!$A$17:$A$300,A174)+SUMIFS(Füllstände!$B$17:$B$299,Füllstände!$A$17:$A$299,A174)-SUMIFS(Füllstände!$C$17:$C$299,Füllstände!$A$17:$A$299,A174))</f>
        <v/>
      </c>
      <c r="D174" s="164" t="str">
        <f>IF(ISBLANK('Beladung des Speichers'!A174),"",C174*'Beladung des Speichers'!C174/SUMIFS('Beladung des Speichers'!$C$17:$C$300,'Beladung des Speichers'!$A$17:$A$300,A174))</f>
        <v/>
      </c>
      <c r="E174" s="165" t="str">
        <f>IF(ISBLANK('Beladung des Speichers'!A174),"",1/SUMIFS('Beladung des Speichers'!$C$17:$C$300,'Beladung des Speichers'!$A$17:$A$300,A174)*C174*SUMIF($A$17:$A$300,A174,'Beladung des Speichers'!$E$17:$E$300))</f>
        <v/>
      </c>
      <c r="F174" s="166" t="str">
        <f>IF(ISBLANK('Beladung des Speichers'!A174),"",IF(C174=0,"0,00",D174/C174*E174))</f>
        <v/>
      </c>
      <c r="G174" s="167" t="str">
        <f>IF(ISBLANK('Beladung des Speichers'!A174),"",SUMIFS('Beladung des Speichers'!$C$17:$C$300,'Beladung des Speichers'!$A$17:$A$300,A174))</f>
        <v/>
      </c>
      <c r="H174" s="124" t="str">
        <f>IF(ISBLANK('Beladung des Speichers'!A174),"",'Beladung des Speichers'!C174)</f>
        <v/>
      </c>
      <c r="I174" s="168" t="str">
        <f>IF(ISBLANK('Beladung des Speichers'!A174),"",SUMIFS('Beladung des Speichers'!$E$17:$E$1001,'Beladung des Speichers'!$A$17:$A$1001,'Ergebnis (detailliert)'!A174))</f>
        <v/>
      </c>
      <c r="J174" s="125" t="str">
        <f>IF(ISBLANK('Beladung des Speichers'!A174),"",'Beladung des Speichers'!E174)</f>
        <v/>
      </c>
      <c r="K174" s="168" t="str">
        <f>IF(ISBLANK('Beladung des Speichers'!A174),"",SUMIFS('Entladung des Speichers'!$C$17:$C$1001,'Entladung des Speichers'!$A$17:$A$1001,'Ergebnis (detailliert)'!A174))</f>
        <v/>
      </c>
      <c r="L174" s="169" t="str">
        <f t="shared" si="10"/>
        <v/>
      </c>
      <c r="M174" s="169" t="str">
        <f>IF(ISBLANK('Entladung des Speichers'!A174),"",'Entladung des Speichers'!C174)</f>
        <v/>
      </c>
      <c r="N174" s="168" t="str">
        <f>IF(ISBLANK('Beladung des Speichers'!A174),"",SUMIFS('Entladung des Speichers'!$E$17:$E$1001,'Entladung des Speichers'!$A$17:$A$1001,'Ergebnis (detailliert)'!$A$17:$A$300))</f>
        <v/>
      </c>
      <c r="O174" s="125" t="str">
        <f t="shared" si="11"/>
        <v/>
      </c>
      <c r="P174" s="20" t="str">
        <f>IFERROR(IF(A174="","",N174*'Ergebnis (detailliert)'!J174/'Ergebnis (detailliert)'!I174),0)</f>
        <v/>
      </c>
      <c r="Q174" s="106" t="str">
        <f t="shared" si="12"/>
        <v/>
      </c>
      <c r="R174" s="107" t="str">
        <f t="shared" si="13"/>
        <v/>
      </c>
      <c r="S174" s="108" t="str">
        <f>IF(A174="","",IF(LOOKUP(A174,Stammdaten!$A$17:$A$1001,Stammdaten!$G$17:$G$1001)="Nein",0,IF(ISBLANK('Beladung des Speichers'!A174),"",ROUND(MIN(J174,Q174)*-1,2))))</f>
        <v/>
      </c>
    </row>
    <row r="175" spans="1:19" x14ac:dyDescent="0.2">
      <c r="A175" s="109" t="str">
        <f>IF('Beladung des Speichers'!A175="","",'Beladung des Speichers'!A175)</f>
        <v/>
      </c>
      <c r="B175" s="109" t="str">
        <f>IF('Beladung des Speichers'!B175="","",'Beladung des Speichers'!B175)</f>
        <v/>
      </c>
      <c r="C175" s="163" t="str">
        <f>IF(ISBLANK('Beladung des Speichers'!A175),"",SUMIFS('Beladung des Speichers'!$C$17:$C$300,'Beladung des Speichers'!$A$17:$A$300,A175)-SUMIFS('Entladung des Speichers'!$C$17:$C$300,'Entladung des Speichers'!$A$17:$A$300,A175)+SUMIFS(Füllstände!$B$17:$B$299,Füllstände!$A$17:$A$299,A175)-SUMIFS(Füllstände!$C$17:$C$299,Füllstände!$A$17:$A$299,A175))</f>
        <v/>
      </c>
      <c r="D175" s="164" t="str">
        <f>IF(ISBLANK('Beladung des Speichers'!A175),"",C175*'Beladung des Speichers'!C175/SUMIFS('Beladung des Speichers'!$C$17:$C$300,'Beladung des Speichers'!$A$17:$A$300,A175))</f>
        <v/>
      </c>
      <c r="E175" s="165" t="str">
        <f>IF(ISBLANK('Beladung des Speichers'!A175),"",1/SUMIFS('Beladung des Speichers'!$C$17:$C$300,'Beladung des Speichers'!$A$17:$A$300,A175)*C175*SUMIF($A$17:$A$300,A175,'Beladung des Speichers'!$E$17:$E$300))</f>
        <v/>
      </c>
      <c r="F175" s="166" t="str">
        <f>IF(ISBLANK('Beladung des Speichers'!A175),"",IF(C175=0,"0,00",D175/C175*E175))</f>
        <v/>
      </c>
      <c r="G175" s="167" t="str">
        <f>IF(ISBLANK('Beladung des Speichers'!A175),"",SUMIFS('Beladung des Speichers'!$C$17:$C$300,'Beladung des Speichers'!$A$17:$A$300,A175))</f>
        <v/>
      </c>
      <c r="H175" s="124" t="str">
        <f>IF(ISBLANK('Beladung des Speichers'!A175),"",'Beladung des Speichers'!C175)</f>
        <v/>
      </c>
      <c r="I175" s="168" t="str">
        <f>IF(ISBLANK('Beladung des Speichers'!A175),"",SUMIFS('Beladung des Speichers'!$E$17:$E$1001,'Beladung des Speichers'!$A$17:$A$1001,'Ergebnis (detailliert)'!A175))</f>
        <v/>
      </c>
      <c r="J175" s="125" t="str">
        <f>IF(ISBLANK('Beladung des Speichers'!A175),"",'Beladung des Speichers'!E175)</f>
        <v/>
      </c>
      <c r="K175" s="168" t="str">
        <f>IF(ISBLANK('Beladung des Speichers'!A175),"",SUMIFS('Entladung des Speichers'!$C$17:$C$1001,'Entladung des Speichers'!$A$17:$A$1001,'Ergebnis (detailliert)'!A175))</f>
        <v/>
      </c>
      <c r="L175" s="169" t="str">
        <f t="shared" si="10"/>
        <v/>
      </c>
      <c r="M175" s="169" t="str">
        <f>IF(ISBLANK('Entladung des Speichers'!A175),"",'Entladung des Speichers'!C175)</f>
        <v/>
      </c>
      <c r="N175" s="168" t="str">
        <f>IF(ISBLANK('Beladung des Speichers'!A175),"",SUMIFS('Entladung des Speichers'!$E$17:$E$1001,'Entladung des Speichers'!$A$17:$A$1001,'Ergebnis (detailliert)'!$A$17:$A$300))</f>
        <v/>
      </c>
      <c r="O175" s="125" t="str">
        <f t="shared" si="11"/>
        <v/>
      </c>
      <c r="P175" s="20" t="str">
        <f>IFERROR(IF(A175="","",N175*'Ergebnis (detailliert)'!J175/'Ergebnis (detailliert)'!I175),0)</f>
        <v/>
      </c>
      <c r="Q175" s="106" t="str">
        <f t="shared" si="12"/>
        <v/>
      </c>
      <c r="R175" s="107" t="str">
        <f t="shared" si="13"/>
        <v/>
      </c>
      <c r="S175" s="108" t="str">
        <f>IF(A175="","",IF(LOOKUP(A175,Stammdaten!$A$17:$A$1001,Stammdaten!$G$17:$G$1001)="Nein",0,IF(ISBLANK('Beladung des Speichers'!A175),"",ROUND(MIN(J175,Q175)*-1,2))))</f>
        <v/>
      </c>
    </row>
    <row r="176" spans="1:19" x14ac:dyDescent="0.2">
      <c r="A176" s="109" t="str">
        <f>IF('Beladung des Speichers'!A176="","",'Beladung des Speichers'!A176)</f>
        <v/>
      </c>
      <c r="B176" s="109" t="str">
        <f>IF('Beladung des Speichers'!B176="","",'Beladung des Speichers'!B176)</f>
        <v/>
      </c>
      <c r="C176" s="163" t="str">
        <f>IF(ISBLANK('Beladung des Speichers'!A176),"",SUMIFS('Beladung des Speichers'!$C$17:$C$300,'Beladung des Speichers'!$A$17:$A$300,A176)-SUMIFS('Entladung des Speichers'!$C$17:$C$300,'Entladung des Speichers'!$A$17:$A$300,A176)+SUMIFS(Füllstände!$B$17:$B$299,Füllstände!$A$17:$A$299,A176)-SUMIFS(Füllstände!$C$17:$C$299,Füllstände!$A$17:$A$299,A176))</f>
        <v/>
      </c>
      <c r="D176" s="164" t="str">
        <f>IF(ISBLANK('Beladung des Speichers'!A176),"",C176*'Beladung des Speichers'!C176/SUMIFS('Beladung des Speichers'!$C$17:$C$300,'Beladung des Speichers'!$A$17:$A$300,A176))</f>
        <v/>
      </c>
      <c r="E176" s="165" t="str">
        <f>IF(ISBLANK('Beladung des Speichers'!A176),"",1/SUMIFS('Beladung des Speichers'!$C$17:$C$300,'Beladung des Speichers'!$A$17:$A$300,A176)*C176*SUMIF($A$17:$A$300,A176,'Beladung des Speichers'!$E$17:$E$300))</f>
        <v/>
      </c>
      <c r="F176" s="166" t="str">
        <f>IF(ISBLANK('Beladung des Speichers'!A176),"",IF(C176=0,"0,00",D176/C176*E176))</f>
        <v/>
      </c>
      <c r="G176" s="167" t="str">
        <f>IF(ISBLANK('Beladung des Speichers'!A176),"",SUMIFS('Beladung des Speichers'!$C$17:$C$300,'Beladung des Speichers'!$A$17:$A$300,A176))</f>
        <v/>
      </c>
      <c r="H176" s="124" t="str">
        <f>IF(ISBLANK('Beladung des Speichers'!A176),"",'Beladung des Speichers'!C176)</f>
        <v/>
      </c>
      <c r="I176" s="168" t="str">
        <f>IF(ISBLANK('Beladung des Speichers'!A176),"",SUMIFS('Beladung des Speichers'!$E$17:$E$1001,'Beladung des Speichers'!$A$17:$A$1001,'Ergebnis (detailliert)'!A176))</f>
        <v/>
      </c>
      <c r="J176" s="125" t="str">
        <f>IF(ISBLANK('Beladung des Speichers'!A176),"",'Beladung des Speichers'!E176)</f>
        <v/>
      </c>
      <c r="K176" s="168" t="str">
        <f>IF(ISBLANK('Beladung des Speichers'!A176),"",SUMIFS('Entladung des Speichers'!$C$17:$C$1001,'Entladung des Speichers'!$A$17:$A$1001,'Ergebnis (detailliert)'!A176))</f>
        <v/>
      </c>
      <c r="L176" s="169" t="str">
        <f t="shared" si="10"/>
        <v/>
      </c>
      <c r="M176" s="169" t="str">
        <f>IF(ISBLANK('Entladung des Speichers'!A176),"",'Entladung des Speichers'!C176)</f>
        <v/>
      </c>
      <c r="N176" s="168" t="str">
        <f>IF(ISBLANK('Beladung des Speichers'!A176),"",SUMIFS('Entladung des Speichers'!$E$17:$E$1001,'Entladung des Speichers'!$A$17:$A$1001,'Ergebnis (detailliert)'!$A$17:$A$300))</f>
        <v/>
      </c>
      <c r="O176" s="125" t="str">
        <f t="shared" si="11"/>
        <v/>
      </c>
      <c r="P176" s="20" t="str">
        <f>IFERROR(IF(A176="","",N176*'Ergebnis (detailliert)'!J176/'Ergebnis (detailliert)'!I176),0)</f>
        <v/>
      </c>
      <c r="Q176" s="106" t="str">
        <f t="shared" si="12"/>
        <v/>
      </c>
      <c r="R176" s="107" t="str">
        <f t="shared" si="13"/>
        <v/>
      </c>
      <c r="S176" s="108" t="str">
        <f>IF(A176="","",IF(LOOKUP(A176,Stammdaten!$A$17:$A$1001,Stammdaten!$G$17:$G$1001)="Nein",0,IF(ISBLANK('Beladung des Speichers'!A176),"",ROUND(MIN(J176,Q176)*-1,2))))</f>
        <v/>
      </c>
    </row>
    <row r="177" spans="1:19" x14ac:dyDescent="0.2">
      <c r="A177" s="109" t="str">
        <f>IF('Beladung des Speichers'!A177="","",'Beladung des Speichers'!A177)</f>
        <v/>
      </c>
      <c r="B177" s="109" t="str">
        <f>IF('Beladung des Speichers'!B177="","",'Beladung des Speichers'!B177)</f>
        <v/>
      </c>
      <c r="C177" s="163" t="str">
        <f>IF(ISBLANK('Beladung des Speichers'!A177),"",SUMIFS('Beladung des Speichers'!$C$17:$C$300,'Beladung des Speichers'!$A$17:$A$300,A177)-SUMIFS('Entladung des Speichers'!$C$17:$C$300,'Entladung des Speichers'!$A$17:$A$300,A177)+SUMIFS(Füllstände!$B$17:$B$299,Füllstände!$A$17:$A$299,A177)-SUMIFS(Füllstände!$C$17:$C$299,Füllstände!$A$17:$A$299,A177))</f>
        <v/>
      </c>
      <c r="D177" s="164" t="str">
        <f>IF(ISBLANK('Beladung des Speichers'!A177),"",C177*'Beladung des Speichers'!C177/SUMIFS('Beladung des Speichers'!$C$17:$C$300,'Beladung des Speichers'!$A$17:$A$300,A177))</f>
        <v/>
      </c>
      <c r="E177" s="165" t="str">
        <f>IF(ISBLANK('Beladung des Speichers'!A177),"",1/SUMIFS('Beladung des Speichers'!$C$17:$C$300,'Beladung des Speichers'!$A$17:$A$300,A177)*C177*SUMIF($A$17:$A$300,A177,'Beladung des Speichers'!$E$17:$E$300))</f>
        <v/>
      </c>
      <c r="F177" s="166" t="str">
        <f>IF(ISBLANK('Beladung des Speichers'!A177),"",IF(C177=0,"0,00",D177/C177*E177))</f>
        <v/>
      </c>
      <c r="G177" s="167" t="str">
        <f>IF(ISBLANK('Beladung des Speichers'!A177),"",SUMIFS('Beladung des Speichers'!$C$17:$C$300,'Beladung des Speichers'!$A$17:$A$300,A177))</f>
        <v/>
      </c>
      <c r="H177" s="124" t="str">
        <f>IF(ISBLANK('Beladung des Speichers'!A177),"",'Beladung des Speichers'!C177)</f>
        <v/>
      </c>
      <c r="I177" s="168" t="str">
        <f>IF(ISBLANK('Beladung des Speichers'!A177),"",SUMIFS('Beladung des Speichers'!$E$17:$E$1001,'Beladung des Speichers'!$A$17:$A$1001,'Ergebnis (detailliert)'!A177))</f>
        <v/>
      </c>
      <c r="J177" s="125" t="str">
        <f>IF(ISBLANK('Beladung des Speichers'!A177),"",'Beladung des Speichers'!E177)</f>
        <v/>
      </c>
      <c r="K177" s="168" t="str">
        <f>IF(ISBLANK('Beladung des Speichers'!A177),"",SUMIFS('Entladung des Speichers'!$C$17:$C$1001,'Entladung des Speichers'!$A$17:$A$1001,'Ergebnis (detailliert)'!A177))</f>
        <v/>
      </c>
      <c r="L177" s="169" t="str">
        <f t="shared" si="10"/>
        <v/>
      </c>
      <c r="M177" s="169" t="str">
        <f>IF(ISBLANK('Entladung des Speichers'!A177),"",'Entladung des Speichers'!C177)</f>
        <v/>
      </c>
      <c r="N177" s="168" t="str">
        <f>IF(ISBLANK('Beladung des Speichers'!A177),"",SUMIFS('Entladung des Speichers'!$E$17:$E$1001,'Entladung des Speichers'!$A$17:$A$1001,'Ergebnis (detailliert)'!$A$17:$A$300))</f>
        <v/>
      </c>
      <c r="O177" s="125" t="str">
        <f t="shared" si="11"/>
        <v/>
      </c>
      <c r="P177" s="20" t="str">
        <f>IFERROR(IF(A177="","",N177*'Ergebnis (detailliert)'!J177/'Ergebnis (detailliert)'!I177),0)</f>
        <v/>
      </c>
      <c r="Q177" s="106" t="str">
        <f t="shared" si="12"/>
        <v/>
      </c>
      <c r="R177" s="107" t="str">
        <f t="shared" si="13"/>
        <v/>
      </c>
      <c r="S177" s="108" t="str">
        <f>IF(A177="","",IF(LOOKUP(A177,Stammdaten!$A$17:$A$1001,Stammdaten!$G$17:$G$1001)="Nein",0,IF(ISBLANK('Beladung des Speichers'!A177),"",ROUND(MIN(J177,Q177)*-1,2))))</f>
        <v/>
      </c>
    </row>
    <row r="178" spans="1:19" x14ac:dyDescent="0.2">
      <c r="A178" s="109" t="str">
        <f>IF('Beladung des Speichers'!A178="","",'Beladung des Speichers'!A178)</f>
        <v/>
      </c>
      <c r="B178" s="109" t="str">
        <f>IF('Beladung des Speichers'!B178="","",'Beladung des Speichers'!B178)</f>
        <v/>
      </c>
      <c r="C178" s="163" t="str">
        <f>IF(ISBLANK('Beladung des Speichers'!A178),"",SUMIFS('Beladung des Speichers'!$C$17:$C$300,'Beladung des Speichers'!$A$17:$A$300,A178)-SUMIFS('Entladung des Speichers'!$C$17:$C$300,'Entladung des Speichers'!$A$17:$A$300,A178)+SUMIFS(Füllstände!$B$17:$B$299,Füllstände!$A$17:$A$299,A178)-SUMIFS(Füllstände!$C$17:$C$299,Füllstände!$A$17:$A$299,A178))</f>
        <v/>
      </c>
      <c r="D178" s="164" t="str">
        <f>IF(ISBLANK('Beladung des Speichers'!A178),"",C178*'Beladung des Speichers'!C178/SUMIFS('Beladung des Speichers'!$C$17:$C$300,'Beladung des Speichers'!$A$17:$A$300,A178))</f>
        <v/>
      </c>
      <c r="E178" s="165" t="str">
        <f>IF(ISBLANK('Beladung des Speichers'!A178),"",1/SUMIFS('Beladung des Speichers'!$C$17:$C$300,'Beladung des Speichers'!$A$17:$A$300,A178)*C178*SUMIF($A$17:$A$300,A178,'Beladung des Speichers'!$E$17:$E$300))</f>
        <v/>
      </c>
      <c r="F178" s="166" t="str">
        <f>IF(ISBLANK('Beladung des Speichers'!A178),"",IF(C178=0,"0,00",D178/C178*E178))</f>
        <v/>
      </c>
      <c r="G178" s="167" t="str">
        <f>IF(ISBLANK('Beladung des Speichers'!A178),"",SUMIFS('Beladung des Speichers'!$C$17:$C$300,'Beladung des Speichers'!$A$17:$A$300,A178))</f>
        <v/>
      </c>
      <c r="H178" s="124" t="str">
        <f>IF(ISBLANK('Beladung des Speichers'!A178),"",'Beladung des Speichers'!C178)</f>
        <v/>
      </c>
      <c r="I178" s="168" t="str">
        <f>IF(ISBLANK('Beladung des Speichers'!A178),"",SUMIFS('Beladung des Speichers'!$E$17:$E$1001,'Beladung des Speichers'!$A$17:$A$1001,'Ergebnis (detailliert)'!A178))</f>
        <v/>
      </c>
      <c r="J178" s="125" t="str">
        <f>IF(ISBLANK('Beladung des Speichers'!A178),"",'Beladung des Speichers'!E178)</f>
        <v/>
      </c>
      <c r="K178" s="168" t="str">
        <f>IF(ISBLANK('Beladung des Speichers'!A178),"",SUMIFS('Entladung des Speichers'!$C$17:$C$1001,'Entladung des Speichers'!$A$17:$A$1001,'Ergebnis (detailliert)'!A178))</f>
        <v/>
      </c>
      <c r="L178" s="169" t="str">
        <f t="shared" si="10"/>
        <v/>
      </c>
      <c r="M178" s="169" t="str">
        <f>IF(ISBLANK('Entladung des Speichers'!A178),"",'Entladung des Speichers'!C178)</f>
        <v/>
      </c>
      <c r="N178" s="168" t="str">
        <f>IF(ISBLANK('Beladung des Speichers'!A178),"",SUMIFS('Entladung des Speichers'!$E$17:$E$1001,'Entladung des Speichers'!$A$17:$A$1001,'Ergebnis (detailliert)'!$A$17:$A$300))</f>
        <v/>
      </c>
      <c r="O178" s="125" t="str">
        <f t="shared" si="11"/>
        <v/>
      </c>
      <c r="P178" s="20" t="str">
        <f>IFERROR(IF(A178="","",N178*'Ergebnis (detailliert)'!J178/'Ergebnis (detailliert)'!I178),0)</f>
        <v/>
      </c>
      <c r="Q178" s="106" t="str">
        <f t="shared" si="12"/>
        <v/>
      </c>
      <c r="R178" s="107" t="str">
        <f t="shared" si="13"/>
        <v/>
      </c>
      <c r="S178" s="108" t="str">
        <f>IF(A178="","",IF(LOOKUP(A178,Stammdaten!$A$17:$A$1001,Stammdaten!$G$17:$G$1001)="Nein",0,IF(ISBLANK('Beladung des Speichers'!A178),"",ROUND(MIN(J178,Q178)*-1,2))))</f>
        <v/>
      </c>
    </row>
    <row r="179" spans="1:19" x14ac:dyDescent="0.2">
      <c r="A179" s="109" t="str">
        <f>IF('Beladung des Speichers'!A179="","",'Beladung des Speichers'!A179)</f>
        <v/>
      </c>
      <c r="B179" s="109" t="str">
        <f>IF('Beladung des Speichers'!B179="","",'Beladung des Speichers'!B179)</f>
        <v/>
      </c>
      <c r="C179" s="163" t="str">
        <f>IF(ISBLANK('Beladung des Speichers'!A179),"",SUMIFS('Beladung des Speichers'!$C$17:$C$300,'Beladung des Speichers'!$A$17:$A$300,A179)-SUMIFS('Entladung des Speichers'!$C$17:$C$300,'Entladung des Speichers'!$A$17:$A$300,A179)+SUMIFS(Füllstände!$B$17:$B$299,Füllstände!$A$17:$A$299,A179)-SUMIFS(Füllstände!$C$17:$C$299,Füllstände!$A$17:$A$299,A179))</f>
        <v/>
      </c>
      <c r="D179" s="164" t="str">
        <f>IF(ISBLANK('Beladung des Speichers'!A179),"",C179*'Beladung des Speichers'!C179/SUMIFS('Beladung des Speichers'!$C$17:$C$300,'Beladung des Speichers'!$A$17:$A$300,A179))</f>
        <v/>
      </c>
      <c r="E179" s="165" t="str">
        <f>IF(ISBLANK('Beladung des Speichers'!A179),"",1/SUMIFS('Beladung des Speichers'!$C$17:$C$300,'Beladung des Speichers'!$A$17:$A$300,A179)*C179*SUMIF($A$17:$A$300,A179,'Beladung des Speichers'!$E$17:$E$300))</f>
        <v/>
      </c>
      <c r="F179" s="166" t="str">
        <f>IF(ISBLANK('Beladung des Speichers'!A179),"",IF(C179=0,"0,00",D179/C179*E179))</f>
        <v/>
      </c>
      <c r="G179" s="167" t="str">
        <f>IF(ISBLANK('Beladung des Speichers'!A179),"",SUMIFS('Beladung des Speichers'!$C$17:$C$300,'Beladung des Speichers'!$A$17:$A$300,A179))</f>
        <v/>
      </c>
      <c r="H179" s="124" t="str">
        <f>IF(ISBLANK('Beladung des Speichers'!A179),"",'Beladung des Speichers'!C179)</f>
        <v/>
      </c>
      <c r="I179" s="168" t="str">
        <f>IF(ISBLANK('Beladung des Speichers'!A179),"",SUMIFS('Beladung des Speichers'!$E$17:$E$1001,'Beladung des Speichers'!$A$17:$A$1001,'Ergebnis (detailliert)'!A179))</f>
        <v/>
      </c>
      <c r="J179" s="125" t="str">
        <f>IF(ISBLANK('Beladung des Speichers'!A179),"",'Beladung des Speichers'!E179)</f>
        <v/>
      </c>
      <c r="K179" s="168" t="str">
        <f>IF(ISBLANK('Beladung des Speichers'!A179),"",SUMIFS('Entladung des Speichers'!$C$17:$C$1001,'Entladung des Speichers'!$A$17:$A$1001,'Ergebnis (detailliert)'!A179))</f>
        <v/>
      </c>
      <c r="L179" s="169" t="str">
        <f t="shared" si="10"/>
        <v/>
      </c>
      <c r="M179" s="169" t="str">
        <f>IF(ISBLANK('Entladung des Speichers'!A179),"",'Entladung des Speichers'!C179)</f>
        <v/>
      </c>
      <c r="N179" s="168" t="str">
        <f>IF(ISBLANK('Beladung des Speichers'!A179),"",SUMIFS('Entladung des Speichers'!$E$17:$E$1001,'Entladung des Speichers'!$A$17:$A$1001,'Ergebnis (detailliert)'!$A$17:$A$300))</f>
        <v/>
      </c>
      <c r="O179" s="125" t="str">
        <f t="shared" si="11"/>
        <v/>
      </c>
      <c r="P179" s="20" t="str">
        <f>IFERROR(IF(A179="","",N179*'Ergebnis (detailliert)'!J179/'Ergebnis (detailliert)'!I179),0)</f>
        <v/>
      </c>
      <c r="Q179" s="106" t="str">
        <f t="shared" si="12"/>
        <v/>
      </c>
      <c r="R179" s="107" t="str">
        <f t="shared" si="13"/>
        <v/>
      </c>
      <c r="S179" s="108" t="str">
        <f>IF(A179="","",IF(LOOKUP(A179,Stammdaten!$A$17:$A$1001,Stammdaten!$G$17:$G$1001)="Nein",0,IF(ISBLANK('Beladung des Speichers'!A179),"",ROUND(MIN(J179,Q179)*-1,2))))</f>
        <v/>
      </c>
    </row>
    <row r="180" spans="1:19" x14ac:dyDescent="0.2">
      <c r="A180" s="109" t="str">
        <f>IF('Beladung des Speichers'!A180="","",'Beladung des Speichers'!A180)</f>
        <v/>
      </c>
      <c r="B180" s="109" t="str">
        <f>IF('Beladung des Speichers'!B180="","",'Beladung des Speichers'!B180)</f>
        <v/>
      </c>
      <c r="C180" s="163" t="str">
        <f>IF(ISBLANK('Beladung des Speichers'!A180),"",SUMIFS('Beladung des Speichers'!$C$17:$C$300,'Beladung des Speichers'!$A$17:$A$300,A180)-SUMIFS('Entladung des Speichers'!$C$17:$C$300,'Entladung des Speichers'!$A$17:$A$300,A180)+SUMIFS(Füllstände!$B$17:$B$299,Füllstände!$A$17:$A$299,A180)-SUMIFS(Füllstände!$C$17:$C$299,Füllstände!$A$17:$A$299,A180))</f>
        <v/>
      </c>
      <c r="D180" s="164" t="str">
        <f>IF(ISBLANK('Beladung des Speichers'!A180),"",C180*'Beladung des Speichers'!C180/SUMIFS('Beladung des Speichers'!$C$17:$C$300,'Beladung des Speichers'!$A$17:$A$300,A180))</f>
        <v/>
      </c>
      <c r="E180" s="165" t="str">
        <f>IF(ISBLANK('Beladung des Speichers'!A180),"",1/SUMIFS('Beladung des Speichers'!$C$17:$C$300,'Beladung des Speichers'!$A$17:$A$300,A180)*C180*SUMIF($A$17:$A$300,A180,'Beladung des Speichers'!$E$17:$E$300))</f>
        <v/>
      </c>
      <c r="F180" s="166" t="str">
        <f>IF(ISBLANK('Beladung des Speichers'!A180),"",IF(C180=0,"0,00",D180/C180*E180))</f>
        <v/>
      </c>
      <c r="G180" s="167" t="str">
        <f>IF(ISBLANK('Beladung des Speichers'!A180),"",SUMIFS('Beladung des Speichers'!$C$17:$C$300,'Beladung des Speichers'!$A$17:$A$300,A180))</f>
        <v/>
      </c>
      <c r="H180" s="124" t="str">
        <f>IF(ISBLANK('Beladung des Speichers'!A180),"",'Beladung des Speichers'!C180)</f>
        <v/>
      </c>
      <c r="I180" s="168" t="str">
        <f>IF(ISBLANK('Beladung des Speichers'!A180),"",SUMIFS('Beladung des Speichers'!$E$17:$E$1001,'Beladung des Speichers'!$A$17:$A$1001,'Ergebnis (detailliert)'!A180))</f>
        <v/>
      </c>
      <c r="J180" s="125" t="str">
        <f>IF(ISBLANK('Beladung des Speichers'!A180),"",'Beladung des Speichers'!E180)</f>
        <v/>
      </c>
      <c r="K180" s="168" t="str">
        <f>IF(ISBLANK('Beladung des Speichers'!A180),"",SUMIFS('Entladung des Speichers'!$C$17:$C$1001,'Entladung des Speichers'!$A$17:$A$1001,'Ergebnis (detailliert)'!A180))</f>
        <v/>
      </c>
      <c r="L180" s="169" t="str">
        <f t="shared" si="10"/>
        <v/>
      </c>
      <c r="M180" s="169" t="str">
        <f>IF(ISBLANK('Entladung des Speichers'!A180),"",'Entladung des Speichers'!C180)</f>
        <v/>
      </c>
      <c r="N180" s="168" t="str">
        <f>IF(ISBLANK('Beladung des Speichers'!A180),"",SUMIFS('Entladung des Speichers'!$E$17:$E$1001,'Entladung des Speichers'!$A$17:$A$1001,'Ergebnis (detailliert)'!$A$17:$A$300))</f>
        <v/>
      </c>
      <c r="O180" s="125" t="str">
        <f t="shared" si="11"/>
        <v/>
      </c>
      <c r="P180" s="20" t="str">
        <f>IFERROR(IF(A180="","",N180*'Ergebnis (detailliert)'!J180/'Ergebnis (detailliert)'!I180),0)</f>
        <v/>
      </c>
      <c r="Q180" s="106" t="str">
        <f t="shared" si="12"/>
        <v/>
      </c>
      <c r="R180" s="107" t="str">
        <f t="shared" si="13"/>
        <v/>
      </c>
      <c r="S180" s="108" t="str">
        <f>IF(A180="","",IF(LOOKUP(A180,Stammdaten!$A$17:$A$1001,Stammdaten!$G$17:$G$1001)="Nein",0,IF(ISBLANK('Beladung des Speichers'!A180),"",ROUND(MIN(J180,Q180)*-1,2))))</f>
        <v/>
      </c>
    </row>
    <row r="181" spans="1:19" x14ac:dyDescent="0.2">
      <c r="A181" s="109" t="str">
        <f>IF('Beladung des Speichers'!A181="","",'Beladung des Speichers'!A181)</f>
        <v/>
      </c>
      <c r="B181" s="109" t="str">
        <f>IF('Beladung des Speichers'!B181="","",'Beladung des Speichers'!B181)</f>
        <v/>
      </c>
      <c r="C181" s="163" t="str">
        <f>IF(ISBLANK('Beladung des Speichers'!A181),"",SUMIFS('Beladung des Speichers'!$C$17:$C$300,'Beladung des Speichers'!$A$17:$A$300,A181)-SUMIFS('Entladung des Speichers'!$C$17:$C$300,'Entladung des Speichers'!$A$17:$A$300,A181)+SUMIFS(Füllstände!$B$17:$B$299,Füllstände!$A$17:$A$299,A181)-SUMIFS(Füllstände!$C$17:$C$299,Füllstände!$A$17:$A$299,A181))</f>
        <v/>
      </c>
      <c r="D181" s="164" t="str">
        <f>IF(ISBLANK('Beladung des Speichers'!A181),"",C181*'Beladung des Speichers'!C181/SUMIFS('Beladung des Speichers'!$C$17:$C$300,'Beladung des Speichers'!$A$17:$A$300,A181))</f>
        <v/>
      </c>
      <c r="E181" s="165" t="str">
        <f>IF(ISBLANK('Beladung des Speichers'!A181),"",1/SUMIFS('Beladung des Speichers'!$C$17:$C$300,'Beladung des Speichers'!$A$17:$A$300,A181)*C181*SUMIF($A$17:$A$300,A181,'Beladung des Speichers'!$E$17:$E$300))</f>
        <v/>
      </c>
      <c r="F181" s="166" t="str">
        <f>IF(ISBLANK('Beladung des Speichers'!A181),"",IF(C181=0,"0,00",D181/C181*E181))</f>
        <v/>
      </c>
      <c r="G181" s="167" t="str">
        <f>IF(ISBLANK('Beladung des Speichers'!A181),"",SUMIFS('Beladung des Speichers'!$C$17:$C$300,'Beladung des Speichers'!$A$17:$A$300,A181))</f>
        <v/>
      </c>
      <c r="H181" s="124" t="str">
        <f>IF(ISBLANK('Beladung des Speichers'!A181),"",'Beladung des Speichers'!C181)</f>
        <v/>
      </c>
      <c r="I181" s="168" t="str">
        <f>IF(ISBLANK('Beladung des Speichers'!A181),"",SUMIFS('Beladung des Speichers'!$E$17:$E$1001,'Beladung des Speichers'!$A$17:$A$1001,'Ergebnis (detailliert)'!A181))</f>
        <v/>
      </c>
      <c r="J181" s="125" t="str">
        <f>IF(ISBLANK('Beladung des Speichers'!A181),"",'Beladung des Speichers'!E181)</f>
        <v/>
      </c>
      <c r="K181" s="168" t="str">
        <f>IF(ISBLANK('Beladung des Speichers'!A181),"",SUMIFS('Entladung des Speichers'!$C$17:$C$1001,'Entladung des Speichers'!$A$17:$A$1001,'Ergebnis (detailliert)'!A181))</f>
        <v/>
      </c>
      <c r="L181" s="169" t="str">
        <f t="shared" si="10"/>
        <v/>
      </c>
      <c r="M181" s="169" t="str">
        <f>IF(ISBLANK('Entladung des Speichers'!A181),"",'Entladung des Speichers'!C181)</f>
        <v/>
      </c>
      <c r="N181" s="168" t="str">
        <f>IF(ISBLANK('Beladung des Speichers'!A181),"",SUMIFS('Entladung des Speichers'!$E$17:$E$1001,'Entladung des Speichers'!$A$17:$A$1001,'Ergebnis (detailliert)'!$A$17:$A$300))</f>
        <v/>
      </c>
      <c r="O181" s="125" t="str">
        <f t="shared" si="11"/>
        <v/>
      </c>
      <c r="P181" s="20" t="str">
        <f>IFERROR(IF(A181="","",N181*'Ergebnis (detailliert)'!J181/'Ergebnis (detailliert)'!I181),0)</f>
        <v/>
      </c>
      <c r="Q181" s="106" t="str">
        <f t="shared" si="12"/>
        <v/>
      </c>
      <c r="R181" s="107" t="str">
        <f t="shared" si="13"/>
        <v/>
      </c>
      <c r="S181" s="108" t="str">
        <f>IF(A181="","",IF(LOOKUP(A181,Stammdaten!$A$17:$A$1001,Stammdaten!$G$17:$G$1001)="Nein",0,IF(ISBLANK('Beladung des Speichers'!A181),"",ROUND(MIN(J181,Q181)*-1,2))))</f>
        <v/>
      </c>
    </row>
    <row r="182" spans="1:19" x14ac:dyDescent="0.2">
      <c r="A182" s="109" t="str">
        <f>IF('Beladung des Speichers'!A182="","",'Beladung des Speichers'!A182)</f>
        <v/>
      </c>
      <c r="B182" s="109" t="str">
        <f>IF('Beladung des Speichers'!B182="","",'Beladung des Speichers'!B182)</f>
        <v/>
      </c>
      <c r="C182" s="163" t="str">
        <f>IF(ISBLANK('Beladung des Speichers'!A182),"",SUMIFS('Beladung des Speichers'!$C$17:$C$300,'Beladung des Speichers'!$A$17:$A$300,A182)-SUMIFS('Entladung des Speichers'!$C$17:$C$300,'Entladung des Speichers'!$A$17:$A$300,A182)+SUMIFS(Füllstände!$B$17:$B$299,Füllstände!$A$17:$A$299,A182)-SUMIFS(Füllstände!$C$17:$C$299,Füllstände!$A$17:$A$299,A182))</f>
        <v/>
      </c>
      <c r="D182" s="164" t="str">
        <f>IF(ISBLANK('Beladung des Speichers'!A182),"",C182*'Beladung des Speichers'!C182/SUMIFS('Beladung des Speichers'!$C$17:$C$300,'Beladung des Speichers'!$A$17:$A$300,A182))</f>
        <v/>
      </c>
      <c r="E182" s="165" t="str">
        <f>IF(ISBLANK('Beladung des Speichers'!A182),"",1/SUMIFS('Beladung des Speichers'!$C$17:$C$300,'Beladung des Speichers'!$A$17:$A$300,A182)*C182*SUMIF($A$17:$A$300,A182,'Beladung des Speichers'!$E$17:$E$300))</f>
        <v/>
      </c>
      <c r="F182" s="166" t="str">
        <f>IF(ISBLANK('Beladung des Speichers'!A182),"",IF(C182=0,"0,00",D182/C182*E182))</f>
        <v/>
      </c>
      <c r="G182" s="167" t="str">
        <f>IF(ISBLANK('Beladung des Speichers'!A182),"",SUMIFS('Beladung des Speichers'!$C$17:$C$300,'Beladung des Speichers'!$A$17:$A$300,A182))</f>
        <v/>
      </c>
      <c r="H182" s="124" t="str">
        <f>IF(ISBLANK('Beladung des Speichers'!A182),"",'Beladung des Speichers'!C182)</f>
        <v/>
      </c>
      <c r="I182" s="168" t="str">
        <f>IF(ISBLANK('Beladung des Speichers'!A182),"",SUMIFS('Beladung des Speichers'!$E$17:$E$1001,'Beladung des Speichers'!$A$17:$A$1001,'Ergebnis (detailliert)'!A182))</f>
        <v/>
      </c>
      <c r="J182" s="125" t="str">
        <f>IF(ISBLANK('Beladung des Speichers'!A182),"",'Beladung des Speichers'!E182)</f>
        <v/>
      </c>
      <c r="K182" s="168" t="str">
        <f>IF(ISBLANK('Beladung des Speichers'!A182),"",SUMIFS('Entladung des Speichers'!$C$17:$C$1001,'Entladung des Speichers'!$A$17:$A$1001,'Ergebnis (detailliert)'!A182))</f>
        <v/>
      </c>
      <c r="L182" s="169" t="str">
        <f t="shared" si="10"/>
        <v/>
      </c>
      <c r="M182" s="169" t="str">
        <f>IF(ISBLANK('Entladung des Speichers'!A182),"",'Entladung des Speichers'!C182)</f>
        <v/>
      </c>
      <c r="N182" s="168" t="str">
        <f>IF(ISBLANK('Beladung des Speichers'!A182),"",SUMIFS('Entladung des Speichers'!$E$17:$E$1001,'Entladung des Speichers'!$A$17:$A$1001,'Ergebnis (detailliert)'!$A$17:$A$300))</f>
        <v/>
      </c>
      <c r="O182" s="125" t="str">
        <f t="shared" si="11"/>
        <v/>
      </c>
      <c r="P182" s="20" t="str">
        <f>IFERROR(IF(A182="","",N182*'Ergebnis (detailliert)'!J182/'Ergebnis (detailliert)'!I182),0)</f>
        <v/>
      </c>
      <c r="Q182" s="106" t="str">
        <f t="shared" si="12"/>
        <v/>
      </c>
      <c r="R182" s="107" t="str">
        <f t="shared" si="13"/>
        <v/>
      </c>
      <c r="S182" s="108" t="str">
        <f>IF(A182="","",IF(LOOKUP(A182,Stammdaten!$A$17:$A$1001,Stammdaten!$G$17:$G$1001)="Nein",0,IF(ISBLANK('Beladung des Speichers'!A182),"",ROUND(MIN(J182,Q182)*-1,2))))</f>
        <v/>
      </c>
    </row>
    <row r="183" spans="1:19" x14ac:dyDescent="0.2">
      <c r="A183" s="109" t="str">
        <f>IF('Beladung des Speichers'!A183="","",'Beladung des Speichers'!A183)</f>
        <v/>
      </c>
      <c r="B183" s="109" t="str">
        <f>IF('Beladung des Speichers'!B183="","",'Beladung des Speichers'!B183)</f>
        <v/>
      </c>
      <c r="C183" s="163" t="str">
        <f>IF(ISBLANK('Beladung des Speichers'!A183),"",SUMIFS('Beladung des Speichers'!$C$17:$C$300,'Beladung des Speichers'!$A$17:$A$300,A183)-SUMIFS('Entladung des Speichers'!$C$17:$C$300,'Entladung des Speichers'!$A$17:$A$300,A183)+SUMIFS(Füllstände!$B$17:$B$299,Füllstände!$A$17:$A$299,A183)-SUMIFS(Füllstände!$C$17:$C$299,Füllstände!$A$17:$A$299,A183))</f>
        <v/>
      </c>
      <c r="D183" s="164" t="str">
        <f>IF(ISBLANK('Beladung des Speichers'!A183),"",C183*'Beladung des Speichers'!C183/SUMIFS('Beladung des Speichers'!$C$17:$C$300,'Beladung des Speichers'!$A$17:$A$300,A183))</f>
        <v/>
      </c>
      <c r="E183" s="165" t="str">
        <f>IF(ISBLANK('Beladung des Speichers'!A183),"",1/SUMIFS('Beladung des Speichers'!$C$17:$C$300,'Beladung des Speichers'!$A$17:$A$300,A183)*C183*SUMIF($A$17:$A$300,A183,'Beladung des Speichers'!$E$17:$E$300))</f>
        <v/>
      </c>
      <c r="F183" s="166" t="str">
        <f>IF(ISBLANK('Beladung des Speichers'!A183),"",IF(C183=0,"0,00",D183/C183*E183))</f>
        <v/>
      </c>
      <c r="G183" s="167" t="str">
        <f>IF(ISBLANK('Beladung des Speichers'!A183),"",SUMIFS('Beladung des Speichers'!$C$17:$C$300,'Beladung des Speichers'!$A$17:$A$300,A183))</f>
        <v/>
      </c>
      <c r="H183" s="124" t="str">
        <f>IF(ISBLANK('Beladung des Speichers'!A183),"",'Beladung des Speichers'!C183)</f>
        <v/>
      </c>
      <c r="I183" s="168" t="str">
        <f>IF(ISBLANK('Beladung des Speichers'!A183),"",SUMIFS('Beladung des Speichers'!$E$17:$E$1001,'Beladung des Speichers'!$A$17:$A$1001,'Ergebnis (detailliert)'!A183))</f>
        <v/>
      </c>
      <c r="J183" s="125" t="str">
        <f>IF(ISBLANK('Beladung des Speichers'!A183),"",'Beladung des Speichers'!E183)</f>
        <v/>
      </c>
      <c r="K183" s="168" t="str">
        <f>IF(ISBLANK('Beladung des Speichers'!A183),"",SUMIFS('Entladung des Speichers'!$C$17:$C$1001,'Entladung des Speichers'!$A$17:$A$1001,'Ergebnis (detailliert)'!A183))</f>
        <v/>
      </c>
      <c r="L183" s="169" t="str">
        <f t="shared" si="10"/>
        <v/>
      </c>
      <c r="M183" s="169" t="str">
        <f>IF(ISBLANK('Entladung des Speichers'!A183),"",'Entladung des Speichers'!C183)</f>
        <v/>
      </c>
      <c r="N183" s="168" t="str">
        <f>IF(ISBLANK('Beladung des Speichers'!A183),"",SUMIFS('Entladung des Speichers'!$E$17:$E$1001,'Entladung des Speichers'!$A$17:$A$1001,'Ergebnis (detailliert)'!$A$17:$A$300))</f>
        <v/>
      </c>
      <c r="O183" s="125" t="str">
        <f t="shared" si="11"/>
        <v/>
      </c>
      <c r="P183" s="20" t="str">
        <f>IFERROR(IF(A183="","",N183*'Ergebnis (detailliert)'!J183/'Ergebnis (detailliert)'!I183),0)</f>
        <v/>
      </c>
      <c r="Q183" s="106" t="str">
        <f t="shared" si="12"/>
        <v/>
      </c>
      <c r="R183" s="107" t="str">
        <f t="shared" si="13"/>
        <v/>
      </c>
      <c r="S183" s="108" t="str">
        <f>IF(A183="","",IF(LOOKUP(A183,Stammdaten!$A$17:$A$1001,Stammdaten!$G$17:$G$1001)="Nein",0,IF(ISBLANK('Beladung des Speichers'!A183),"",ROUND(MIN(J183,Q183)*-1,2))))</f>
        <v/>
      </c>
    </row>
    <row r="184" spans="1:19" x14ac:dyDescent="0.2">
      <c r="A184" s="109" t="str">
        <f>IF('Beladung des Speichers'!A184="","",'Beladung des Speichers'!A184)</f>
        <v/>
      </c>
      <c r="B184" s="109" t="str">
        <f>IF('Beladung des Speichers'!B184="","",'Beladung des Speichers'!B184)</f>
        <v/>
      </c>
      <c r="C184" s="163" t="str">
        <f>IF(ISBLANK('Beladung des Speichers'!A184),"",SUMIFS('Beladung des Speichers'!$C$17:$C$300,'Beladung des Speichers'!$A$17:$A$300,A184)-SUMIFS('Entladung des Speichers'!$C$17:$C$300,'Entladung des Speichers'!$A$17:$A$300,A184)+SUMIFS(Füllstände!$B$17:$B$299,Füllstände!$A$17:$A$299,A184)-SUMIFS(Füllstände!$C$17:$C$299,Füllstände!$A$17:$A$299,A184))</f>
        <v/>
      </c>
      <c r="D184" s="164" t="str">
        <f>IF(ISBLANK('Beladung des Speichers'!A184),"",C184*'Beladung des Speichers'!C184/SUMIFS('Beladung des Speichers'!$C$17:$C$300,'Beladung des Speichers'!$A$17:$A$300,A184))</f>
        <v/>
      </c>
      <c r="E184" s="165" t="str">
        <f>IF(ISBLANK('Beladung des Speichers'!A184),"",1/SUMIFS('Beladung des Speichers'!$C$17:$C$300,'Beladung des Speichers'!$A$17:$A$300,A184)*C184*SUMIF($A$17:$A$300,A184,'Beladung des Speichers'!$E$17:$E$300))</f>
        <v/>
      </c>
      <c r="F184" s="166" t="str">
        <f>IF(ISBLANK('Beladung des Speichers'!A184),"",IF(C184=0,"0,00",D184/C184*E184))</f>
        <v/>
      </c>
      <c r="G184" s="167" t="str">
        <f>IF(ISBLANK('Beladung des Speichers'!A184),"",SUMIFS('Beladung des Speichers'!$C$17:$C$300,'Beladung des Speichers'!$A$17:$A$300,A184))</f>
        <v/>
      </c>
      <c r="H184" s="124" t="str">
        <f>IF(ISBLANK('Beladung des Speichers'!A184),"",'Beladung des Speichers'!C184)</f>
        <v/>
      </c>
      <c r="I184" s="168" t="str">
        <f>IF(ISBLANK('Beladung des Speichers'!A184),"",SUMIFS('Beladung des Speichers'!$E$17:$E$1001,'Beladung des Speichers'!$A$17:$A$1001,'Ergebnis (detailliert)'!A184))</f>
        <v/>
      </c>
      <c r="J184" s="125" t="str">
        <f>IF(ISBLANK('Beladung des Speichers'!A184),"",'Beladung des Speichers'!E184)</f>
        <v/>
      </c>
      <c r="K184" s="168" t="str">
        <f>IF(ISBLANK('Beladung des Speichers'!A184),"",SUMIFS('Entladung des Speichers'!$C$17:$C$1001,'Entladung des Speichers'!$A$17:$A$1001,'Ergebnis (detailliert)'!A184))</f>
        <v/>
      </c>
      <c r="L184" s="169" t="str">
        <f t="shared" si="10"/>
        <v/>
      </c>
      <c r="M184" s="169" t="str">
        <f>IF(ISBLANK('Entladung des Speichers'!A184),"",'Entladung des Speichers'!C184)</f>
        <v/>
      </c>
      <c r="N184" s="168" t="str">
        <f>IF(ISBLANK('Beladung des Speichers'!A184),"",SUMIFS('Entladung des Speichers'!$E$17:$E$1001,'Entladung des Speichers'!$A$17:$A$1001,'Ergebnis (detailliert)'!$A$17:$A$300))</f>
        <v/>
      </c>
      <c r="O184" s="125" t="str">
        <f t="shared" si="11"/>
        <v/>
      </c>
      <c r="P184" s="20" t="str">
        <f>IFERROR(IF(A184="","",N184*'Ergebnis (detailliert)'!J184/'Ergebnis (detailliert)'!I184),0)</f>
        <v/>
      </c>
      <c r="Q184" s="106" t="str">
        <f t="shared" si="12"/>
        <v/>
      </c>
      <c r="R184" s="107" t="str">
        <f t="shared" si="13"/>
        <v/>
      </c>
      <c r="S184" s="108" t="str">
        <f>IF(A184="","",IF(LOOKUP(A184,Stammdaten!$A$17:$A$1001,Stammdaten!$G$17:$G$1001)="Nein",0,IF(ISBLANK('Beladung des Speichers'!A184),"",ROUND(MIN(J184,Q184)*-1,2))))</f>
        <v/>
      </c>
    </row>
    <row r="185" spans="1:19" x14ac:dyDescent="0.2">
      <c r="A185" s="109" t="str">
        <f>IF('Beladung des Speichers'!A185="","",'Beladung des Speichers'!A185)</f>
        <v/>
      </c>
      <c r="B185" s="109" t="str">
        <f>IF('Beladung des Speichers'!B185="","",'Beladung des Speichers'!B185)</f>
        <v/>
      </c>
      <c r="C185" s="163" t="str">
        <f>IF(ISBLANK('Beladung des Speichers'!A185),"",SUMIFS('Beladung des Speichers'!$C$17:$C$300,'Beladung des Speichers'!$A$17:$A$300,A185)-SUMIFS('Entladung des Speichers'!$C$17:$C$300,'Entladung des Speichers'!$A$17:$A$300,A185)+SUMIFS(Füllstände!$B$17:$B$299,Füllstände!$A$17:$A$299,A185)-SUMIFS(Füllstände!$C$17:$C$299,Füllstände!$A$17:$A$299,A185))</f>
        <v/>
      </c>
      <c r="D185" s="164" t="str">
        <f>IF(ISBLANK('Beladung des Speichers'!A185),"",C185*'Beladung des Speichers'!C185/SUMIFS('Beladung des Speichers'!$C$17:$C$300,'Beladung des Speichers'!$A$17:$A$300,A185))</f>
        <v/>
      </c>
      <c r="E185" s="165" t="str">
        <f>IF(ISBLANK('Beladung des Speichers'!A185),"",1/SUMIFS('Beladung des Speichers'!$C$17:$C$300,'Beladung des Speichers'!$A$17:$A$300,A185)*C185*SUMIF($A$17:$A$300,A185,'Beladung des Speichers'!$E$17:$E$300))</f>
        <v/>
      </c>
      <c r="F185" s="166" t="str">
        <f>IF(ISBLANK('Beladung des Speichers'!A185),"",IF(C185=0,"0,00",D185/C185*E185))</f>
        <v/>
      </c>
      <c r="G185" s="167" t="str">
        <f>IF(ISBLANK('Beladung des Speichers'!A185),"",SUMIFS('Beladung des Speichers'!$C$17:$C$300,'Beladung des Speichers'!$A$17:$A$300,A185))</f>
        <v/>
      </c>
      <c r="H185" s="124" t="str">
        <f>IF(ISBLANK('Beladung des Speichers'!A185),"",'Beladung des Speichers'!C185)</f>
        <v/>
      </c>
      <c r="I185" s="168" t="str">
        <f>IF(ISBLANK('Beladung des Speichers'!A185),"",SUMIFS('Beladung des Speichers'!$E$17:$E$1001,'Beladung des Speichers'!$A$17:$A$1001,'Ergebnis (detailliert)'!A185))</f>
        <v/>
      </c>
      <c r="J185" s="125" t="str">
        <f>IF(ISBLANK('Beladung des Speichers'!A185),"",'Beladung des Speichers'!E185)</f>
        <v/>
      </c>
      <c r="K185" s="168" t="str">
        <f>IF(ISBLANK('Beladung des Speichers'!A185),"",SUMIFS('Entladung des Speichers'!$C$17:$C$1001,'Entladung des Speichers'!$A$17:$A$1001,'Ergebnis (detailliert)'!A185))</f>
        <v/>
      </c>
      <c r="L185" s="169" t="str">
        <f t="shared" si="10"/>
        <v/>
      </c>
      <c r="M185" s="169" t="str">
        <f>IF(ISBLANK('Entladung des Speichers'!A185),"",'Entladung des Speichers'!C185)</f>
        <v/>
      </c>
      <c r="N185" s="168" t="str">
        <f>IF(ISBLANK('Beladung des Speichers'!A185),"",SUMIFS('Entladung des Speichers'!$E$17:$E$1001,'Entladung des Speichers'!$A$17:$A$1001,'Ergebnis (detailliert)'!$A$17:$A$300))</f>
        <v/>
      </c>
      <c r="O185" s="125" t="str">
        <f t="shared" si="11"/>
        <v/>
      </c>
      <c r="P185" s="20" t="str">
        <f>IFERROR(IF(A185="","",N185*'Ergebnis (detailliert)'!J185/'Ergebnis (detailliert)'!I185),0)</f>
        <v/>
      </c>
      <c r="Q185" s="106" t="str">
        <f t="shared" si="12"/>
        <v/>
      </c>
      <c r="R185" s="107" t="str">
        <f t="shared" si="13"/>
        <v/>
      </c>
      <c r="S185" s="108" t="str">
        <f>IF(A185="","",IF(LOOKUP(A185,Stammdaten!$A$17:$A$1001,Stammdaten!$G$17:$G$1001)="Nein",0,IF(ISBLANK('Beladung des Speichers'!A185),"",ROUND(MIN(J185,Q185)*-1,2))))</f>
        <v/>
      </c>
    </row>
    <row r="186" spans="1:19" x14ac:dyDescent="0.2">
      <c r="A186" s="109" t="str">
        <f>IF('Beladung des Speichers'!A186="","",'Beladung des Speichers'!A186)</f>
        <v/>
      </c>
      <c r="B186" s="109" t="str">
        <f>IF('Beladung des Speichers'!B186="","",'Beladung des Speichers'!B186)</f>
        <v/>
      </c>
      <c r="C186" s="163" t="str">
        <f>IF(ISBLANK('Beladung des Speichers'!A186),"",SUMIFS('Beladung des Speichers'!$C$17:$C$300,'Beladung des Speichers'!$A$17:$A$300,A186)-SUMIFS('Entladung des Speichers'!$C$17:$C$300,'Entladung des Speichers'!$A$17:$A$300,A186)+SUMIFS(Füllstände!$B$17:$B$299,Füllstände!$A$17:$A$299,A186)-SUMIFS(Füllstände!$C$17:$C$299,Füllstände!$A$17:$A$299,A186))</f>
        <v/>
      </c>
      <c r="D186" s="164" t="str">
        <f>IF(ISBLANK('Beladung des Speichers'!A186),"",C186*'Beladung des Speichers'!C186/SUMIFS('Beladung des Speichers'!$C$17:$C$300,'Beladung des Speichers'!$A$17:$A$300,A186))</f>
        <v/>
      </c>
      <c r="E186" s="165" t="str">
        <f>IF(ISBLANK('Beladung des Speichers'!A186),"",1/SUMIFS('Beladung des Speichers'!$C$17:$C$300,'Beladung des Speichers'!$A$17:$A$300,A186)*C186*SUMIF($A$17:$A$300,A186,'Beladung des Speichers'!$E$17:$E$300))</f>
        <v/>
      </c>
      <c r="F186" s="166" t="str">
        <f>IF(ISBLANK('Beladung des Speichers'!A186),"",IF(C186=0,"0,00",D186/C186*E186))</f>
        <v/>
      </c>
      <c r="G186" s="167" t="str">
        <f>IF(ISBLANK('Beladung des Speichers'!A186),"",SUMIFS('Beladung des Speichers'!$C$17:$C$300,'Beladung des Speichers'!$A$17:$A$300,A186))</f>
        <v/>
      </c>
      <c r="H186" s="124" t="str">
        <f>IF(ISBLANK('Beladung des Speichers'!A186),"",'Beladung des Speichers'!C186)</f>
        <v/>
      </c>
      <c r="I186" s="168" t="str">
        <f>IF(ISBLANK('Beladung des Speichers'!A186),"",SUMIFS('Beladung des Speichers'!$E$17:$E$1001,'Beladung des Speichers'!$A$17:$A$1001,'Ergebnis (detailliert)'!A186))</f>
        <v/>
      </c>
      <c r="J186" s="125" t="str">
        <f>IF(ISBLANK('Beladung des Speichers'!A186),"",'Beladung des Speichers'!E186)</f>
        <v/>
      </c>
      <c r="K186" s="168" t="str">
        <f>IF(ISBLANK('Beladung des Speichers'!A186),"",SUMIFS('Entladung des Speichers'!$C$17:$C$1001,'Entladung des Speichers'!$A$17:$A$1001,'Ergebnis (detailliert)'!A186))</f>
        <v/>
      </c>
      <c r="L186" s="169" t="str">
        <f t="shared" si="10"/>
        <v/>
      </c>
      <c r="M186" s="169" t="str">
        <f>IF(ISBLANK('Entladung des Speichers'!A186),"",'Entladung des Speichers'!C186)</f>
        <v/>
      </c>
      <c r="N186" s="168" t="str">
        <f>IF(ISBLANK('Beladung des Speichers'!A186),"",SUMIFS('Entladung des Speichers'!$E$17:$E$1001,'Entladung des Speichers'!$A$17:$A$1001,'Ergebnis (detailliert)'!$A$17:$A$300))</f>
        <v/>
      </c>
      <c r="O186" s="125" t="str">
        <f t="shared" si="11"/>
        <v/>
      </c>
      <c r="P186" s="20" t="str">
        <f>IFERROR(IF(A186="","",N186*'Ergebnis (detailliert)'!J186/'Ergebnis (detailliert)'!I186),0)</f>
        <v/>
      </c>
      <c r="Q186" s="106" t="str">
        <f t="shared" si="12"/>
        <v/>
      </c>
      <c r="R186" s="107" t="str">
        <f t="shared" si="13"/>
        <v/>
      </c>
      <c r="S186" s="108" t="str">
        <f>IF(A186="","",IF(LOOKUP(A186,Stammdaten!$A$17:$A$1001,Stammdaten!$G$17:$G$1001)="Nein",0,IF(ISBLANK('Beladung des Speichers'!A186),"",ROUND(MIN(J186,Q186)*-1,2))))</f>
        <v/>
      </c>
    </row>
    <row r="187" spans="1:19" x14ac:dyDescent="0.2">
      <c r="A187" s="109" t="str">
        <f>IF('Beladung des Speichers'!A187="","",'Beladung des Speichers'!A187)</f>
        <v/>
      </c>
      <c r="B187" s="109" t="str">
        <f>IF('Beladung des Speichers'!B187="","",'Beladung des Speichers'!B187)</f>
        <v/>
      </c>
      <c r="C187" s="163" t="str">
        <f>IF(ISBLANK('Beladung des Speichers'!A187),"",SUMIFS('Beladung des Speichers'!$C$17:$C$300,'Beladung des Speichers'!$A$17:$A$300,A187)-SUMIFS('Entladung des Speichers'!$C$17:$C$300,'Entladung des Speichers'!$A$17:$A$300,A187)+SUMIFS(Füllstände!$B$17:$B$299,Füllstände!$A$17:$A$299,A187)-SUMIFS(Füllstände!$C$17:$C$299,Füllstände!$A$17:$A$299,A187))</f>
        <v/>
      </c>
      <c r="D187" s="164" t="str">
        <f>IF(ISBLANK('Beladung des Speichers'!A187),"",C187*'Beladung des Speichers'!C187/SUMIFS('Beladung des Speichers'!$C$17:$C$300,'Beladung des Speichers'!$A$17:$A$300,A187))</f>
        <v/>
      </c>
      <c r="E187" s="165" t="str">
        <f>IF(ISBLANK('Beladung des Speichers'!A187),"",1/SUMIFS('Beladung des Speichers'!$C$17:$C$300,'Beladung des Speichers'!$A$17:$A$300,A187)*C187*SUMIF($A$17:$A$300,A187,'Beladung des Speichers'!$E$17:$E$300))</f>
        <v/>
      </c>
      <c r="F187" s="166" t="str">
        <f>IF(ISBLANK('Beladung des Speichers'!A187),"",IF(C187=0,"0,00",D187/C187*E187))</f>
        <v/>
      </c>
      <c r="G187" s="167" t="str">
        <f>IF(ISBLANK('Beladung des Speichers'!A187),"",SUMIFS('Beladung des Speichers'!$C$17:$C$300,'Beladung des Speichers'!$A$17:$A$300,A187))</f>
        <v/>
      </c>
      <c r="H187" s="124" t="str">
        <f>IF(ISBLANK('Beladung des Speichers'!A187),"",'Beladung des Speichers'!C187)</f>
        <v/>
      </c>
      <c r="I187" s="168" t="str">
        <f>IF(ISBLANK('Beladung des Speichers'!A187),"",SUMIFS('Beladung des Speichers'!$E$17:$E$1001,'Beladung des Speichers'!$A$17:$A$1001,'Ergebnis (detailliert)'!A187))</f>
        <v/>
      </c>
      <c r="J187" s="125" t="str">
        <f>IF(ISBLANK('Beladung des Speichers'!A187),"",'Beladung des Speichers'!E187)</f>
        <v/>
      </c>
      <c r="K187" s="168" t="str">
        <f>IF(ISBLANK('Beladung des Speichers'!A187),"",SUMIFS('Entladung des Speichers'!$C$17:$C$1001,'Entladung des Speichers'!$A$17:$A$1001,'Ergebnis (detailliert)'!A187))</f>
        <v/>
      </c>
      <c r="L187" s="169" t="str">
        <f t="shared" si="10"/>
        <v/>
      </c>
      <c r="M187" s="169" t="str">
        <f>IF(ISBLANK('Entladung des Speichers'!A187),"",'Entladung des Speichers'!C187)</f>
        <v/>
      </c>
      <c r="N187" s="168" t="str">
        <f>IF(ISBLANK('Beladung des Speichers'!A187),"",SUMIFS('Entladung des Speichers'!$E$17:$E$1001,'Entladung des Speichers'!$A$17:$A$1001,'Ergebnis (detailliert)'!$A$17:$A$300))</f>
        <v/>
      </c>
      <c r="O187" s="125" t="str">
        <f t="shared" si="11"/>
        <v/>
      </c>
      <c r="P187" s="20" t="str">
        <f>IFERROR(IF(A187="","",N187*'Ergebnis (detailliert)'!J187/'Ergebnis (detailliert)'!I187),0)</f>
        <v/>
      </c>
      <c r="Q187" s="106" t="str">
        <f t="shared" si="12"/>
        <v/>
      </c>
      <c r="R187" s="107" t="str">
        <f t="shared" si="13"/>
        <v/>
      </c>
      <c r="S187" s="108" t="str">
        <f>IF(A187="","",IF(LOOKUP(A187,Stammdaten!$A$17:$A$1001,Stammdaten!$G$17:$G$1001)="Nein",0,IF(ISBLANK('Beladung des Speichers'!A187),"",ROUND(MIN(J187,Q187)*-1,2))))</f>
        <v/>
      </c>
    </row>
    <row r="188" spans="1:19" x14ac:dyDescent="0.2">
      <c r="A188" s="109" t="str">
        <f>IF('Beladung des Speichers'!A188="","",'Beladung des Speichers'!A188)</f>
        <v/>
      </c>
      <c r="B188" s="109" t="str">
        <f>IF('Beladung des Speichers'!B188="","",'Beladung des Speichers'!B188)</f>
        <v/>
      </c>
      <c r="C188" s="163" t="str">
        <f>IF(ISBLANK('Beladung des Speichers'!A188),"",SUMIFS('Beladung des Speichers'!$C$17:$C$300,'Beladung des Speichers'!$A$17:$A$300,A188)-SUMIFS('Entladung des Speichers'!$C$17:$C$300,'Entladung des Speichers'!$A$17:$A$300,A188)+SUMIFS(Füllstände!$B$17:$B$299,Füllstände!$A$17:$A$299,A188)-SUMIFS(Füllstände!$C$17:$C$299,Füllstände!$A$17:$A$299,A188))</f>
        <v/>
      </c>
      <c r="D188" s="164" t="str">
        <f>IF(ISBLANK('Beladung des Speichers'!A188),"",C188*'Beladung des Speichers'!C188/SUMIFS('Beladung des Speichers'!$C$17:$C$300,'Beladung des Speichers'!$A$17:$A$300,A188))</f>
        <v/>
      </c>
      <c r="E188" s="165" t="str">
        <f>IF(ISBLANK('Beladung des Speichers'!A188),"",1/SUMIFS('Beladung des Speichers'!$C$17:$C$300,'Beladung des Speichers'!$A$17:$A$300,A188)*C188*SUMIF($A$17:$A$300,A188,'Beladung des Speichers'!$E$17:$E$300))</f>
        <v/>
      </c>
      <c r="F188" s="166" t="str">
        <f>IF(ISBLANK('Beladung des Speichers'!A188),"",IF(C188=0,"0,00",D188/C188*E188))</f>
        <v/>
      </c>
      <c r="G188" s="167" t="str">
        <f>IF(ISBLANK('Beladung des Speichers'!A188),"",SUMIFS('Beladung des Speichers'!$C$17:$C$300,'Beladung des Speichers'!$A$17:$A$300,A188))</f>
        <v/>
      </c>
      <c r="H188" s="124" t="str">
        <f>IF(ISBLANK('Beladung des Speichers'!A188),"",'Beladung des Speichers'!C188)</f>
        <v/>
      </c>
      <c r="I188" s="168" t="str">
        <f>IF(ISBLANK('Beladung des Speichers'!A188),"",SUMIFS('Beladung des Speichers'!$E$17:$E$1001,'Beladung des Speichers'!$A$17:$A$1001,'Ergebnis (detailliert)'!A188))</f>
        <v/>
      </c>
      <c r="J188" s="125" t="str">
        <f>IF(ISBLANK('Beladung des Speichers'!A188),"",'Beladung des Speichers'!E188)</f>
        <v/>
      </c>
      <c r="K188" s="168" t="str">
        <f>IF(ISBLANK('Beladung des Speichers'!A188),"",SUMIFS('Entladung des Speichers'!$C$17:$C$1001,'Entladung des Speichers'!$A$17:$A$1001,'Ergebnis (detailliert)'!A188))</f>
        <v/>
      </c>
      <c r="L188" s="169" t="str">
        <f t="shared" si="10"/>
        <v/>
      </c>
      <c r="M188" s="169" t="str">
        <f>IF(ISBLANK('Entladung des Speichers'!A188),"",'Entladung des Speichers'!C188)</f>
        <v/>
      </c>
      <c r="N188" s="168" t="str">
        <f>IF(ISBLANK('Beladung des Speichers'!A188),"",SUMIFS('Entladung des Speichers'!$E$17:$E$1001,'Entladung des Speichers'!$A$17:$A$1001,'Ergebnis (detailliert)'!$A$17:$A$300))</f>
        <v/>
      </c>
      <c r="O188" s="125" t="str">
        <f t="shared" si="11"/>
        <v/>
      </c>
      <c r="P188" s="20" t="str">
        <f>IFERROR(IF(A188="","",N188*'Ergebnis (detailliert)'!J188/'Ergebnis (detailliert)'!I188),0)</f>
        <v/>
      </c>
      <c r="Q188" s="106" t="str">
        <f t="shared" si="12"/>
        <v/>
      </c>
      <c r="R188" s="107" t="str">
        <f t="shared" si="13"/>
        <v/>
      </c>
      <c r="S188" s="108" t="str">
        <f>IF(A188="","",IF(LOOKUP(A188,Stammdaten!$A$17:$A$1001,Stammdaten!$G$17:$G$1001)="Nein",0,IF(ISBLANK('Beladung des Speichers'!A188),"",ROUND(MIN(J188,Q188)*-1,2))))</f>
        <v/>
      </c>
    </row>
    <row r="189" spans="1:19" x14ac:dyDescent="0.2">
      <c r="A189" s="109" t="str">
        <f>IF('Beladung des Speichers'!A189="","",'Beladung des Speichers'!A189)</f>
        <v/>
      </c>
      <c r="B189" s="109" t="str">
        <f>IF('Beladung des Speichers'!B189="","",'Beladung des Speichers'!B189)</f>
        <v/>
      </c>
      <c r="C189" s="163" t="str">
        <f>IF(ISBLANK('Beladung des Speichers'!A189),"",SUMIFS('Beladung des Speichers'!$C$17:$C$300,'Beladung des Speichers'!$A$17:$A$300,A189)-SUMIFS('Entladung des Speichers'!$C$17:$C$300,'Entladung des Speichers'!$A$17:$A$300,A189)+SUMIFS(Füllstände!$B$17:$B$299,Füllstände!$A$17:$A$299,A189)-SUMIFS(Füllstände!$C$17:$C$299,Füllstände!$A$17:$A$299,A189))</f>
        <v/>
      </c>
      <c r="D189" s="164" t="str">
        <f>IF(ISBLANK('Beladung des Speichers'!A189),"",C189*'Beladung des Speichers'!C189/SUMIFS('Beladung des Speichers'!$C$17:$C$300,'Beladung des Speichers'!$A$17:$A$300,A189))</f>
        <v/>
      </c>
      <c r="E189" s="165" t="str">
        <f>IF(ISBLANK('Beladung des Speichers'!A189),"",1/SUMIFS('Beladung des Speichers'!$C$17:$C$300,'Beladung des Speichers'!$A$17:$A$300,A189)*C189*SUMIF($A$17:$A$300,A189,'Beladung des Speichers'!$E$17:$E$300))</f>
        <v/>
      </c>
      <c r="F189" s="166" t="str">
        <f>IF(ISBLANK('Beladung des Speichers'!A189),"",IF(C189=0,"0,00",D189/C189*E189))</f>
        <v/>
      </c>
      <c r="G189" s="167" t="str">
        <f>IF(ISBLANK('Beladung des Speichers'!A189),"",SUMIFS('Beladung des Speichers'!$C$17:$C$300,'Beladung des Speichers'!$A$17:$A$300,A189))</f>
        <v/>
      </c>
      <c r="H189" s="124" t="str">
        <f>IF(ISBLANK('Beladung des Speichers'!A189),"",'Beladung des Speichers'!C189)</f>
        <v/>
      </c>
      <c r="I189" s="168" t="str">
        <f>IF(ISBLANK('Beladung des Speichers'!A189),"",SUMIFS('Beladung des Speichers'!$E$17:$E$1001,'Beladung des Speichers'!$A$17:$A$1001,'Ergebnis (detailliert)'!A189))</f>
        <v/>
      </c>
      <c r="J189" s="125" t="str">
        <f>IF(ISBLANK('Beladung des Speichers'!A189),"",'Beladung des Speichers'!E189)</f>
        <v/>
      </c>
      <c r="K189" s="168" t="str">
        <f>IF(ISBLANK('Beladung des Speichers'!A189),"",SUMIFS('Entladung des Speichers'!$C$17:$C$1001,'Entladung des Speichers'!$A$17:$A$1001,'Ergebnis (detailliert)'!A189))</f>
        <v/>
      </c>
      <c r="L189" s="169" t="str">
        <f t="shared" si="10"/>
        <v/>
      </c>
      <c r="M189" s="169" t="str">
        <f>IF(ISBLANK('Entladung des Speichers'!A189),"",'Entladung des Speichers'!C189)</f>
        <v/>
      </c>
      <c r="N189" s="168" t="str">
        <f>IF(ISBLANK('Beladung des Speichers'!A189),"",SUMIFS('Entladung des Speichers'!$E$17:$E$1001,'Entladung des Speichers'!$A$17:$A$1001,'Ergebnis (detailliert)'!$A$17:$A$300))</f>
        <v/>
      </c>
      <c r="O189" s="125" t="str">
        <f t="shared" si="11"/>
        <v/>
      </c>
      <c r="P189" s="20" t="str">
        <f>IFERROR(IF(A189="","",N189*'Ergebnis (detailliert)'!J189/'Ergebnis (detailliert)'!I189),0)</f>
        <v/>
      </c>
      <c r="Q189" s="106" t="str">
        <f t="shared" si="12"/>
        <v/>
      </c>
      <c r="R189" s="107" t="str">
        <f t="shared" si="13"/>
        <v/>
      </c>
      <c r="S189" s="108" t="str">
        <f>IF(A189="","",IF(LOOKUP(A189,Stammdaten!$A$17:$A$1001,Stammdaten!$G$17:$G$1001)="Nein",0,IF(ISBLANK('Beladung des Speichers'!A189),"",ROUND(MIN(J189,Q189)*-1,2))))</f>
        <v/>
      </c>
    </row>
    <row r="190" spans="1:19" x14ac:dyDescent="0.2">
      <c r="A190" s="109" t="str">
        <f>IF('Beladung des Speichers'!A190="","",'Beladung des Speichers'!A190)</f>
        <v/>
      </c>
      <c r="B190" s="109" t="str">
        <f>IF('Beladung des Speichers'!B190="","",'Beladung des Speichers'!B190)</f>
        <v/>
      </c>
      <c r="C190" s="163" t="str">
        <f>IF(ISBLANK('Beladung des Speichers'!A190),"",SUMIFS('Beladung des Speichers'!$C$17:$C$300,'Beladung des Speichers'!$A$17:$A$300,A190)-SUMIFS('Entladung des Speichers'!$C$17:$C$300,'Entladung des Speichers'!$A$17:$A$300,A190)+SUMIFS(Füllstände!$B$17:$B$299,Füllstände!$A$17:$A$299,A190)-SUMIFS(Füllstände!$C$17:$C$299,Füllstände!$A$17:$A$299,A190))</f>
        <v/>
      </c>
      <c r="D190" s="164" t="str">
        <f>IF(ISBLANK('Beladung des Speichers'!A190),"",C190*'Beladung des Speichers'!C190/SUMIFS('Beladung des Speichers'!$C$17:$C$300,'Beladung des Speichers'!$A$17:$A$300,A190))</f>
        <v/>
      </c>
      <c r="E190" s="165" t="str">
        <f>IF(ISBLANK('Beladung des Speichers'!A190),"",1/SUMIFS('Beladung des Speichers'!$C$17:$C$300,'Beladung des Speichers'!$A$17:$A$300,A190)*C190*SUMIF($A$17:$A$300,A190,'Beladung des Speichers'!$E$17:$E$300))</f>
        <v/>
      </c>
      <c r="F190" s="166" t="str">
        <f>IF(ISBLANK('Beladung des Speichers'!A190),"",IF(C190=0,"0,00",D190/C190*E190))</f>
        <v/>
      </c>
      <c r="G190" s="167" t="str">
        <f>IF(ISBLANK('Beladung des Speichers'!A190),"",SUMIFS('Beladung des Speichers'!$C$17:$C$300,'Beladung des Speichers'!$A$17:$A$300,A190))</f>
        <v/>
      </c>
      <c r="H190" s="124" t="str">
        <f>IF(ISBLANK('Beladung des Speichers'!A190),"",'Beladung des Speichers'!C190)</f>
        <v/>
      </c>
      <c r="I190" s="168" t="str">
        <f>IF(ISBLANK('Beladung des Speichers'!A190),"",SUMIFS('Beladung des Speichers'!$E$17:$E$1001,'Beladung des Speichers'!$A$17:$A$1001,'Ergebnis (detailliert)'!A190))</f>
        <v/>
      </c>
      <c r="J190" s="125" t="str">
        <f>IF(ISBLANK('Beladung des Speichers'!A190),"",'Beladung des Speichers'!E190)</f>
        <v/>
      </c>
      <c r="K190" s="168" t="str">
        <f>IF(ISBLANK('Beladung des Speichers'!A190),"",SUMIFS('Entladung des Speichers'!$C$17:$C$1001,'Entladung des Speichers'!$A$17:$A$1001,'Ergebnis (detailliert)'!A190))</f>
        <v/>
      </c>
      <c r="L190" s="169" t="str">
        <f t="shared" si="10"/>
        <v/>
      </c>
      <c r="M190" s="169" t="str">
        <f>IF(ISBLANK('Entladung des Speichers'!A190),"",'Entladung des Speichers'!C190)</f>
        <v/>
      </c>
      <c r="N190" s="168" t="str">
        <f>IF(ISBLANK('Beladung des Speichers'!A190),"",SUMIFS('Entladung des Speichers'!$E$17:$E$1001,'Entladung des Speichers'!$A$17:$A$1001,'Ergebnis (detailliert)'!$A$17:$A$300))</f>
        <v/>
      </c>
      <c r="O190" s="125" t="str">
        <f t="shared" si="11"/>
        <v/>
      </c>
      <c r="P190" s="20" t="str">
        <f>IFERROR(IF(A190="","",N190*'Ergebnis (detailliert)'!J190/'Ergebnis (detailliert)'!I190),0)</f>
        <v/>
      </c>
      <c r="Q190" s="106" t="str">
        <f t="shared" si="12"/>
        <v/>
      </c>
      <c r="R190" s="107" t="str">
        <f t="shared" si="13"/>
        <v/>
      </c>
      <c r="S190" s="108" t="str">
        <f>IF(A190="","",IF(LOOKUP(A190,Stammdaten!$A$17:$A$1001,Stammdaten!$G$17:$G$1001)="Nein",0,IF(ISBLANK('Beladung des Speichers'!A190),"",ROUND(MIN(J190,Q190)*-1,2))))</f>
        <v/>
      </c>
    </row>
    <row r="191" spans="1:19" x14ac:dyDescent="0.2">
      <c r="A191" s="109" t="str">
        <f>IF('Beladung des Speichers'!A191="","",'Beladung des Speichers'!A191)</f>
        <v/>
      </c>
      <c r="B191" s="109" t="str">
        <f>IF('Beladung des Speichers'!B191="","",'Beladung des Speichers'!B191)</f>
        <v/>
      </c>
      <c r="C191" s="163" t="str">
        <f>IF(ISBLANK('Beladung des Speichers'!A191),"",SUMIFS('Beladung des Speichers'!$C$17:$C$300,'Beladung des Speichers'!$A$17:$A$300,A191)-SUMIFS('Entladung des Speichers'!$C$17:$C$300,'Entladung des Speichers'!$A$17:$A$300,A191)+SUMIFS(Füllstände!$B$17:$B$299,Füllstände!$A$17:$A$299,A191)-SUMIFS(Füllstände!$C$17:$C$299,Füllstände!$A$17:$A$299,A191))</f>
        <v/>
      </c>
      <c r="D191" s="164" t="str">
        <f>IF(ISBLANK('Beladung des Speichers'!A191),"",C191*'Beladung des Speichers'!C191/SUMIFS('Beladung des Speichers'!$C$17:$C$300,'Beladung des Speichers'!$A$17:$A$300,A191))</f>
        <v/>
      </c>
      <c r="E191" s="165" t="str">
        <f>IF(ISBLANK('Beladung des Speichers'!A191),"",1/SUMIFS('Beladung des Speichers'!$C$17:$C$300,'Beladung des Speichers'!$A$17:$A$300,A191)*C191*SUMIF($A$17:$A$300,A191,'Beladung des Speichers'!$E$17:$E$300))</f>
        <v/>
      </c>
      <c r="F191" s="166" t="str">
        <f>IF(ISBLANK('Beladung des Speichers'!A191),"",IF(C191=0,"0,00",D191/C191*E191))</f>
        <v/>
      </c>
      <c r="G191" s="167" t="str">
        <f>IF(ISBLANK('Beladung des Speichers'!A191),"",SUMIFS('Beladung des Speichers'!$C$17:$C$300,'Beladung des Speichers'!$A$17:$A$300,A191))</f>
        <v/>
      </c>
      <c r="H191" s="124" t="str">
        <f>IF(ISBLANK('Beladung des Speichers'!A191),"",'Beladung des Speichers'!C191)</f>
        <v/>
      </c>
      <c r="I191" s="168" t="str">
        <f>IF(ISBLANK('Beladung des Speichers'!A191),"",SUMIFS('Beladung des Speichers'!$E$17:$E$1001,'Beladung des Speichers'!$A$17:$A$1001,'Ergebnis (detailliert)'!A191))</f>
        <v/>
      </c>
      <c r="J191" s="125" t="str">
        <f>IF(ISBLANK('Beladung des Speichers'!A191),"",'Beladung des Speichers'!E191)</f>
        <v/>
      </c>
      <c r="K191" s="168" t="str">
        <f>IF(ISBLANK('Beladung des Speichers'!A191),"",SUMIFS('Entladung des Speichers'!$C$17:$C$1001,'Entladung des Speichers'!$A$17:$A$1001,'Ergebnis (detailliert)'!A191))</f>
        <v/>
      </c>
      <c r="L191" s="169" t="str">
        <f t="shared" si="10"/>
        <v/>
      </c>
      <c r="M191" s="169" t="str">
        <f>IF(ISBLANK('Entladung des Speichers'!A191),"",'Entladung des Speichers'!C191)</f>
        <v/>
      </c>
      <c r="N191" s="168" t="str">
        <f>IF(ISBLANK('Beladung des Speichers'!A191),"",SUMIFS('Entladung des Speichers'!$E$17:$E$1001,'Entladung des Speichers'!$A$17:$A$1001,'Ergebnis (detailliert)'!$A$17:$A$300))</f>
        <v/>
      </c>
      <c r="O191" s="125" t="str">
        <f t="shared" si="11"/>
        <v/>
      </c>
      <c r="P191" s="20" t="str">
        <f>IFERROR(IF(A191="","",N191*'Ergebnis (detailliert)'!J191/'Ergebnis (detailliert)'!I191),0)</f>
        <v/>
      </c>
      <c r="Q191" s="106" t="str">
        <f t="shared" si="12"/>
        <v/>
      </c>
      <c r="R191" s="107" t="str">
        <f t="shared" si="13"/>
        <v/>
      </c>
      <c r="S191" s="108" t="str">
        <f>IF(A191="","",IF(LOOKUP(A191,Stammdaten!$A$17:$A$1001,Stammdaten!$G$17:$G$1001)="Nein",0,IF(ISBLANK('Beladung des Speichers'!A191),"",ROUND(MIN(J191,Q191)*-1,2))))</f>
        <v/>
      </c>
    </row>
    <row r="192" spans="1:19" x14ac:dyDescent="0.2">
      <c r="A192" s="109" t="str">
        <f>IF('Beladung des Speichers'!A192="","",'Beladung des Speichers'!A192)</f>
        <v/>
      </c>
      <c r="B192" s="109" t="str">
        <f>IF('Beladung des Speichers'!B192="","",'Beladung des Speichers'!B192)</f>
        <v/>
      </c>
      <c r="C192" s="163" t="str">
        <f>IF(ISBLANK('Beladung des Speichers'!A192),"",SUMIFS('Beladung des Speichers'!$C$17:$C$300,'Beladung des Speichers'!$A$17:$A$300,A192)-SUMIFS('Entladung des Speichers'!$C$17:$C$300,'Entladung des Speichers'!$A$17:$A$300,A192)+SUMIFS(Füllstände!$B$17:$B$299,Füllstände!$A$17:$A$299,A192)-SUMIFS(Füllstände!$C$17:$C$299,Füllstände!$A$17:$A$299,A192))</f>
        <v/>
      </c>
      <c r="D192" s="164" t="str">
        <f>IF(ISBLANK('Beladung des Speichers'!A192),"",C192*'Beladung des Speichers'!C192/SUMIFS('Beladung des Speichers'!$C$17:$C$300,'Beladung des Speichers'!$A$17:$A$300,A192))</f>
        <v/>
      </c>
      <c r="E192" s="165" t="str">
        <f>IF(ISBLANK('Beladung des Speichers'!A192),"",1/SUMIFS('Beladung des Speichers'!$C$17:$C$300,'Beladung des Speichers'!$A$17:$A$300,A192)*C192*SUMIF($A$17:$A$300,A192,'Beladung des Speichers'!$E$17:$E$300))</f>
        <v/>
      </c>
      <c r="F192" s="166" t="str">
        <f>IF(ISBLANK('Beladung des Speichers'!A192),"",IF(C192=0,"0,00",D192/C192*E192))</f>
        <v/>
      </c>
      <c r="G192" s="167" t="str">
        <f>IF(ISBLANK('Beladung des Speichers'!A192),"",SUMIFS('Beladung des Speichers'!$C$17:$C$300,'Beladung des Speichers'!$A$17:$A$300,A192))</f>
        <v/>
      </c>
      <c r="H192" s="124" t="str">
        <f>IF(ISBLANK('Beladung des Speichers'!A192),"",'Beladung des Speichers'!C192)</f>
        <v/>
      </c>
      <c r="I192" s="168" t="str">
        <f>IF(ISBLANK('Beladung des Speichers'!A192),"",SUMIFS('Beladung des Speichers'!$E$17:$E$1001,'Beladung des Speichers'!$A$17:$A$1001,'Ergebnis (detailliert)'!A192))</f>
        <v/>
      </c>
      <c r="J192" s="125" t="str">
        <f>IF(ISBLANK('Beladung des Speichers'!A192),"",'Beladung des Speichers'!E192)</f>
        <v/>
      </c>
      <c r="K192" s="168" t="str">
        <f>IF(ISBLANK('Beladung des Speichers'!A192),"",SUMIFS('Entladung des Speichers'!$C$17:$C$1001,'Entladung des Speichers'!$A$17:$A$1001,'Ergebnis (detailliert)'!A192))</f>
        <v/>
      </c>
      <c r="L192" s="169" t="str">
        <f t="shared" si="10"/>
        <v/>
      </c>
      <c r="M192" s="169" t="str">
        <f>IF(ISBLANK('Entladung des Speichers'!A192),"",'Entladung des Speichers'!C192)</f>
        <v/>
      </c>
      <c r="N192" s="168" t="str">
        <f>IF(ISBLANK('Beladung des Speichers'!A192),"",SUMIFS('Entladung des Speichers'!$E$17:$E$1001,'Entladung des Speichers'!$A$17:$A$1001,'Ergebnis (detailliert)'!$A$17:$A$300))</f>
        <v/>
      </c>
      <c r="O192" s="125" t="str">
        <f t="shared" si="11"/>
        <v/>
      </c>
      <c r="P192" s="20" t="str">
        <f>IFERROR(IF(A192="","",N192*'Ergebnis (detailliert)'!J192/'Ergebnis (detailliert)'!I192),0)</f>
        <v/>
      </c>
      <c r="Q192" s="106" t="str">
        <f t="shared" si="12"/>
        <v/>
      </c>
      <c r="R192" s="107" t="str">
        <f t="shared" si="13"/>
        <v/>
      </c>
      <c r="S192" s="108" t="str">
        <f>IF(A192="","",IF(LOOKUP(A192,Stammdaten!$A$17:$A$1001,Stammdaten!$G$17:$G$1001)="Nein",0,IF(ISBLANK('Beladung des Speichers'!A192),"",ROUND(MIN(J192,Q192)*-1,2))))</f>
        <v/>
      </c>
    </row>
    <row r="193" spans="1:19" x14ac:dyDescent="0.2">
      <c r="A193" s="109" t="str">
        <f>IF('Beladung des Speichers'!A193="","",'Beladung des Speichers'!A193)</f>
        <v/>
      </c>
      <c r="B193" s="109" t="str">
        <f>IF('Beladung des Speichers'!B193="","",'Beladung des Speichers'!B193)</f>
        <v/>
      </c>
      <c r="C193" s="163" t="str">
        <f>IF(ISBLANK('Beladung des Speichers'!A193),"",SUMIFS('Beladung des Speichers'!$C$17:$C$300,'Beladung des Speichers'!$A$17:$A$300,A193)-SUMIFS('Entladung des Speichers'!$C$17:$C$300,'Entladung des Speichers'!$A$17:$A$300,A193)+SUMIFS(Füllstände!$B$17:$B$299,Füllstände!$A$17:$A$299,A193)-SUMIFS(Füllstände!$C$17:$C$299,Füllstände!$A$17:$A$299,A193))</f>
        <v/>
      </c>
      <c r="D193" s="164" t="str">
        <f>IF(ISBLANK('Beladung des Speichers'!A193),"",C193*'Beladung des Speichers'!C193/SUMIFS('Beladung des Speichers'!$C$17:$C$300,'Beladung des Speichers'!$A$17:$A$300,A193))</f>
        <v/>
      </c>
      <c r="E193" s="165" t="str">
        <f>IF(ISBLANK('Beladung des Speichers'!A193),"",1/SUMIFS('Beladung des Speichers'!$C$17:$C$300,'Beladung des Speichers'!$A$17:$A$300,A193)*C193*SUMIF($A$17:$A$300,A193,'Beladung des Speichers'!$E$17:$E$300))</f>
        <v/>
      </c>
      <c r="F193" s="166" t="str">
        <f>IF(ISBLANK('Beladung des Speichers'!A193),"",IF(C193=0,"0,00",D193/C193*E193))</f>
        <v/>
      </c>
      <c r="G193" s="167" t="str">
        <f>IF(ISBLANK('Beladung des Speichers'!A193),"",SUMIFS('Beladung des Speichers'!$C$17:$C$300,'Beladung des Speichers'!$A$17:$A$300,A193))</f>
        <v/>
      </c>
      <c r="H193" s="124" t="str">
        <f>IF(ISBLANK('Beladung des Speichers'!A193),"",'Beladung des Speichers'!C193)</f>
        <v/>
      </c>
      <c r="I193" s="168" t="str">
        <f>IF(ISBLANK('Beladung des Speichers'!A193),"",SUMIFS('Beladung des Speichers'!$E$17:$E$1001,'Beladung des Speichers'!$A$17:$A$1001,'Ergebnis (detailliert)'!A193))</f>
        <v/>
      </c>
      <c r="J193" s="125" t="str">
        <f>IF(ISBLANK('Beladung des Speichers'!A193),"",'Beladung des Speichers'!E193)</f>
        <v/>
      </c>
      <c r="K193" s="168" t="str">
        <f>IF(ISBLANK('Beladung des Speichers'!A193),"",SUMIFS('Entladung des Speichers'!$C$17:$C$1001,'Entladung des Speichers'!$A$17:$A$1001,'Ergebnis (detailliert)'!A193))</f>
        <v/>
      </c>
      <c r="L193" s="169" t="str">
        <f t="shared" si="10"/>
        <v/>
      </c>
      <c r="M193" s="169" t="str">
        <f>IF(ISBLANK('Entladung des Speichers'!A193),"",'Entladung des Speichers'!C193)</f>
        <v/>
      </c>
      <c r="N193" s="168" t="str">
        <f>IF(ISBLANK('Beladung des Speichers'!A193),"",SUMIFS('Entladung des Speichers'!$E$17:$E$1001,'Entladung des Speichers'!$A$17:$A$1001,'Ergebnis (detailliert)'!$A$17:$A$300))</f>
        <v/>
      </c>
      <c r="O193" s="125" t="str">
        <f t="shared" si="11"/>
        <v/>
      </c>
      <c r="P193" s="20" t="str">
        <f>IFERROR(IF(A193="","",N193*'Ergebnis (detailliert)'!J193/'Ergebnis (detailliert)'!I193),0)</f>
        <v/>
      </c>
      <c r="Q193" s="106" t="str">
        <f t="shared" si="12"/>
        <v/>
      </c>
      <c r="R193" s="107" t="str">
        <f t="shared" si="13"/>
        <v/>
      </c>
      <c r="S193" s="108" t="str">
        <f>IF(A193="","",IF(LOOKUP(A193,Stammdaten!$A$17:$A$1001,Stammdaten!$G$17:$G$1001)="Nein",0,IF(ISBLANK('Beladung des Speichers'!A193),"",ROUND(MIN(J193,Q193)*-1,2))))</f>
        <v/>
      </c>
    </row>
    <row r="194" spans="1:19" x14ac:dyDescent="0.2">
      <c r="A194" s="109" t="str">
        <f>IF('Beladung des Speichers'!A194="","",'Beladung des Speichers'!A194)</f>
        <v/>
      </c>
      <c r="B194" s="109" t="str">
        <f>IF('Beladung des Speichers'!B194="","",'Beladung des Speichers'!B194)</f>
        <v/>
      </c>
      <c r="C194" s="163" t="str">
        <f>IF(ISBLANK('Beladung des Speichers'!A194),"",SUMIFS('Beladung des Speichers'!$C$17:$C$300,'Beladung des Speichers'!$A$17:$A$300,A194)-SUMIFS('Entladung des Speichers'!$C$17:$C$300,'Entladung des Speichers'!$A$17:$A$300,A194)+SUMIFS(Füllstände!$B$17:$B$299,Füllstände!$A$17:$A$299,A194)-SUMIFS(Füllstände!$C$17:$C$299,Füllstände!$A$17:$A$299,A194))</f>
        <v/>
      </c>
      <c r="D194" s="164" t="str">
        <f>IF(ISBLANK('Beladung des Speichers'!A194),"",C194*'Beladung des Speichers'!C194/SUMIFS('Beladung des Speichers'!$C$17:$C$300,'Beladung des Speichers'!$A$17:$A$300,A194))</f>
        <v/>
      </c>
      <c r="E194" s="165" t="str">
        <f>IF(ISBLANK('Beladung des Speichers'!A194),"",1/SUMIFS('Beladung des Speichers'!$C$17:$C$300,'Beladung des Speichers'!$A$17:$A$300,A194)*C194*SUMIF($A$17:$A$300,A194,'Beladung des Speichers'!$E$17:$E$300))</f>
        <v/>
      </c>
      <c r="F194" s="166" t="str">
        <f>IF(ISBLANK('Beladung des Speichers'!A194),"",IF(C194=0,"0,00",D194/C194*E194))</f>
        <v/>
      </c>
      <c r="G194" s="167" t="str">
        <f>IF(ISBLANK('Beladung des Speichers'!A194),"",SUMIFS('Beladung des Speichers'!$C$17:$C$300,'Beladung des Speichers'!$A$17:$A$300,A194))</f>
        <v/>
      </c>
      <c r="H194" s="124" t="str">
        <f>IF(ISBLANK('Beladung des Speichers'!A194),"",'Beladung des Speichers'!C194)</f>
        <v/>
      </c>
      <c r="I194" s="168" t="str">
        <f>IF(ISBLANK('Beladung des Speichers'!A194),"",SUMIFS('Beladung des Speichers'!$E$17:$E$1001,'Beladung des Speichers'!$A$17:$A$1001,'Ergebnis (detailliert)'!A194))</f>
        <v/>
      </c>
      <c r="J194" s="125" t="str">
        <f>IF(ISBLANK('Beladung des Speichers'!A194),"",'Beladung des Speichers'!E194)</f>
        <v/>
      </c>
      <c r="K194" s="168" t="str">
        <f>IF(ISBLANK('Beladung des Speichers'!A194),"",SUMIFS('Entladung des Speichers'!$C$17:$C$1001,'Entladung des Speichers'!$A$17:$A$1001,'Ergebnis (detailliert)'!A194))</f>
        <v/>
      </c>
      <c r="L194" s="169" t="str">
        <f t="shared" si="10"/>
        <v/>
      </c>
      <c r="M194" s="169" t="str">
        <f>IF(ISBLANK('Entladung des Speichers'!A194),"",'Entladung des Speichers'!C194)</f>
        <v/>
      </c>
      <c r="N194" s="168" t="str">
        <f>IF(ISBLANK('Beladung des Speichers'!A194),"",SUMIFS('Entladung des Speichers'!$E$17:$E$1001,'Entladung des Speichers'!$A$17:$A$1001,'Ergebnis (detailliert)'!$A$17:$A$300))</f>
        <v/>
      </c>
      <c r="O194" s="125" t="str">
        <f t="shared" si="11"/>
        <v/>
      </c>
      <c r="P194" s="20" t="str">
        <f>IFERROR(IF(A194="","",N194*'Ergebnis (detailliert)'!J194/'Ergebnis (detailliert)'!I194),0)</f>
        <v/>
      </c>
      <c r="Q194" s="106" t="str">
        <f t="shared" si="12"/>
        <v/>
      </c>
      <c r="R194" s="107" t="str">
        <f t="shared" si="13"/>
        <v/>
      </c>
      <c r="S194" s="108" t="str">
        <f>IF(A194="","",IF(LOOKUP(A194,Stammdaten!$A$17:$A$1001,Stammdaten!$G$17:$G$1001)="Nein",0,IF(ISBLANK('Beladung des Speichers'!A194),"",ROUND(MIN(J194,Q194)*-1,2))))</f>
        <v/>
      </c>
    </row>
    <row r="195" spans="1:19" x14ac:dyDescent="0.2">
      <c r="A195" s="109" t="str">
        <f>IF('Beladung des Speichers'!A195="","",'Beladung des Speichers'!A195)</f>
        <v/>
      </c>
      <c r="B195" s="109" t="str">
        <f>IF('Beladung des Speichers'!B195="","",'Beladung des Speichers'!B195)</f>
        <v/>
      </c>
      <c r="C195" s="163" t="str">
        <f>IF(ISBLANK('Beladung des Speichers'!A195),"",SUMIFS('Beladung des Speichers'!$C$17:$C$300,'Beladung des Speichers'!$A$17:$A$300,A195)-SUMIFS('Entladung des Speichers'!$C$17:$C$300,'Entladung des Speichers'!$A$17:$A$300,A195)+SUMIFS(Füllstände!$B$17:$B$299,Füllstände!$A$17:$A$299,A195)-SUMIFS(Füllstände!$C$17:$C$299,Füllstände!$A$17:$A$299,A195))</f>
        <v/>
      </c>
      <c r="D195" s="164" t="str">
        <f>IF(ISBLANK('Beladung des Speichers'!A195),"",C195*'Beladung des Speichers'!C195/SUMIFS('Beladung des Speichers'!$C$17:$C$300,'Beladung des Speichers'!$A$17:$A$300,A195))</f>
        <v/>
      </c>
      <c r="E195" s="165" t="str">
        <f>IF(ISBLANK('Beladung des Speichers'!A195),"",1/SUMIFS('Beladung des Speichers'!$C$17:$C$300,'Beladung des Speichers'!$A$17:$A$300,A195)*C195*SUMIF($A$17:$A$300,A195,'Beladung des Speichers'!$E$17:$E$300))</f>
        <v/>
      </c>
      <c r="F195" s="166" t="str">
        <f>IF(ISBLANK('Beladung des Speichers'!A195),"",IF(C195=0,"0,00",D195/C195*E195))</f>
        <v/>
      </c>
      <c r="G195" s="167" t="str">
        <f>IF(ISBLANK('Beladung des Speichers'!A195),"",SUMIFS('Beladung des Speichers'!$C$17:$C$300,'Beladung des Speichers'!$A$17:$A$300,A195))</f>
        <v/>
      </c>
      <c r="H195" s="124" t="str">
        <f>IF(ISBLANK('Beladung des Speichers'!A195),"",'Beladung des Speichers'!C195)</f>
        <v/>
      </c>
      <c r="I195" s="168" t="str">
        <f>IF(ISBLANK('Beladung des Speichers'!A195),"",SUMIFS('Beladung des Speichers'!$E$17:$E$1001,'Beladung des Speichers'!$A$17:$A$1001,'Ergebnis (detailliert)'!A195))</f>
        <v/>
      </c>
      <c r="J195" s="125" t="str">
        <f>IF(ISBLANK('Beladung des Speichers'!A195),"",'Beladung des Speichers'!E195)</f>
        <v/>
      </c>
      <c r="K195" s="168" t="str">
        <f>IF(ISBLANK('Beladung des Speichers'!A195),"",SUMIFS('Entladung des Speichers'!$C$17:$C$1001,'Entladung des Speichers'!$A$17:$A$1001,'Ergebnis (detailliert)'!A195))</f>
        <v/>
      </c>
      <c r="L195" s="169" t="str">
        <f t="shared" si="10"/>
        <v/>
      </c>
      <c r="M195" s="169" t="str">
        <f>IF(ISBLANK('Entladung des Speichers'!A195),"",'Entladung des Speichers'!C195)</f>
        <v/>
      </c>
      <c r="N195" s="168" t="str">
        <f>IF(ISBLANK('Beladung des Speichers'!A195),"",SUMIFS('Entladung des Speichers'!$E$17:$E$1001,'Entladung des Speichers'!$A$17:$A$1001,'Ergebnis (detailliert)'!$A$17:$A$300))</f>
        <v/>
      </c>
      <c r="O195" s="125" t="str">
        <f t="shared" si="11"/>
        <v/>
      </c>
      <c r="P195" s="20" t="str">
        <f>IFERROR(IF(A195="","",N195*'Ergebnis (detailliert)'!J195/'Ergebnis (detailliert)'!I195),0)</f>
        <v/>
      </c>
      <c r="Q195" s="106" t="str">
        <f t="shared" si="12"/>
        <v/>
      </c>
      <c r="R195" s="107" t="str">
        <f t="shared" si="13"/>
        <v/>
      </c>
      <c r="S195" s="108" t="str">
        <f>IF(A195="","",IF(LOOKUP(A195,Stammdaten!$A$17:$A$1001,Stammdaten!$G$17:$G$1001)="Nein",0,IF(ISBLANK('Beladung des Speichers'!A195),"",ROUND(MIN(J195,Q195)*-1,2))))</f>
        <v/>
      </c>
    </row>
    <row r="196" spans="1:19" x14ac:dyDescent="0.2">
      <c r="A196" s="109" t="str">
        <f>IF('Beladung des Speichers'!A196="","",'Beladung des Speichers'!A196)</f>
        <v/>
      </c>
      <c r="B196" s="109" t="str">
        <f>IF('Beladung des Speichers'!B196="","",'Beladung des Speichers'!B196)</f>
        <v/>
      </c>
      <c r="C196" s="163" t="str">
        <f>IF(ISBLANK('Beladung des Speichers'!A196),"",SUMIFS('Beladung des Speichers'!$C$17:$C$300,'Beladung des Speichers'!$A$17:$A$300,A196)-SUMIFS('Entladung des Speichers'!$C$17:$C$300,'Entladung des Speichers'!$A$17:$A$300,A196)+SUMIFS(Füllstände!$B$17:$B$299,Füllstände!$A$17:$A$299,A196)-SUMIFS(Füllstände!$C$17:$C$299,Füllstände!$A$17:$A$299,A196))</f>
        <v/>
      </c>
      <c r="D196" s="164" t="str">
        <f>IF(ISBLANK('Beladung des Speichers'!A196),"",C196*'Beladung des Speichers'!C196/SUMIFS('Beladung des Speichers'!$C$17:$C$300,'Beladung des Speichers'!$A$17:$A$300,A196))</f>
        <v/>
      </c>
      <c r="E196" s="165" t="str">
        <f>IF(ISBLANK('Beladung des Speichers'!A196),"",1/SUMIFS('Beladung des Speichers'!$C$17:$C$300,'Beladung des Speichers'!$A$17:$A$300,A196)*C196*SUMIF($A$17:$A$300,A196,'Beladung des Speichers'!$E$17:$E$300))</f>
        <v/>
      </c>
      <c r="F196" s="166" t="str">
        <f>IF(ISBLANK('Beladung des Speichers'!A196),"",IF(C196=0,"0,00",D196/C196*E196))</f>
        <v/>
      </c>
      <c r="G196" s="167" t="str">
        <f>IF(ISBLANK('Beladung des Speichers'!A196),"",SUMIFS('Beladung des Speichers'!$C$17:$C$300,'Beladung des Speichers'!$A$17:$A$300,A196))</f>
        <v/>
      </c>
      <c r="H196" s="124" t="str">
        <f>IF(ISBLANK('Beladung des Speichers'!A196),"",'Beladung des Speichers'!C196)</f>
        <v/>
      </c>
      <c r="I196" s="168" t="str">
        <f>IF(ISBLANK('Beladung des Speichers'!A196),"",SUMIFS('Beladung des Speichers'!$E$17:$E$1001,'Beladung des Speichers'!$A$17:$A$1001,'Ergebnis (detailliert)'!A196))</f>
        <v/>
      </c>
      <c r="J196" s="125" t="str">
        <f>IF(ISBLANK('Beladung des Speichers'!A196),"",'Beladung des Speichers'!E196)</f>
        <v/>
      </c>
      <c r="K196" s="168" t="str">
        <f>IF(ISBLANK('Beladung des Speichers'!A196),"",SUMIFS('Entladung des Speichers'!$C$17:$C$1001,'Entladung des Speichers'!$A$17:$A$1001,'Ergebnis (detailliert)'!A196))</f>
        <v/>
      </c>
      <c r="L196" s="169" t="str">
        <f t="shared" si="10"/>
        <v/>
      </c>
      <c r="M196" s="169" t="str">
        <f>IF(ISBLANK('Entladung des Speichers'!A196),"",'Entladung des Speichers'!C196)</f>
        <v/>
      </c>
      <c r="N196" s="168" t="str">
        <f>IF(ISBLANK('Beladung des Speichers'!A196),"",SUMIFS('Entladung des Speichers'!$E$17:$E$1001,'Entladung des Speichers'!$A$17:$A$1001,'Ergebnis (detailliert)'!$A$17:$A$300))</f>
        <v/>
      </c>
      <c r="O196" s="125" t="str">
        <f t="shared" si="11"/>
        <v/>
      </c>
      <c r="P196" s="20" t="str">
        <f>IFERROR(IF(A196="","",N196*'Ergebnis (detailliert)'!J196/'Ergebnis (detailliert)'!I196),0)</f>
        <v/>
      </c>
      <c r="Q196" s="106" t="str">
        <f t="shared" si="12"/>
        <v/>
      </c>
      <c r="R196" s="107" t="str">
        <f t="shared" si="13"/>
        <v/>
      </c>
      <c r="S196" s="108" t="str">
        <f>IF(A196="","",IF(LOOKUP(A196,Stammdaten!$A$17:$A$1001,Stammdaten!$G$17:$G$1001)="Nein",0,IF(ISBLANK('Beladung des Speichers'!A196),"",ROUND(MIN(J196,Q196)*-1,2))))</f>
        <v/>
      </c>
    </row>
    <row r="197" spans="1:19" x14ac:dyDescent="0.2">
      <c r="A197" s="109" t="str">
        <f>IF('Beladung des Speichers'!A197="","",'Beladung des Speichers'!A197)</f>
        <v/>
      </c>
      <c r="B197" s="109" t="str">
        <f>IF('Beladung des Speichers'!B197="","",'Beladung des Speichers'!B197)</f>
        <v/>
      </c>
      <c r="C197" s="163" t="str">
        <f>IF(ISBLANK('Beladung des Speichers'!A197),"",SUMIFS('Beladung des Speichers'!$C$17:$C$300,'Beladung des Speichers'!$A$17:$A$300,A197)-SUMIFS('Entladung des Speichers'!$C$17:$C$300,'Entladung des Speichers'!$A$17:$A$300,A197)+SUMIFS(Füllstände!$B$17:$B$299,Füllstände!$A$17:$A$299,A197)-SUMIFS(Füllstände!$C$17:$C$299,Füllstände!$A$17:$A$299,A197))</f>
        <v/>
      </c>
      <c r="D197" s="164" t="str">
        <f>IF(ISBLANK('Beladung des Speichers'!A197),"",C197*'Beladung des Speichers'!C197/SUMIFS('Beladung des Speichers'!$C$17:$C$300,'Beladung des Speichers'!$A$17:$A$300,A197))</f>
        <v/>
      </c>
      <c r="E197" s="165" t="str">
        <f>IF(ISBLANK('Beladung des Speichers'!A197),"",1/SUMIFS('Beladung des Speichers'!$C$17:$C$300,'Beladung des Speichers'!$A$17:$A$300,A197)*C197*SUMIF($A$17:$A$300,A197,'Beladung des Speichers'!$E$17:$E$300))</f>
        <v/>
      </c>
      <c r="F197" s="166" t="str">
        <f>IF(ISBLANK('Beladung des Speichers'!A197),"",IF(C197=0,"0,00",D197/C197*E197))</f>
        <v/>
      </c>
      <c r="G197" s="167" t="str">
        <f>IF(ISBLANK('Beladung des Speichers'!A197),"",SUMIFS('Beladung des Speichers'!$C$17:$C$300,'Beladung des Speichers'!$A$17:$A$300,A197))</f>
        <v/>
      </c>
      <c r="H197" s="124" t="str">
        <f>IF(ISBLANK('Beladung des Speichers'!A197),"",'Beladung des Speichers'!C197)</f>
        <v/>
      </c>
      <c r="I197" s="168" t="str">
        <f>IF(ISBLANK('Beladung des Speichers'!A197),"",SUMIFS('Beladung des Speichers'!$E$17:$E$1001,'Beladung des Speichers'!$A$17:$A$1001,'Ergebnis (detailliert)'!A197))</f>
        <v/>
      </c>
      <c r="J197" s="125" t="str">
        <f>IF(ISBLANK('Beladung des Speichers'!A197),"",'Beladung des Speichers'!E197)</f>
        <v/>
      </c>
      <c r="K197" s="168" t="str">
        <f>IF(ISBLANK('Beladung des Speichers'!A197),"",SUMIFS('Entladung des Speichers'!$C$17:$C$1001,'Entladung des Speichers'!$A$17:$A$1001,'Ergebnis (detailliert)'!A197))</f>
        <v/>
      </c>
      <c r="L197" s="169" t="str">
        <f t="shared" si="10"/>
        <v/>
      </c>
      <c r="M197" s="169" t="str">
        <f>IF(ISBLANK('Entladung des Speichers'!A197),"",'Entladung des Speichers'!C197)</f>
        <v/>
      </c>
      <c r="N197" s="168" t="str">
        <f>IF(ISBLANK('Beladung des Speichers'!A197),"",SUMIFS('Entladung des Speichers'!$E$17:$E$1001,'Entladung des Speichers'!$A$17:$A$1001,'Ergebnis (detailliert)'!$A$17:$A$300))</f>
        <v/>
      </c>
      <c r="O197" s="125" t="str">
        <f t="shared" si="11"/>
        <v/>
      </c>
      <c r="P197" s="20" t="str">
        <f>IFERROR(IF(A197="","",N197*'Ergebnis (detailliert)'!J197/'Ergebnis (detailliert)'!I197),0)</f>
        <v/>
      </c>
      <c r="Q197" s="106" t="str">
        <f t="shared" si="12"/>
        <v/>
      </c>
      <c r="R197" s="107" t="str">
        <f t="shared" si="13"/>
        <v/>
      </c>
      <c r="S197" s="108" t="str">
        <f>IF(A197="","",IF(LOOKUP(A197,Stammdaten!$A$17:$A$1001,Stammdaten!$G$17:$G$1001)="Nein",0,IF(ISBLANK('Beladung des Speichers'!A197),"",ROUND(MIN(J197,Q197)*-1,2))))</f>
        <v/>
      </c>
    </row>
    <row r="198" spans="1:19" x14ac:dyDescent="0.2">
      <c r="A198" s="109" t="str">
        <f>IF('Beladung des Speichers'!A198="","",'Beladung des Speichers'!A198)</f>
        <v/>
      </c>
      <c r="B198" s="109" t="str">
        <f>IF('Beladung des Speichers'!B198="","",'Beladung des Speichers'!B198)</f>
        <v/>
      </c>
      <c r="C198" s="163" t="str">
        <f>IF(ISBLANK('Beladung des Speichers'!A198),"",SUMIFS('Beladung des Speichers'!$C$17:$C$300,'Beladung des Speichers'!$A$17:$A$300,A198)-SUMIFS('Entladung des Speichers'!$C$17:$C$300,'Entladung des Speichers'!$A$17:$A$300,A198)+SUMIFS(Füllstände!$B$17:$B$299,Füllstände!$A$17:$A$299,A198)-SUMIFS(Füllstände!$C$17:$C$299,Füllstände!$A$17:$A$299,A198))</f>
        <v/>
      </c>
      <c r="D198" s="164" t="str">
        <f>IF(ISBLANK('Beladung des Speichers'!A198),"",C198*'Beladung des Speichers'!C198/SUMIFS('Beladung des Speichers'!$C$17:$C$300,'Beladung des Speichers'!$A$17:$A$300,A198))</f>
        <v/>
      </c>
      <c r="E198" s="165" t="str">
        <f>IF(ISBLANK('Beladung des Speichers'!A198),"",1/SUMIFS('Beladung des Speichers'!$C$17:$C$300,'Beladung des Speichers'!$A$17:$A$300,A198)*C198*SUMIF($A$17:$A$300,A198,'Beladung des Speichers'!$E$17:$E$300))</f>
        <v/>
      </c>
      <c r="F198" s="166" t="str">
        <f>IF(ISBLANK('Beladung des Speichers'!A198),"",IF(C198=0,"0,00",D198/C198*E198))</f>
        <v/>
      </c>
      <c r="G198" s="167" t="str">
        <f>IF(ISBLANK('Beladung des Speichers'!A198),"",SUMIFS('Beladung des Speichers'!$C$17:$C$300,'Beladung des Speichers'!$A$17:$A$300,A198))</f>
        <v/>
      </c>
      <c r="H198" s="124" t="str">
        <f>IF(ISBLANK('Beladung des Speichers'!A198),"",'Beladung des Speichers'!C198)</f>
        <v/>
      </c>
      <c r="I198" s="168" t="str">
        <f>IF(ISBLANK('Beladung des Speichers'!A198),"",SUMIFS('Beladung des Speichers'!$E$17:$E$1001,'Beladung des Speichers'!$A$17:$A$1001,'Ergebnis (detailliert)'!A198))</f>
        <v/>
      </c>
      <c r="J198" s="125" t="str">
        <f>IF(ISBLANK('Beladung des Speichers'!A198),"",'Beladung des Speichers'!E198)</f>
        <v/>
      </c>
      <c r="K198" s="168" t="str">
        <f>IF(ISBLANK('Beladung des Speichers'!A198),"",SUMIFS('Entladung des Speichers'!$C$17:$C$1001,'Entladung des Speichers'!$A$17:$A$1001,'Ergebnis (detailliert)'!A198))</f>
        <v/>
      </c>
      <c r="L198" s="169" t="str">
        <f t="shared" si="10"/>
        <v/>
      </c>
      <c r="M198" s="169" t="str">
        <f>IF(ISBLANK('Entladung des Speichers'!A198),"",'Entladung des Speichers'!C198)</f>
        <v/>
      </c>
      <c r="N198" s="168" t="str">
        <f>IF(ISBLANK('Beladung des Speichers'!A198),"",SUMIFS('Entladung des Speichers'!$E$17:$E$1001,'Entladung des Speichers'!$A$17:$A$1001,'Ergebnis (detailliert)'!$A$17:$A$300))</f>
        <v/>
      </c>
      <c r="O198" s="125" t="str">
        <f t="shared" si="11"/>
        <v/>
      </c>
      <c r="P198" s="20" t="str">
        <f>IFERROR(IF(A198="","",N198*'Ergebnis (detailliert)'!J198/'Ergebnis (detailliert)'!I198),0)</f>
        <v/>
      </c>
      <c r="Q198" s="106" t="str">
        <f t="shared" si="12"/>
        <v/>
      </c>
      <c r="R198" s="107" t="str">
        <f t="shared" si="13"/>
        <v/>
      </c>
      <c r="S198" s="108" t="str">
        <f>IF(A198="","",IF(LOOKUP(A198,Stammdaten!$A$17:$A$1001,Stammdaten!$G$17:$G$1001)="Nein",0,IF(ISBLANK('Beladung des Speichers'!A198),"",ROUND(MIN(J198,Q198)*-1,2))))</f>
        <v/>
      </c>
    </row>
    <row r="199" spans="1:19" x14ac:dyDescent="0.2">
      <c r="A199" s="109" t="str">
        <f>IF('Beladung des Speichers'!A199="","",'Beladung des Speichers'!A199)</f>
        <v/>
      </c>
      <c r="B199" s="109" t="str">
        <f>IF('Beladung des Speichers'!B199="","",'Beladung des Speichers'!B199)</f>
        <v/>
      </c>
      <c r="C199" s="163" t="str">
        <f>IF(ISBLANK('Beladung des Speichers'!A199),"",SUMIFS('Beladung des Speichers'!$C$17:$C$300,'Beladung des Speichers'!$A$17:$A$300,A199)-SUMIFS('Entladung des Speichers'!$C$17:$C$300,'Entladung des Speichers'!$A$17:$A$300,A199)+SUMIFS(Füllstände!$B$17:$B$299,Füllstände!$A$17:$A$299,A199)-SUMIFS(Füllstände!$C$17:$C$299,Füllstände!$A$17:$A$299,A199))</f>
        <v/>
      </c>
      <c r="D199" s="164" t="str">
        <f>IF(ISBLANK('Beladung des Speichers'!A199),"",C199*'Beladung des Speichers'!C199/SUMIFS('Beladung des Speichers'!$C$17:$C$300,'Beladung des Speichers'!$A$17:$A$300,A199))</f>
        <v/>
      </c>
      <c r="E199" s="165" t="str">
        <f>IF(ISBLANK('Beladung des Speichers'!A199),"",1/SUMIFS('Beladung des Speichers'!$C$17:$C$300,'Beladung des Speichers'!$A$17:$A$300,A199)*C199*SUMIF($A$17:$A$300,A199,'Beladung des Speichers'!$E$17:$E$300))</f>
        <v/>
      </c>
      <c r="F199" s="166" t="str">
        <f>IF(ISBLANK('Beladung des Speichers'!A199),"",IF(C199=0,"0,00",D199/C199*E199))</f>
        <v/>
      </c>
      <c r="G199" s="167" t="str">
        <f>IF(ISBLANK('Beladung des Speichers'!A199),"",SUMIFS('Beladung des Speichers'!$C$17:$C$300,'Beladung des Speichers'!$A$17:$A$300,A199))</f>
        <v/>
      </c>
      <c r="H199" s="124" t="str">
        <f>IF(ISBLANK('Beladung des Speichers'!A199),"",'Beladung des Speichers'!C199)</f>
        <v/>
      </c>
      <c r="I199" s="168" t="str">
        <f>IF(ISBLANK('Beladung des Speichers'!A199),"",SUMIFS('Beladung des Speichers'!$E$17:$E$1001,'Beladung des Speichers'!$A$17:$A$1001,'Ergebnis (detailliert)'!A199))</f>
        <v/>
      </c>
      <c r="J199" s="125" t="str">
        <f>IF(ISBLANK('Beladung des Speichers'!A199),"",'Beladung des Speichers'!E199)</f>
        <v/>
      </c>
      <c r="K199" s="168" t="str">
        <f>IF(ISBLANK('Beladung des Speichers'!A199),"",SUMIFS('Entladung des Speichers'!$C$17:$C$1001,'Entladung des Speichers'!$A$17:$A$1001,'Ergebnis (detailliert)'!A199))</f>
        <v/>
      </c>
      <c r="L199" s="169" t="str">
        <f t="shared" si="10"/>
        <v/>
      </c>
      <c r="M199" s="169" t="str">
        <f>IF(ISBLANK('Entladung des Speichers'!A199),"",'Entladung des Speichers'!C199)</f>
        <v/>
      </c>
      <c r="N199" s="168" t="str">
        <f>IF(ISBLANK('Beladung des Speichers'!A199),"",SUMIFS('Entladung des Speichers'!$E$17:$E$1001,'Entladung des Speichers'!$A$17:$A$1001,'Ergebnis (detailliert)'!$A$17:$A$300))</f>
        <v/>
      </c>
      <c r="O199" s="125" t="str">
        <f t="shared" si="11"/>
        <v/>
      </c>
      <c r="P199" s="20" t="str">
        <f>IFERROR(IF(A199="","",N199*'Ergebnis (detailliert)'!J199/'Ergebnis (detailliert)'!I199),0)</f>
        <v/>
      </c>
      <c r="Q199" s="106" t="str">
        <f t="shared" si="12"/>
        <v/>
      </c>
      <c r="R199" s="107" t="str">
        <f t="shared" si="13"/>
        <v/>
      </c>
      <c r="S199" s="108" t="str">
        <f>IF(A199="","",IF(LOOKUP(A199,Stammdaten!$A$17:$A$1001,Stammdaten!$G$17:$G$1001)="Nein",0,IF(ISBLANK('Beladung des Speichers'!A199),"",ROUND(MIN(J199,Q199)*-1,2))))</f>
        <v/>
      </c>
    </row>
    <row r="200" spans="1:19" x14ac:dyDescent="0.2">
      <c r="A200" s="109" t="str">
        <f>IF('Beladung des Speichers'!A200="","",'Beladung des Speichers'!A200)</f>
        <v/>
      </c>
      <c r="B200" s="109" t="str">
        <f>IF('Beladung des Speichers'!B200="","",'Beladung des Speichers'!B200)</f>
        <v/>
      </c>
      <c r="C200" s="163" t="str">
        <f>IF(ISBLANK('Beladung des Speichers'!A200),"",SUMIFS('Beladung des Speichers'!$C$17:$C$300,'Beladung des Speichers'!$A$17:$A$300,A200)-SUMIFS('Entladung des Speichers'!$C$17:$C$300,'Entladung des Speichers'!$A$17:$A$300,A200)+SUMIFS(Füllstände!$B$17:$B$299,Füllstände!$A$17:$A$299,A200)-SUMIFS(Füllstände!$C$17:$C$299,Füllstände!$A$17:$A$299,A200))</f>
        <v/>
      </c>
      <c r="D200" s="164" t="str">
        <f>IF(ISBLANK('Beladung des Speichers'!A200),"",C200*'Beladung des Speichers'!C200/SUMIFS('Beladung des Speichers'!$C$17:$C$300,'Beladung des Speichers'!$A$17:$A$300,A200))</f>
        <v/>
      </c>
      <c r="E200" s="165" t="str">
        <f>IF(ISBLANK('Beladung des Speichers'!A200),"",1/SUMIFS('Beladung des Speichers'!$C$17:$C$300,'Beladung des Speichers'!$A$17:$A$300,A200)*C200*SUMIF($A$17:$A$300,A200,'Beladung des Speichers'!$E$17:$E$300))</f>
        <v/>
      </c>
      <c r="F200" s="166" t="str">
        <f>IF(ISBLANK('Beladung des Speichers'!A200),"",IF(C200=0,"0,00",D200/C200*E200))</f>
        <v/>
      </c>
      <c r="G200" s="167" t="str">
        <f>IF(ISBLANK('Beladung des Speichers'!A200),"",SUMIFS('Beladung des Speichers'!$C$17:$C$300,'Beladung des Speichers'!$A$17:$A$300,A200))</f>
        <v/>
      </c>
      <c r="H200" s="124" t="str">
        <f>IF(ISBLANK('Beladung des Speichers'!A200),"",'Beladung des Speichers'!C200)</f>
        <v/>
      </c>
      <c r="I200" s="168" t="str">
        <f>IF(ISBLANK('Beladung des Speichers'!A200),"",SUMIFS('Beladung des Speichers'!$E$17:$E$1001,'Beladung des Speichers'!$A$17:$A$1001,'Ergebnis (detailliert)'!A200))</f>
        <v/>
      </c>
      <c r="J200" s="125" t="str">
        <f>IF(ISBLANK('Beladung des Speichers'!A200),"",'Beladung des Speichers'!E200)</f>
        <v/>
      </c>
      <c r="K200" s="168" t="str">
        <f>IF(ISBLANK('Beladung des Speichers'!A200),"",SUMIFS('Entladung des Speichers'!$C$17:$C$1001,'Entladung des Speichers'!$A$17:$A$1001,'Ergebnis (detailliert)'!A200))</f>
        <v/>
      </c>
      <c r="L200" s="169" t="str">
        <f t="shared" si="10"/>
        <v/>
      </c>
      <c r="M200" s="169" t="str">
        <f>IF(ISBLANK('Entladung des Speichers'!A200),"",'Entladung des Speichers'!C200)</f>
        <v/>
      </c>
      <c r="N200" s="168" t="str">
        <f>IF(ISBLANK('Beladung des Speichers'!A200),"",SUMIFS('Entladung des Speichers'!$E$17:$E$1001,'Entladung des Speichers'!$A$17:$A$1001,'Ergebnis (detailliert)'!$A$17:$A$300))</f>
        <v/>
      </c>
      <c r="O200" s="125" t="str">
        <f t="shared" si="11"/>
        <v/>
      </c>
      <c r="P200" s="20" t="str">
        <f>IFERROR(IF(A200="","",N200*'Ergebnis (detailliert)'!J200/'Ergebnis (detailliert)'!I200),0)</f>
        <v/>
      </c>
      <c r="Q200" s="106" t="str">
        <f t="shared" si="12"/>
        <v/>
      </c>
      <c r="R200" s="107" t="str">
        <f t="shared" si="13"/>
        <v/>
      </c>
      <c r="S200" s="108" t="str">
        <f>IF(A200="","",IF(LOOKUP(A200,Stammdaten!$A$17:$A$1001,Stammdaten!$G$17:$G$1001)="Nein",0,IF(ISBLANK('Beladung des Speichers'!A200),"",ROUND(MIN(J200,Q200)*-1,2))))</f>
        <v/>
      </c>
    </row>
    <row r="201" spans="1:19" x14ac:dyDescent="0.2">
      <c r="A201" s="109" t="str">
        <f>IF('Beladung des Speichers'!A201="","",'Beladung des Speichers'!A201)</f>
        <v/>
      </c>
      <c r="B201" s="109" t="str">
        <f>IF('Beladung des Speichers'!B201="","",'Beladung des Speichers'!B201)</f>
        <v/>
      </c>
      <c r="C201" s="163" t="str">
        <f>IF(ISBLANK('Beladung des Speichers'!A201),"",SUMIFS('Beladung des Speichers'!$C$17:$C$300,'Beladung des Speichers'!$A$17:$A$300,A201)-SUMIFS('Entladung des Speichers'!$C$17:$C$300,'Entladung des Speichers'!$A$17:$A$300,A201)+SUMIFS(Füllstände!$B$17:$B$299,Füllstände!$A$17:$A$299,A201)-SUMIFS(Füllstände!$C$17:$C$299,Füllstände!$A$17:$A$299,A201))</f>
        <v/>
      </c>
      <c r="D201" s="164" t="str">
        <f>IF(ISBLANK('Beladung des Speichers'!A201),"",C201*'Beladung des Speichers'!C201/SUMIFS('Beladung des Speichers'!$C$17:$C$300,'Beladung des Speichers'!$A$17:$A$300,A201))</f>
        <v/>
      </c>
      <c r="E201" s="165" t="str">
        <f>IF(ISBLANK('Beladung des Speichers'!A201),"",1/SUMIFS('Beladung des Speichers'!$C$17:$C$300,'Beladung des Speichers'!$A$17:$A$300,A201)*C201*SUMIF($A$17:$A$300,A201,'Beladung des Speichers'!$E$17:$E$300))</f>
        <v/>
      </c>
      <c r="F201" s="166" t="str">
        <f>IF(ISBLANK('Beladung des Speichers'!A201),"",IF(C201=0,"0,00",D201/C201*E201))</f>
        <v/>
      </c>
      <c r="G201" s="167" t="str">
        <f>IF(ISBLANK('Beladung des Speichers'!A201),"",SUMIFS('Beladung des Speichers'!$C$17:$C$300,'Beladung des Speichers'!$A$17:$A$300,A201))</f>
        <v/>
      </c>
      <c r="H201" s="124" t="str">
        <f>IF(ISBLANK('Beladung des Speichers'!A201),"",'Beladung des Speichers'!C201)</f>
        <v/>
      </c>
      <c r="I201" s="168" t="str">
        <f>IF(ISBLANK('Beladung des Speichers'!A201),"",SUMIFS('Beladung des Speichers'!$E$17:$E$1001,'Beladung des Speichers'!$A$17:$A$1001,'Ergebnis (detailliert)'!A201))</f>
        <v/>
      </c>
      <c r="J201" s="125" t="str">
        <f>IF(ISBLANK('Beladung des Speichers'!A201),"",'Beladung des Speichers'!E201)</f>
        <v/>
      </c>
      <c r="K201" s="168" t="str">
        <f>IF(ISBLANK('Beladung des Speichers'!A201),"",SUMIFS('Entladung des Speichers'!$C$17:$C$1001,'Entladung des Speichers'!$A$17:$A$1001,'Ergebnis (detailliert)'!A201))</f>
        <v/>
      </c>
      <c r="L201" s="169" t="str">
        <f t="shared" si="10"/>
        <v/>
      </c>
      <c r="M201" s="169" t="str">
        <f>IF(ISBLANK('Entladung des Speichers'!A201),"",'Entladung des Speichers'!C201)</f>
        <v/>
      </c>
      <c r="N201" s="168" t="str">
        <f>IF(ISBLANK('Beladung des Speichers'!A201),"",SUMIFS('Entladung des Speichers'!$E$17:$E$1001,'Entladung des Speichers'!$A$17:$A$1001,'Ergebnis (detailliert)'!$A$17:$A$300))</f>
        <v/>
      </c>
      <c r="O201" s="125" t="str">
        <f t="shared" si="11"/>
        <v/>
      </c>
      <c r="P201" s="20" t="str">
        <f>IFERROR(IF(A201="","",N201*'Ergebnis (detailliert)'!J201/'Ergebnis (detailliert)'!I201),0)</f>
        <v/>
      </c>
      <c r="Q201" s="106" t="str">
        <f t="shared" si="12"/>
        <v/>
      </c>
      <c r="R201" s="107" t="str">
        <f t="shared" si="13"/>
        <v/>
      </c>
      <c r="S201" s="108" t="str">
        <f>IF(A201="","",IF(LOOKUP(A201,Stammdaten!$A$17:$A$1001,Stammdaten!$G$17:$G$1001)="Nein",0,IF(ISBLANK('Beladung des Speichers'!A201),"",ROUND(MIN(J201,Q201)*-1,2))))</f>
        <v/>
      </c>
    </row>
    <row r="202" spans="1:19" x14ac:dyDescent="0.2">
      <c r="A202" s="109" t="str">
        <f>IF('Beladung des Speichers'!A202="","",'Beladung des Speichers'!A202)</f>
        <v/>
      </c>
      <c r="B202" s="109" t="str">
        <f>IF('Beladung des Speichers'!B202="","",'Beladung des Speichers'!B202)</f>
        <v/>
      </c>
      <c r="C202" s="163" t="str">
        <f>IF(ISBLANK('Beladung des Speichers'!A202),"",SUMIFS('Beladung des Speichers'!$C$17:$C$300,'Beladung des Speichers'!$A$17:$A$300,A202)-SUMIFS('Entladung des Speichers'!$C$17:$C$300,'Entladung des Speichers'!$A$17:$A$300,A202)+SUMIFS(Füllstände!$B$17:$B$299,Füllstände!$A$17:$A$299,A202)-SUMIFS(Füllstände!$C$17:$C$299,Füllstände!$A$17:$A$299,A202))</f>
        <v/>
      </c>
      <c r="D202" s="164" t="str">
        <f>IF(ISBLANK('Beladung des Speichers'!A202),"",C202*'Beladung des Speichers'!C202/SUMIFS('Beladung des Speichers'!$C$17:$C$300,'Beladung des Speichers'!$A$17:$A$300,A202))</f>
        <v/>
      </c>
      <c r="E202" s="165" t="str">
        <f>IF(ISBLANK('Beladung des Speichers'!A202),"",1/SUMIFS('Beladung des Speichers'!$C$17:$C$300,'Beladung des Speichers'!$A$17:$A$300,A202)*C202*SUMIF($A$17:$A$300,A202,'Beladung des Speichers'!$E$17:$E$300))</f>
        <v/>
      </c>
      <c r="F202" s="166" t="str">
        <f>IF(ISBLANK('Beladung des Speichers'!A202),"",IF(C202=0,"0,00",D202/C202*E202))</f>
        <v/>
      </c>
      <c r="G202" s="167" t="str">
        <f>IF(ISBLANK('Beladung des Speichers'!A202),"",SUMIFS('Beladung des Speichers'!$C$17:$C$300,'Beladung des Speichers'!$A$17:$A$300,A202))</f>
        <v/>
      </c>
      <c r="H202" s="124" t="str">
        <f>IF(ISBLANK('Beladung des Speichers'!A202),"",'Beladung des Speichers'!C202)</f>
        <v/>
      </c>
      <c r="I202" s="168" t="str">
        <f>IF(ISBLANK('Beladung des Speichers'!A202),"",SUMIFS('Beladung des Speichers'!$E$17:$E$1001,'Beladung des Speichers'!$A$17:$A$1001,'Ergebnis (detailliert)'!A202))</f>
        <v/>
      </c>
      <c r="J202" s="125" t="str">
        <f>IF(ISBLANK('Beladung des Speichers'!A202),"",'Beladung des Speichers'!E202)</f>
        <v/>
      </c>
      <c r="K202" s="168" t="str">
        <f>IF(ISBLANK('Beladung des Speichers'!A202),"",SUMIFS('Entladung des Speichers'!$C$17:$C$1001,'Entladung des Speichers'!$A$17:$A$1001,'Ergebnis (detailliert)'!A202))</f>
        <v/>
      </c>
      <c r="L202" s="169" t="str">
        <f t="shared" si="10"/>
        <v/>
      </c>
      <c r="M202" s="169" t="str">
        <f>IF(ISBLANK('Entladung des Speichers'!A202),"",'Entladung des Speichers'!C202)</f>
        <v/>
      </c>
      <c r="N202" s="168" t="str">
        <f>IF(ISBLANK('Beladung des Speichers'!A202),"",SUMIFS('Entladung des Speichers'!$E$17:$E$1001,'Entladung des Speichers'!$A$17:$A$1001,'Ergebnis (detailliert)'!$A$17:$A$300))</f>
        <v/>
      </c>
      <c r="O202" s="125" t="str">
        <f t="shared" si="11"/>
        <v/>
      </c>
      <c r="P202" s="20" t="str">
        <f>IFERROR(IF(A202="","",N202*'Ergebnis (detailliert)'!J202/'Ergebnis (detailliert)'!I202),0)</f>
        <v/>
      </c>
      <c r="Q202" s="106" t="str">
        <f t="shared" si="12"/>
        <v/>
      </c>
      <c r="R202" s="107" t="str">
        <f t="shared" si="13"/>
        <v/>
      </c>
      <c r="S202" s="108" t="str">
        <f>IF(A202="","",IF(LOOKUP(A202,Stammdaten!$A$17:$A$1001,Stammdaten!$G$17:$G$1001)="Nein",0,IF(ISBLANK('Beladung des Speichers'!A202),"",ROUND(MIN(J202,Q202)*-1,2))))</f>
        <v/>
      </c>
    </row>
    <row r="203" spans="1:19" x14ac:dyDescent="0.2">
      <c r="A203" s="109" t="str">
        <f>IF('Beladung des Speichers'!A203="","",'Beladung des Speichers'!A203)</f>
        <v/>
      </c>
      <c r="B203" s="109" t="str">
        <f>IF('Beladung des Speichers'!B203="","",'Beladung des Speichers'!B203)</f>
        <v/>
      </c>
      <c r="C203" s="163" t="str">
        <f>IF(ISBLANK('Beladung des Speichers'!A203),"",SUMIFS('Beladung des Speichers'!$C$17:$C$300,'Beladung des Speichers'!$A$17:$A$300,A203)-SUMIFS('Entladung des Speichers'!$C$17:$C$300,'Entladung des Speichers'!$A$17:$A$300,A203)+SUMIFS(Füllstände!$B$17:$B$299,Füllstände!$A$17:$A$299,A203)-SUMIFS(Füllstände!$C$17:$C$299,Füllstände!$A$17:$A$299,A203))</f>
        <v/>
      </c>
      <c r="D203" s="164" t="str">
        <f>IF(ISBLANK('Beladung des Speichers'!A203),"",C203*'Beladung des Speichers'!C203/SUMIFS('Beladung des Speichers'!$C$17:$C$300,'Beladung des Speichers'!$A$17:$A$300,A203))</f>
        <v/>
      </c>
      <c r="E203" s="165" t="str">
        <f>IF(ISBLANK('Beladung des Speichers'!A203),"",1/SUMIFS('Beladung des Speichers'!$C$17:$C$300,'Beladung des Speichers'!$A$17:$A$300,A203)*C203*SUMIF($A$17:$A$300,A203,'Beladung des Speichers'!$E$17:$E$300))</f>
        <v/>
      </c>
      <c r="F203" s="166" t="str">
        <f>IF(ISBLANK('Beladung des Speichers'!A203),"",IF(C203=0,"0,00",D203/C203*E203))</f>
        <v/>
      </c>
      <c r="G203" s="167" t="str">
        <f>IF(ISBLANK('Beladung des Speichers'!A203),"",SUMIFS('Beladung des Speichers'!$C$17:$C$300,'Beladung des Speichers'!$A$17:$A$300,A203))</f>
        <v/>
      </c>
      <c r="H203" s="124" t="str">
        <f>IF(ISBLANK('Beladung des Speichers'!A203),"",'Beladung des Speichers'!C203)</f>
        <v/>
      </c>
      <c r="I203" s="168" t="str">
        <f>IF(ISBLANK('Beladung des Speichers'!A203),"",SUMIFS('Beladung des Speichers'!$E$17:$E$1001,'Beladung des Speichers'!$A$17:$A$1001,'Ergebnis (detailliert)'!A203))</f>
        <v/>
      </c>
      <c r="J203" s="125" t="str">
        <f>IF(ISBLANK('Beladung des Speichers'!A203),"",'Beladung des Speichers'!E203)</f>
        <v/>
      </c>
      <c r="K203" s="168" t="str">
        <f>IF(ISBLANK('Beladung des Speichers'!A203),"",SUMIFS('Entladung des Speichers'!$C$17:$C$1001,'Entladung des Speichers'!$A$17:$A$1001,'Ergebnis (detailliert)'!A203))</f>
        <v/>
      </c>
      <c r="L203" s="169" t="str">
        <f t="shared" si="10"/>
        <v/>
      </c>
      <c r="M203" s="169" t="str">
        <f>IF(ISBLANK('Entladung des Speichers'!A203),"",'Entladung des Speichers'!C203)</f>
        <v/>
      </c>
      <c r="N203" s="168" t="str">
        <f>IF(ISBLANK('Beladung des Speichers'!A203),"",SUMIFS('Entladung des Speichers'!$E$17:$E$1001,'Entladung des Speichers'!$A$17:$A$1001,'Ergebnis (detailliert)'!$A$17:$A$300))</f>
        <v/>
      </c>
      <c r="O203" s="125" t="str">
        <f t="shared" si="11"/>
        <v/>
      </c>
      <c r="P203" s="20" t="str">
        <f>IFERROR(IF(A203="","",N203*'Ergebnis (detailliert)'!J203/'Ergebnis (detailliert)'!I203),0)</f>
        <v/>
      </c>
      <c r="Q203" s="106" t="str">
        <f t="shared" si="12"/>
        <v/>
      </c>
      <c r="R203" s="107" t="str">
        <f t="shared" si="13"/>
        <v/>
      </c>
      <c r="S203" s="108" t="str">
        <f>IF(A203="","",IF(LOOKUP(A203,Stammdaten!$A$17:$A$1001,Stammdaten!$G$17:$G$1001)="Nein",0,IF(ISBLANK('Beladung des Speichers'!A203),"",ROUND(MIN(J203,Q203)*-1,2))))</f>
        <v/>
      </c>
    </row>
    <row r="204" spans="1:19" x14ac:dyDescent="0.2">
      <c r="A204" s="109" t="str">
        <f>IF('Beladung des Speichers'!A204="","",'Beladung des Speichers'!A204)</f>
        <v/>
      </c>
      <c r="B204" s="109" t="str">
        <f>IF('Beladung des Speichers'!B204="","",'Beladung des Speichers'!B204)</f>
        <v/>
      </c>
      <c r="C204" s="163" t="str">
        <f>IF(ISBLANK('Beladung des Speichers'!A204),"",SUMIFS('Beladung des Speichers'!$C$17:$C$300,'Beladung des Speichers'!$A$17:$A$300,A204)-SUMIFS('Entladung des Speichers'!$C$17:$C$300,'Entladung des Speichers'!$A$17:$A$300,A204)+SUMIFS(Füllstände!$B$17:$B$299,Füllstände!$A$17:$A$299,A204)-SUMIFS(Füllstände!$C$17:$C$299,Füllstände!$A$17:$A$299,A204))</f>
        <v/>
      </c>
      <c r="D204" s="164" t="str">
        <f>IF(ISBLANK('Beladung des Speichers'!A204),"",C204*'Beladung des Speichers'!C204/SUMIFS('Beladung des Speichers'!$C$17:$C$300,'Beladung des Speichers'!$A$17:$A$300,A204))</f>
        <v/>
      </c>
      <c r="E204" s="165" t="str">
        <f>IF(ISBLANK('Beladung des Speichers'!A204),"",1/SUMIFS('Beladung des Speichers'!$C$17:$C$300,'Beladung des Speichers'!$A$17:$A$300,A204)*C204*SUMIF($A$17:$A$300,A204,'Beladung des Speichers'!$E$17:$E$300))</f>
        <v/>
      </c>
      <c r="F204" s="166" t="str">
        <f>IF(ISBLANK('Beladung des Speichers'!A204),"",IF(C204=0,"0,00",D204/C204*E204))</f>
        <v/>
      </c>
      <c r="G204" s="167" t="str">
        <f>IF(ISBLANK('Beladung des Speichers'!A204),"",SUMIFS('Beladung des Speichers'!$C$17:$C$300,'Beladung des Speichers'!$A$17:$A$300,A204))</f>
        <v/>
      </c>
      <c r="H204" s="124" t="str">
        <f>IF(ISBLANK('Beladung des Speichers'!A204),"",'Beladung des Speichers'!C204)</f>
        <v/>
      </c>
      <c r="I204" s="168" t="str">
        <f>IF(ISBLANK('Beladung des Speichers'!A204),"",SUMIFS('Beladung des Speichers'!$E$17:$E$1001,'Beladung des Speichers'!$A$17:$A$1001,'Ergebnis (detailliert)'!A204))</f>
        <v/>
      </c>
      <c r="J204" s="125" t="str">
        <f>IF(ISBLANK('Beladung des Speichers'!A204),"",'Beladung des Speichers'!E204)</f>
        <v/>
      </c>
      <c r="K204" s="168" t="str">
        <f>IF(ISBLANK('Beladung des Speichers'!A204),"",SUMIFS('Entladung des Speichers'!$C$17:$C$1001,'Entladung des Speichers'!$A$17:$A$1001,'Ergebnis (detailliert)'!A204))</f>
        <v/>
      </c>
      <c r="L204" s="169" t="str">
        <f t="shared" si="10"/>
        <v/>
      </c>
      <c r="M204" s="169" t="str">
        <f>IF(ISBLANK('Entladung des Speichers'!A204),"",'Entladung des Speichers'!C204)</f>
        <v/>
      </c>
      <c r="N204" s="168" t="str">
        <f>IF(ISBLANK('Beladung des Speichers'!A204),"",SUMIFS('Entladung des Speichers'!$E$17:$E$1001,'Entladung des Speichers'!$A$17:$A$1001,'Ergebnis (detailliert)'!$A$17:$A$300))</f>
        <v/>
      </c>
      <c r="O204" s="125" t="str">
        <f t="shared" si="11"/>
        <v/>
      </c>
      <c r="P204" s="20" t="str">
        <f>IFERROR(IF(A204="","",N204*'Ergebnis (detailliert)'!J204/'Ergebnis (detailliert)'!I204),0)</f>
        <v/>
      </c>
      <c r="Q204" s="106" t="str">
        <f t="shared" si="12"/>
        <v/>
      </c>
      <c r="R204" s="107" t="str">
        <f t="shared" si="13"/>
        <v/>
      </c>
      <c r="S204" s="108" t="str">
        <f>IF(A204="","",IF(LOOKUP(A204,Stammdaten!$A$17:$A$1001,Stammdaten!$G$17:$G$1001)="Nein",0,IF(ISBLANK('Beladung des Speichers'!A204),"",ROUND(MIN(J204,Q204)*-1,2))))</f>
        <v/>
      </c>
    </row>
    <row r="205" spans="1:19" x14ac:dyDescent="0.2">
      <c r="A205" s="109" t="str">
        <f>IF('Beladung des Speichers'!A205="","",'Beladung des Speichers'!A205)</f>
        <v/>
      </c>
      <c r="B205" s="109" t="str">
        <f>IF('Beladung des Speichers'!B205="","",'Beladung des Speichers'!B205)</f>
        <v/>
      </c>
      <c r="C205" s="163" t="str">
        <f>IF(ISBLANK('Beladung des Speichers'!A205),"",SUMIFS('Beladung des Speichers'!$C$17:$C$300,'Beladung des Speichers'!$A$17:$A$300,A205)-SUMIFS('Entladung des Speichers'!$C$17:$C$300,'Entladung des Speichers'!$A$17:$A$300,A205)+SUMIFS(Füllstände!$B$17:$B$299,Füllstände!$A$17:$A$299,A205)-SUMIFS(Füllstände!$C$17:$C$299,Füllstände!$A$17:$A$299,A205))</f>
        <v/>
      </c>
      <c r="D205" s="164" t="str">
        <f>IF(ISBLANK('Beladung des Speichers'!A205),"",C205*'Beladung des Speichers'!C205/SUMIFS('Beladung des Speichers'!$C$17:$C$300,'Beladung des Speichers'!$A$17:$A$300,A205))</f>
        <v/>
      </c>
      <c r="E205" s="165" t="str">
        <f>IF(ISBLANK('Beladung des Speichers'!A205),"",1/SUMIFS('Beladung des Speichers'!$C$17:$C$300,'Beladung des Speichers'!$A$17:$A$300,A205)*C205*SUMIF($A$17:$A$300,A205,'Beladung des Speichers'!$E$17:$E$300))</f>
        <v/>
      </c>
      <c r="F205" s="166" t="str">
        <f>IF(ISBLANK('Beladung des Speichers'!A205),"",IF(C205=0,"0,00",D205/C205*E205))</f>
        <v/>
      </c>
      <c r="G205" s="167" t="str">
        <f>IF(ISBLANK('Beladung des Speichers'!A205),"",SUMIFS('Beladung des Speichers'!$C$17:$C$300,'Beladung des Speichers'!$A$17:$A$300,A205))</f>
        <v/>
      </c>
      <c r="H205" s="124" t="str">
        <f>IF(ISBLANK('Beladung des Speichers'!A205),"",'Beladung des Speichers'!C205)</f>
        <v/>
      </c>
      <c r="I205" s="168" t="str">
        <f>IF(ISBLANK('Beladung des Speichers'!A205),"",SUMIFS('Beladung des Speichers'!$E$17:$E$1001,'Beladung des Speichers'!$A$17:$A$1001,'Ergebnis (detailliert)'!A205))</f>
        <v/>
      </c>
      <c r="J205" s="125" t="str">
        <f>IF(ISBLANK('Beladung des Speichers'!A205),"",'Beladung des Speichers'!E205)</f>
        <v/>
      </c>
      <c r="K205" s="168" t="str">
        <f>IF(ISBLANK('Beladung des Speichers'!A205),"",SUMIFS('Entladung des Speichers'!$C$17:$C$1001,'Entladung des Speichers'!$A$17:$A$1001,'Ergebnis (detailliert)'!A205))</f>
        <v/>
      </c>
      <c r="L205" s="169" t="str">
        <f t="shared" si="10"/>
        <v/>
      </c>
      <c r="M205" s="169" t="str">
        <f>IF(ISBLANK('Entladung des Speichers'!A205),"",'Entladung des Speichers'!C205)</f>
        <v/>
      </c>
      <c r="N205" s="168" t="str">
        <f>IF(ISBLANK('Beladung des Speichers'!A205),"",SUMIFS('Entladung des Speichers'!$E$17:$E$1001,'Entladung des Speichers'!$A$17:$A$1001,'Ergebnis (detailliert)'!$A$17:$A$300))</f>
        <v/>
      </c>
      <c r="O205" s="125" t="str">
        <f t="shared" si="11"/>
        <v/>
      </c>
      <c r="P205" s="20" t="str">
        <f>IFERROR(IF(A205="","",N205*'Ergebnis (detailliert)'!J205/'Ergebnis (detailliert)'!I205),0)</f>
        <v/>
      </c>
      <c r="Q205" s="106" t="str">
        <f t="shared" si="12"/>
        <v/>
      </c>
      <c r="R205" s="107" t="str">
        <f t="shared" si="13"/>
        <v/>
      </c>
      <c r="S205" s="108" t="str">
        <f>IF(A205="","",IF(LOOKUP(A205,Stammdaten!$A$17:$A$1001,Stammdaten!$G$17:$G$1001)="Nein",0,IF(ISBLANK('Beladung des Speichers'!A205),"",ROUND(MIN(J205,Q205)*-1,2))))</f>
        <v/>
      </c>
    </row>
    <row r="206" spans="1:19" x14ac:dyDescent="0.2">
      <c r="A206" s="109" t="str">
        <f>IF('Beladung des Speichers'!A206="","",'Beladung des Speichers'!A206)</f>
        <v/>
      </c>
      <c r="B206" s="109" t="str">
        <f>IF('Beladung des Speichers'!B206="","",'Beladung des Speichers'!B206)</f>
        <v/>
      </c>
      <c r="C206" s="163" t="str">
        <f>IF(ISBLANK('Beladung des Speichers'!A206),"",SUMIFS('Beladung des Speichers'!$C$17:$C$300,'Beladung des Speichers'!$A$17:$A$300,A206)-SUMIFS('Entladung des Speichers'!$C$17:$C$300,'Entladung des Speichers'!$A$17:$A$300,A206)+SUMIFS(Füllstände!$B$17:$B$299,Füllstände!$A$17:$A$299,A206)-SUMIFS(Füllstände!$C$17:$C$299,Füllstände!$A$17:$A$299,A206))</f>
        <v/>
      </c>
      <c r="D206" s="164" t="str">
        <f>IF(ISBLANK('Beladung des Speichers'!A206),"",C206*'Beladung des Speichers'!C206/SUMIFS('Beladung des Speichers'!$C$17:$C$300,'Beladung des Speichers'!$A$17:$A$300,A206))</f>
        <v/>
      </c>
      <c r="E206" s="165" t="str">
        <f>IF(ISBLANK('Beladung des Speichers'!A206),"",1/SUMIFS('Beladung des Speichers'!$C$17:$C$300,'Beladung des Speichers'!$A$17:$A$300,A206)*C206*SUMIF($A$17:$A$300,A206,'Beladung des Speichers'!$E$17:$E$300))</f>
        <v/>
      </c>
      <c r="F206" s="166" t="str">
        <f>IF(ISBLANK('Beladung des Speichers'!A206),"",IF(C206=0,"0,00",D206/C206*E206))</f>
        <v/>
      </c>
      <c r="G206" s="167" t="str">
        <f>IF(ISBLANK('Beladung des Speichers'!A206),"",SUMIFS('Beladung des Speichers'!$C$17:$C$300,'Beladung des Speichers'!$A$17:$A$300,A206))</f>
        <v/>
      </c>
      <c r="H206" s="124" t="str">
        <f>IF(ISBLANK('Beladung des Speichers'!A206),"",'Beladung des Speichers'!C206)</f>
        <v/>
      </c>
      <c r="I206" s="168" t="str">
        <f>IF(ISBLANK('Beladung des Speichers'!A206),"",SUMIFS('Beladung des Speichers'!$E$17:$E$1001,'Beladung des Speichers'!$A$17:$A$1001,'Ergebnis (detailliert)'!A206))</f>
        <v/>
      </c>
      <c r="J206" s="125" t="str">
        <f>IF(ISBLANK('Beladung des Speichers'!A206),"",'Beladung des Speichers'!E206)</f>
        <v/>
      </c>
      <c r="K206" s="168" t="str">
        <f>IF(ISBLANK('Beladung des Speichers'!A206),"",SUMIFS('Entladung des Speichers'!$C$17:$C$1001,'Entladung des Speichers'!$A$17:$A$1001,'Ergebnis (detailliert)'!A206))</f>
        <v/>
      </c>
      <c r="L206" s="169" t="str">
        <f t="shared" si="10"/>
        <v/>
      </c>
      <c r="M206" s="169" t="str">
        <f>IF(ISBLANK('Entladung des Speichers'!A206),"",'Entladung des Speichers'!C206)</f>
        <v/>
      </c>
      <c r="N206" s="168" t="str">
        <f>IF(ISBLANK('Beladung des Speichers'!A206),"",SUMIFS('Entladung des Speichers'!$E$17:$E$1001,'Entladung des Speichers'!$A$17:$A$1001,'Ergebnis (detailliert)'!$A$17:$A$300))</f>
        <v/>
      </c>
      <c r="O206" s="125" t="str">
        <f t="shared" si="11"/>
        <v/>
      </c>
      <c r="P206" s="20" t="str">
        <f>IFERROR(IF(A206="","",N206*'Ergebnis (detailliert)'!J206/'Ergebnis (detailliert)'!I206),0)</f>
        <v/>
      </c>
      <c r="Q206" s="106" t="str">
        <f t="shared" si="12"/>
        <v/>
      </c>
      <c r="R206" s="107" t="str">
        <f t="shared" si="13"/>
        <v/>
      </c>
      <c r="S206" s="108" t="str">
        <f>IF(A206="","",IF(LOOKUP(A206,Stammdaten!$A$17:$A$1001,Stammdaten!$G$17:$G$1001)="Nein",0,IF(ISBLANK('Beladung des Speichers'!A206),"",ROUND(MIN(J206,Q206)*-1,2))))</f>
        <v/>
      </c>
    </row>
    <row r="207" spans="1:19" x14ac:dyDescent="0.2">
      <c r="A207" s="109" t="str">
        <f>IF('Beladung des Speichers'!A207="","",'Beladung des Speichers'!A207)</f>
        <v/>
      </c>
      <c r="B207" s="109" t="str">
        <f>IF('Beladung des Speichers'!B207="","",'Beladung des Speichers'!B207)</f>
        <v/>
      </c>
      <c r="C207" s="163" t="str">
        <f>IF(ISBLANK('Beladung des Speichers'!A207),"",SUMIFS('Beladung des Speichers'!$C$17:$C$300,'Beladung des Speichers'!$A$17:$A$300,A207)-SUMIFS('Entladung des Speichers'!$C$17:$C$300,'Entladung des Speichers'!$A$17:$A$300,A207)+SUMIFS(Füllstände!$B$17:$B$299,Füllstände!$A$17:$A$299,A207)-SUMIFS(Füllstände!$C$17:$C$299,Füllstände!$A$17:$A$299,A207))</f>
        <v/>
      </c>
      <c r="D207" s="164" t="str">
        <f>IF(ISBLANK('Beladung des Speichers'!A207),"",C207*'Beladung des Speichers'!C207/SUMIFS('Beladung des Speichers'!$C$17:$C$300,'Beladung des Speichers'!$A$17:$A$300,A207))</f>
        <v/>
      </c>
      <c r="E207" s="165" t="str">
        <f>IF(ISBLANK('Beladung des Speichers'!A207),"",1/SUMIFS('Beladung des Speichers'!$C$17:$C$300,'Beladung des Speichers'!$A$17:$A$300,A207)*C207*SUMIF($A$17:$A$300,A207,'Beladung des Speichers'!$E$17:$E$300))</f>
        <v/>
      </c>
      <c r="F207" s="166" t="str">
        <f>IF(ISBLANK('Beladung des Speichers'!A207),"",IF(C207=0,"0,00",D207/C207*E207))</f>
        <v/>
      </c>
      <c r="G207" s="167" t="str">
        <f>IF(ISBLANK('Beladung des Speichers'!A207),"",SUMIFS('Beladung des Speichers'!$C$17:$C$300,'Beladung des Speichers'!$A$17:$A$300,A207))</f>
        <v/>
      </c>
      <c r="H207" s="124" t="str">
        <f>IF(ISBLANK('Beladung des Speichers'!A207),"",'Beladung des Speichers'!C207)</f>
        <v/>
      </c>
      <c r="I207" s="168" t="str">
        <f>IF(ISBLANK('Beladung des Speichers'!A207),"",SUMIFS('Beladung des Speichers'!$E$17:$E$1001,'Beladung des Speichers'!$A$17:$A$1001,'Ergebnis (detailliert)'!A207))</f>
        <v/>
      </c>
      <c r="J207" s="125" t="str">
        <f>IF(ISBLANK('Beladung des Speichers'!A207),"",'Beladung des Speichers'!E207)</f>
        <v/>
      </c>
      <c r="K207" s="168" t="str">
        <f>IF(ISBLANK('Beladung des Speichers'!A207),"",SUMIFS('Entladung des Speichers'!$C$17:$C$1001,'Entladung des Speichers'!$A$17:$A$1001,'Ergebnis (detailliert)'!A207))</f>
        <v/>
      </c>
      <c r="L207" s="169" t="str">
        <f t="shared" si="10"/>
        <v/>
      </c>
      <c r="M207" s="169" t="str">
        <f>IF(ISBLANK('Entladung des Speichers'!A207),"",'Entladung des Speichers'!C207)</f>
        <v/>
      </c>
      <c r="N207" s="168" t="str">
        <f>IF(ISBLANK('Beladung des Speichers'!A207),"",SUMIFS('Entladung des Speichers'!$E$17:$E$1001,'Entladung des Speichers'!$A$17:$A$1001,'Ergebnis (detailliert)'!$A$17:$A$300))</f>
        <v/>
      </c>
      <c r="O207" s="125" t="str">
        <f t="shared" si="11"/>
        <v/>
      </c>
      <c r="P207" s="20" t="str">
        <f>IFERROR(IF(A207="","",N207*'Ergebnis (detailliert)'!J207/'Ergebnis (detailliert)'!I207),0)</f>
        <v/>
      </c>
      <c r="Q207" s="106" t="str">
        <f t="shared" si="12"/>
        <v/>
      </c>
      <c r="R207" s="107" t="str">
        <f t="shared" si="13"/>
        <v/>
      </c>
      <c r="S207" s="108" t="str">
        <f>IF(A207="","",IF(LOOKUP(A207,Stammdaten!$A$17:$A$1001,Stammdaten!$G$17:$G$1001)="Nein",0,IF(ISBLANK('Beladung des Speichers'!A207),"",ROUND(MIN(J207,Q207)*-1,2))))</f>
        <v/>
      </c>
    </row>
    <row r="208" spans="1:19" x14ac:dyDescent="0.2">
      <c r="A208" s="109" t="str">
        <f>IF('Beladung des Speichers'!A208="","",'Beladung des Speichers'!A208)</f>
        <v/>
      </c>
      <c r="B208" s="109" t="str">
        <f>IF('Beladung des Speichers'!B208="","",'Beladung des Speichers'!B208)</f>
        <v/>
      </c>
      <c r="C208" s="163" t="str">
        <f>IF(ISBLANK('Beladung des Speichers'!A208),"",SUMIFS('Beladung des Speichers'!$C$17:$C$300,'Beladung des Speichers'!$A$17:$A$300,A208)-SUMIFS('Entladung des Speichers'!$C$17:$C$300,'Entladung des Speichers'!$A$17:$A$300,A208)+SUMIFS(Füllstände!$B$17:$B$299,Füllstände!$A$17:$A$299,A208)-SUMIFS(Füllstände!$C$17:$C$299,Füllstände!$A$17:$A$299,A208))</f>
        <v/>
      </c>
      <c r="D208" s="164" t="str">
        <f>IF(ISBLANK('Beladung des Speichers'!A208),"",C208*'Beladung des Speichers'!C208/SUMIFS('Beladung des Speichers'!$C$17:$C$300,'Beladung des Speichers'!$A$17:$A$300,A208))</f>
        <v/>
      </c>
      <c r="E208" s="165" t="str">
        <f>IF(ISBLANK('Beladung des Speichers'!A208),"",1/SUMIFS('Beladung des Speichers'!$C$17:$C$300,'Beladung des Speichers'!$A$17:$A$300,A208)*C208*SUMIF($A$17:$A$300,A208,'Beladung des Speichers'!$E$17:$E$300))</f>
        <v/>
      </c>
      <c r="F208" s="166" t="str">
        <f>IF(ISBLANK('Beladung des Speichers'!A208),"",IF(C208=0,"0,00",D208/C208*E208))</f>
        <v/>
      </c>
      <c r="G208" s="167" t="str">
        <f>IF(ISBLANK('Beladung des Speichers'!A208),"",SUMIFS('Beladung des Speichers'!$C$17:$C$300,'Beladung des Speichers'!$A$17:$A$300,A208))</f>
        <v/>
      </c>
      <c r="H208" s="124" t="str">
        <f>IF(ISBLANK('Beladung des Speichers'!A208),"",'Beladung des Speichers'!C208)</f>
        <v/>
      </c>
      <c r="I208" s="168" t="str">
        <f>IF(ISBLANK('Beladung des Speichers'!A208),"",SUMIFS('Beladung des Speichers'!$E$17:$E$1001,'Beladung des Speichers'!$A$17:$A$1001,'Ergebnis (detailliert)'!A208))</f>
        <v/>
      </c>
      <c r="J208" s="125" t="str">
        <f>IF(ISBLANK('Beladung des Speichers'!A208),"",'Beladung des Speichers'!E208)</f>
        <v/>
      </c>
      <c r="K208" s="168" t="str">
        <f>IF(ISBLANK('Beladung des Speichers'!A208),"",SUMIFS('Entladung des Speichers'!$C$17:$C$1001,'Entladung des Speichers'!$A$17:$A$1001,'Ergebnis (detailliert)'!A208))</f>
        <v/>
      </c>
      <c r="L208" s="169" t="str">
        <f t="shared" si="10"/>
        <v/>
      </c>
      <c r="M208" s="169" t="str">
        <f>IF(ISBLANK('Entladung des Speichers'!A208),"",'Entladung des Speichers'!C208)</f>
        <v/>
      </c>
      <c r="N208" s="168" t="str">
        <f>IF(ISBLANK('Beladung des Speichers'!A208),"",SUMIFS('Entladung des Speichers'!$E$17:$E$1001,'Entladung des Speichers'!$A$17:$A$1001,'Ergebnis (detailliert)'!$A$17:$A$300))</f>
        <v/>
      </c>
      <c r="O208" s="125" t="str">
        <f t="shared" si="11"/>
        <v/>
      </c>
      <c r="P208" s="20" t="str">
        <f>IFERROR(IF(A208="","",N208*'Ergebnis (detailliert)'!J208/'Ergebnis (detailliert)'!I208),0)</f>
        <v/>
      </c>
      <c r="Q208" s="106" t="str">
        <f t="shared" si="12"/>
        <v/>
      </c>
      <c r="R208" s="107" t="str">
        <f t="shared" si="13"/>
        <v/>
      </c>
      <c r="S208" s="108" t="str">
        <f>IF(A208="","",IF(LOOKUP(A208,Stammdaten!$A$17:$A$1001,Stammdaten!$G$17:$G$1001)="Nein",0,IF(ISBLANK('Beladung des Speichers'!A208),"",ROUND(MIN(J208,Q208)*-1,2))))</f>
        <v/>
      </c>
    </row>
    <row r="209" spans="1:19" x14ac:dyDescent="0.2">
      <c r="A209" s="109" t="str">
        <f>IF('Beladung des Speichers'!A209="","",'Beladung des Speichers'!A209)</f>
        <v/>
      </c>
      <c r="B209" s="109" t="str">
        <f>IF('Beladung des Speichers'!B209="","",'Beladung des Speichers'!B209)</f>
        <v/>
      </c>
      <c r="C209" s="163" t="str">
        <f>IF(ISBLANK('Beladung des Speichers'!A209),"",SUMIFS('Beladung des Speichers'!$C$17:$C$300,'Beladung des Speichers'!$A$17:$A$300,A209)-SUMIFS('Entladung des Speichers'!$C$17:$C$300,'Entladung des Speichers'!$A$17:$A$300,A209)+SUMIFS(Füllstände!$B$17:$B$299,Füllstände!$A$17:$A$299,A209)-SUMIFS(Füllstände!$C$17:$C$299,Füllstände!$A$17:$A$299,A209))</f>
        <v/>
      </c>
      <c r="D209" s="164" t="str">
        <f>IF(ISBLANK('Beladung des Speichers'!A209),"",C209*'Beladung des Speichers'!C209/SUMIFS('Beladung des Speichers'!$C$17:$C$300,'Beladung des Speichers'!$A$17:$A$300,A209))</f>
        <v/>
      </c>
      <c r="E209" s="165" t="str">
        <f>IF(ISBLANK('Beladung des Speichers'!A209),"",1/SUMIFS('Beladung des Speichers'!$C$17:$C$300,'Beladung des Speichers'!$A$17:$A$300,A209)*C209*SUMIF($A$17:$A$300,A209,'Beladung des Speichers'!$E$17:$E$300))</f>
        <v/>
      </c>
      <c r="F209" s="166" t="str">
        <f>IF(ISBLANK('Beladung des Speichers'!A209),"",IF(C209=0,"0,00",D209/C209*E209))</f>
        <v/>
      </c>
      <c r="G209" s="167" t="str">
        <f>IF(ISBLANK('Beladung des Speichers'!A209),"",SUMIFS('Beladung des Speichers'!$C$17:$C$300,'Beladung des Speichers'!$A$17:$A$300,A209))</f>
        <v/>
      </c>
      <c r="H209" s="124" t="str">
        <f>IF(ISBLANK('Beladung des Speichers'!A209),"",'Beladung des Speichers'!C209)</f>
        <v/>
      </c>
      <c r="I209" s="168" t="str">
        <f>IF(ISBLANK('Beladung des Speichers'!A209),"",SUMIFS('Beladung des Speichers'!$E$17:$E$1001,'Beladung des Speichers'!$A$17:$A$1001,'Ergebnis (detailliert)'!A209))</f>
        <v/>
      </c>
      <c r="J209" s="125" t="str">
        <f>IF(ISBLANK('Beladung des Speichers'!A209),"",'Beladung des Speichers'!E209)</f>
        <v/>
      </c>
      <c r="K209" s="168" t="str">
        <f>IF(ISBLANK('Beladung des Speichers'!A209),"",SUMIFS('Entladung des Speichers'!$C$17:$C$1001,'Entladung des Speichers'!$A$17:$A$1001,'Ergebnis (detailliert)'!A209))</f>
        <v/>
      </c>
      <c r="L209" s="169" t="str">
        <f t="shared" si="10"/>
        <v/>
      </c>
      <c r="M209" s="169" t="str">
        <f>IF(ISBLANK('Entladung des Speichers'!A209),"",'Entladung des Speichers'!C209)</f>
        <v/>
      </c>
      <c r="N209" s="168" t="str">
        <f>IF(ISBLANK('Beladung des Speichers'!A209),"",SUMIFS('Entladung des Speichers'!$E$17:$E$1001,'Entladung des Speichers'!$A$17:$A$1001,'Ergebnis (detailliert)'!$A$17:$A$300))</f>
        <v/>
      </c>
      <c r="O209" s="125" t="str">
        <f t="shared" si="11"/>
        <v/>
      </c>
      <c r="P209" s="20" t="str">
        <f>IFERROR(IF(A209="","",N209*'Ergebnis (detailliert)'!J209/'Ergebnis (detailliert)'!I209),0)</f>
        <v/>
      </c>
      <c r="Q209" s="106" t="str">
        <f t="shared" si="12"/>
        <v/>
      </c>
      <c r="R209" s="107" t="str">
        <f t="shared" si="13"/>
        <v/>
      </c>
      <c r="S209" s="108" t="str">
        <f>IF(A209="","",IF(LOOKUP(A209,Stammdaten!$A$17:$A$1001,Stammdaten!$G$17:$G$1001)="Nein",0,IF(ISBLANK('Beladung des Speichers'!A209),"",ROUND(MIN(J209,Q209)*-1,2))))</f>
        <v/>
      </c>
    </row>
    <row r="210" spans="1:19" x14ac:dyDescent="0.2">
      <c r="A210" s="109" t="str">
        <f>IF('Beladung des Speichers'!A210="","",'Beladung des Speichers'!A210)</f>
        <v/>
      </c>
      <c r="B210" s="109" t="str">
        <f>IF('Beladung des Speichers'!B210="","",'Beladung des Speichers'!B210)</f>
        <v/>
      </c>
      <c r="C210" s="163" t="str">
        <f>IF(ISBLANK('Beladung des Speichers'!A210),"",SUMIFS('Beladung des Speichers'!$C$17:$C$300,'Beladung des Speichers'!$A$17:$A$300,A210)-SUMIFS('Entladung des Speichers'!$C$17:$C$300,'Entladung des Speichers'!$A$17:$A$300,A210)+SUMIFS(Füllstände!$B$17:$B$299,Füllstände!$A$17:$A$299,A210)-SUMIFS(Füllstände!$C$17:$C$299,Füllstände!$A$17:$A$299,A210))</f>
        <v/>
      </c>
      <c r="D210" s="164" t="str">
        <f>IF(ISBLANK('Beladung des Speichers'!A210),"",C210*'Beladung des Speichers'!C210/SUMIFS('Beladung des Speichers'!$C$17:$C$300,'Beladung des Speichers'!$A$17:$A$300,A210))</f>
        <v/>
      </c>
      <c r="E210" s="165" t="str">
        <f>IF(ISBLANK('Beladung des Speichers'!A210),"",1/SUMIFS('Beladung des Speichers'!$C$17:$C$300,'Beladung des Speichers'!$A$17:$A$300,A210)*C210*SUMIF($A$17:$A$300,A210,'Beladung des Speichers'!$E$17:$E$300))</f>
        <v/>
      </c>
      <c r="F210" s="166" t="str">
        <f>IF(ISBLANK('Beladung des Speichers'!A210),"",IF(C210=0,"0,00",D210/C210*E210))</f>
        <v/>
      </c>
      <c r="G210" s="167" t="str">
        <f>IF(ISBLANK('Beladung des Speichers'!A210),"",SUMIFS('Beladung des Speichers'!$C$17:$C$300,'Beladung des Speichers'!$A$17:$A$300,A210))</f>
        <v/>
      </c>
      <c r="H210" s="124" t="str">
        <f>IF(ISBLANK('Beladung des Speichers'!A210),"",'Beladung des Speichers'!C210)</f>
        <v/>
      </c>
      <c r="I210" s="168" t="str">
        <f>IF(ISBLANK('Beladung des Speichers'!A210),"",SUMIFS('Beladung des Speichers'!$E$17:$E$1001,'Beladung des Speichers'!$A$17:$A$1001,'Ergebnis (detailliert)'!A210))</f>
        <v/>
      </c>
      <c r="J210" s="125" t="str">
        <f>IF(ISBLANK('Beladung des Speichers'!A210),"",'Beladung des Speichers'!E210)</f>
        <v/>
      </c>
      <c r="K210" s="168" t="str">
        <f>IF(ISBLANK('Beladung des Speichers'!A210),"",SUMIFS('Entladung des Speichers'!$C$17:$C$1001,'Entladung des Speichers'!$A$17:$A$1001,'Ergebnis (detailliert)'!A210))</f>
        <v/>
      </c>
      <c r="L210" s="169" t="str">
        <f t="shared" ref="L210:L273" si="14">IF(A210="","",K210+C210)</f>
        <v/>
      </c>
      <c r="M210" s="169" t="str">
        <f>IF(ISBLANK('Entladung des Speichers'!A210),"",'Entladung des Speichers'!C210)</f>
        <v/>
      </c>
      <c r="N210" s="168" t="str">
        <f>IF(ISBLANK('Beladung des Speichers'!A210),"",SUMIFS('Entladung des Speichers'!$E$17:$E$1001,'Entladung des Speichers'!$A$17:$A$1001,'Ergebnis (detailliert)'!$A$17:$A$300))</f>
        <v/>
      </c>
      <c r="O210" s="125" t="str">
        <f t="shared" ref="O210:O273" si="15">IF(A210="","",N210+E210)</f>
        <v/>
      </c>
      <c r="P210" s="20" t="str">
        <f>IFERROR(IF(A210="","",N210*'Ergebnis (detailliert)'!J210/'Ergebnis (detailliert)'!I210),0)</f>
        <v/>
      </c>
      <c r="Q210" s="106" t="str">
        <f t="shared" ref="Q210:Q273" si="16">IFERROR(IF(A210="","",P210+E210*H210/G210),0)</f>
        <v/>
      </c>
      <c r="R210" s="107" t="str">
        <f t="shared" ref="R210:R273" si="17">H210</f>
        <v/>
      </c>
      <c r="S210" s="108" t="str">
        <f>IF(A210="","",IF(LOOKUP(A210,Stammdaten!$A$17:$A$1001,Stammdaten!$G$17:$G$1001)="Nein",0,IF(ISBLANK('Beladung des Speichers'!A210),"",ROUND(MIN(J210,Q210)*-1,2))))</f>
        <v/>
      </c>
    </row>
    <row r="211" spans="1:19" x14ac:dyDescent="0.2">
      <c r="A211" s="109" t="str">
        <f>IF('Beladung des Speichers'!A211="","",'Beladung des Speichers'!A211)</f>
        <v/>
      </c>
      <c r="B211" s="109" t="str">
        <f>IF('Beladung des Speichers'!B211="","",'Beladung des Speichers'!B211)</f>
        <v/>
      </c>
      <c r="C211" s="163" t="str">
        <f>IF(ISBLANK('Beladung des Speichers'!A211),"",SUMIFS('Beladung des Speichers'!$C$17:$C$300,'Beladung des Speichers'!$A$17:$A$300,A211)-SUMIFS('Entladung des Speichers'!$C$17:$C$300,'Entladung des Speichers'!$A$17:$A$300,A211)+SUMIFS(Füllstände!$B$17:$B$299,Füllstände!$A$17:$A$299,A211)-SUMIFS(Füllstände!$C$17:$C$299,Füllstände!$A$17:$A$299,A211))</f>
        <v/>
      </c>
      <c r="D211" s="164" t="str">
        <f>IF(ISBLANK('Beladung des Speichers'!A211),"",C211*'Beladung des Speichers'!C211/SUMIFS('Beladung des Speichers'!$C$17:$C$300,'Beladung des Speichers'!$A$17:$A$300,A211))</f>
        <v/>
      </c>
      <c r="E211" s="165" t="str">
        <f>IF(ISBLANK('Beladung des Speichers'!A211),"",1/SUMIFS('Beladung des Speichers'!$C$17:$C$300,'Beladung des Speichers'!$A$17:$A$300,A211)*C211*SUMIF($A$17:$A$300,A211,'Beladung des Speichers'!$E$17:$E$300))</f>
        <v/>
      </c>
      <c r="F211" s="166" t="str">
        <f>IF(ISBLANK('Beladung des Speichers'!A211),"",IF(C211=0,"0,00",D211/C211*E211))</f>
        <v/>
      </c>
      <c r="G211" s="167" t="str">
        <f>IF(ISBLANK('Beladung des Speichers'!A211),"",SUMIFS('Beladung des Speichers'!$C$17:$C$300,'Beladung des Speichers'!$A$17:$A$300,A211))</f>
        <v/>
      </c>
      <c r="H211" s="124" t="str">
        <f>IF(ISBLANK('Beladung des Speichers'!A211),"",'Beladung des Speichers'!C211)</f>
        <v/>
      </c>
      <c r="I211" s="168" t="str">
        <f>IF(ISBLANK('Beladung des Speichers'!A211),"",SUMIFS('Beladung des Speichers'!$E$17:$E$1001,'Beladung des Speichers'!$A$17:$A$1001,'Ergebnis (detailliert)'!A211))</f>
        <v/>
      </c>
      <c r="J211" s="125" t="str">
        <f>IF(ISBLANK('Beladung des Speichers'!A211),"",'Beladung des Speichers'!E211)</f>
        <v/>
      </c>
      <c r="K211" s="168" t="str">
        <f>IF(ISBLANK('Beladung des Speichers'!A211),"",SUMIFS('Entladung des Speichers'!$C$17:$C$1001,'Entladung des Speichers'!$A$17:$A$1001,'Ergebnis (detailliert)'!A211))</f>
        <v/>
      </c>
      <c r="L211" s="169" t="str">
        <f t="shared" si="14"/>
        <v/>
      </c>
      <c r="M211" s="169" t="str">
        <f>IF(ISBLANK('Entladung des Speichers'!A211),"",'Entladung des Speichers'!C211)</f>
        <v/>
      </c>
      <c r="N211" s="168" t="str">
        <f>IF(ISBLANK('Beladung des Speichers'!A211),"",SUMIFS('Entladung des Speichers'!$E$17:$E$1001,'Entladung des Speichers'!$A$17:$A$1001,'Ergebnis (detailliert)'!$A$17:$A$300))</f>
        <v/>
      </c>
      <c r="O211" s="125" t="str">
        <f t="shared" si="15"/>
        <v/>
      </c>
      <c r="P211" s="20" t="str">
        <f>IFERROR(IF(A211="","",N211*'Ergebnis (detailliert)'!J211/'Ergebnis (detailliert)'!I211),0)</f>
        <v/>
      </c>
      <c r="Q211" s="106" t="str">
        <f t="shared" si="16"/>
        <v/>
      </c>
      <c r="R211" s="107" t="str">
        <f t="shared" si="17"/>
        <v/>
      </c>
      <c r="S211" s="108" t="str">
        <f>IF(A211="","",IF(LOOKUP(A211,Stammdaten!$A$17:$A$1001,Stammdaten!$G$17:$G$1001)="Nein",0,IF(ISBLANK('Beladung des Speichers'!A211),"",ROUND(MIN(J211,Q211)*-1,2))))</f>
        <v/>
      </c>
    </row>
    <row r="212" spans="1:19" x14ac:dyDescent="0.2">
      <c r="A212" s="109" t="str">
        <f>IF('Beladung des Speichers'!A212="","",'Beladung des Speichers'!A212)</f>
        <v/>
      </c>
      <c r="B212" s="109" t="str">
        <f>IF('Beladung des Speichers'!B212="","",'Beladung des Speichers'!B212)</f>
        <v/>
      </c>
      <c r="C212" s="163" t="str">
        <f>IF(ISBLANK('Beladung des Speichers'!A212),"",SUMIFS('Beladung des Speichers'!$C$17:$C$300,'Beladung des Speichers'!$A$17:$A$300,A212)-SUMIFS('Entladung des Speichers'!$C$17:$C$300,'Entladung des Speichers'!$A$17:$A$300,A212)+SUMIFS(Füllstände!$B$17:$B$299,Füllstände!$A$17:$A$299,A212)-SUMIFS(Füllstände!$C$17:$C$299,Füllstände!$A$17:$A$299,A212))</f>
        <v/>
      </c>
      <c r="D212" s="164" t="str">
        <f>IF(ISBLANK('Beladung des Speichers'!A212),"",C212*'Beladung des Speichers'!C212/SUMIFS('Beladung des Speichers'!$C$17:$C$300,'Beladung des Speichers'!$A$17:$A$300,A212))</f>
        <v/>
      </c>
      <c r="E212" s="165" t="str">
        <f>IF(ISBLANK('Beladung des Speichers'!A212),"",1/SUMIFS('Beladung des Speichers'!$C$17:$C$300,'Beladung des Speichers'!$A$17:$A$300,A212)*C212*SUMIF($A$17:$A$300,A212,'Beladung des Speichers'!$E$17:$E$300))</f>
        <v/>
      </c>
      <c r="F212" s="166" t="str">
        <f>IF(ISBLANK('Beladung des Speichers'!A212),"",IF(C212=0,"0,00",D212/C212*E212))</f>
        <v/>
      </c>
      <c r="G212" s="167" t="str">
        <f>IF(ISBLANK('Beladung des Speichers'!A212),"",SUMIFS('Beladung des Speichers'!$C$17:$C$300,'Beladung des Speichers'!$A$17:$A$300,A212))</f>
        <v/>
      </c>
      <c r="H212" s="124" t="str">
        <f>IF(ISBLANK('Beladung des Speichers'!A212),"",'Beladung des Speichers'!C212)</f>
        <v/>
      </c>
      <c r="I212" s="168" t="str">
        <f>IF(ISBLANK('Beladung des Speichers'!A212),"",SUMIFS('Beladung des Speichers'!$E$17:$E$1001,'Beladung des Speichers'!$A$17:$A$1001,'Ergebnis (detailliert)'!A212))</f>
        <v/>
      </c>
      <c r="J212" s="125" t="str">
        <f>IF(ISBLANK('Beladung des Speichers'!A212),"",'Beladung des Speichers'!E212)</f>
        <v/>
      </c>
      <c r="K212" s="168" t="str">
        <f>IF(ISBLANK('Beladung des Speichers'!A212),"",SUMIFS('Entladung des Speichers'!$C$17:$C$1001,'Entladung des Speichers'!$A$17:$A$1001,'Ergebnis (detailliert)'!A212))</f>
        <v/>
      </c>
      <c r="L212" s="169" t="str">
        <f t="shared" si="14"/>
        <v/>
      </c>
      <c r="M212" s="169" t="str">
        <f>IF(ISBLANK('Entladung des Speichers'!A212),"",'Entladung des Speichers'!C212)</f>
        <v/>
      </c>
      <c r="N212" s="168" t="str">
        <f>IF(ISBLANK('Beladung des Speichers'!A212),"",SUMIFS('Entladung des Speichers'!$E$17:$E$1001,'Entladung des Speichers'!$A$17:$A$1001,'Ergebnis (detailliert)'!$A$17:$A$300))</f>
        <v/>
      </c>
      <c r="O212" s="125" t="str">
        <f t="shared" si="15"/>
        <v/>
      </c>
      <c r="P212" s="20" t="str">
        <f>IFERROR(IF(A212="","",N212*'Ergebnis (detailliert)'!J212/'Ergebnis (detailliert)'!I212),0)</f>
        <v/>
      </c>
      <c r="Q212" s="106" t="str">
        <f t="shared" si="16"/>
        <v/>
      </c>
      <c r="R212" s="107" t="str">
        <f t="shared" si="17"/>
        <v/>
      </c>
      <c r="S212" s="108" t="str">
        <f>IF(A212="","",IF(LOOKUP(A212,Stammdaten!$A$17:$A$1001,Stammdaten!$G$17:$G$1001)="Nein",0,IF(ISBLANK('Beladung des Speichers'!A212),"",ROUND(MIN(J212,Q212)*-1,2))))</f>
        <v/>
      </c>
    </row>
    <row r="213" spans="1:19" x14ac:dyDescent="0.2">
      <c r="A213" s="109" t="str">
        <f>IF('Beladung des Speichers'!A213="","",'Beladung des Speichers'!A213)</f>
        <v/>
      </c>
      <c r="B213" s="109" t="str">
        <f>IF('Beladung des Speichers'!B213="","",'Beladung des Speichers'!B213)</f>
        <v/>
      </c>
      <c r="C213" s="163" t="str">
        <f>IF(ISBLANK('Beladung des Speichers'!A213),"",SUMIFS('Beladung des Speichers'!$C$17:$C$300,'Beladung des Speichers'!$A$17:$A$300,A213)-SUMIFS('Entladung des Speichers'!$C$17:$C$300,'Entladung des Speichers'!$A$17:$A$300,A213)+SUMIFS(Füllstände!$B$17:$B$299,Füllstände!$A$17:$A$299,A213)-SUMIFS(Füllstände!$C$17:$C$299,Füllstände!$A$17:$A$299,A213))</f>
        <v/>
      </c>
      <c r="D213" s="164" t="str">
        <f>IF(ISBLANK('Beladung des Speichers'!A213),"",C213*'Beladung des Speichers'!C213/SUMIFS('Beladung des Speichers'!$C$17:$C$300,'Beladung des Speichers'!$A$17:$A$300,A213))</f>
        <v/>
      </c>
      <c r="E213" s="165" t="str">
        <f>IF(ISBLANK('Beladung des Speichers'!A213),"",1/SUMIFS('Beladung des Speichers'!$C$17:$C$300,'Beladung des Speichers'!$A$17:$A$300,A213)*C213*SUMIF($A$17:$A$300,A213,'Beladung des Speichers'!$E$17:$E$300))</f>
        <v/>
      </c>
      <c r="F213" s="166" t="str">
        <f>IF(ISBLANK('Beladung des Speichers'!A213),"",IF(C213=0,"0,00",D213/C213*E213))</f>
        <v/>
      </c>
      <c r="G213" s="167" t="str">
        <f>IF(ISBLANK('Beladung des Speichers'!A213),"",SUMIFS('Beladung des Speichers'!$C$17:$C$300,'Beladung des Speichers'!$A$17:$A$300,A213))</f>
        <v/>
      </c>
      <c r="H213" s="124" t="str">
        <f>IF(ISBLANK('Beladung des Speichers'!A213),"",'Beladung des Speichers'!C213)</f>
        <v/>
      </c>
      <c r="I213" s="168" t="str">
        <f>IF(ISBLANK('Beladung des Speichers'!A213),"",SUMIFS('Beladung des Speichers'!$E$17:$E$1001,'Beladung des Speichers'!$A$17:$A$1001,'Ergebnis (detailliert)'!A213))</f>
        <v/>
      </c>
      <c r="J213" s="125" t="str">
        <f>IF(ISBLANK('Beladung des Speichers'!A213),"",'Beladung des Speichers'!E213)</f>
        <v/>
      </c>
      <c r="K213" s="168" t="str">
        <f>IF(ISBLANK('Beladung des Speichers'!A213),"",SUMIFS('Entladung des Speichers'!$C$17:$C$1001,'Entladung des Speichers'!$A$17:$A$1001,'Ergebnis (detailliert)'!A213))</f>
        <v/>
      </c>
      <c r="L213" s="169" t="str">
        <f t="shared" si="14"/>
        <v/>
      </c>
      <c r="M213" s="169" t="str">
        <f>IF(ISBLANK('Entladung des Speichers'!A213),"",'Entladung des Speichers'!C213)</f>
        <v/>
      </c>
      <c r="N213" s="168" t="str">
        <f>IF(ISBLANK('Beladung des Speichers'!A213),"",SUMIFS('Entladung des Speichers'!$E$17:$E$1001,'Entladung des Speichers'!$A$17:$A$1001,'Ergebnis (detailliert)'!$A$17:$A$300))</f>
        <v/>
      </c>
      <c r="O213" s="125" t="str">
        <f t="shared" si="15"/>
        <v/>
      </c>
      <c r="P213" s="20" t="str">
        <f>IFERROR(IF(A213="","",N213*'Ergebnis (detailliert)'!J213/'Ergebnis (detailliert)'!I213),0)</f>
        <v/>
      </c>
      <c r="Q213" s="106" t="str">
        <f t="shared" si="16"/>
        <v/>
      </c>
      <c r="R213" s="107" t="str">
        <f t="shared" si="17"/>
        <v/>
      </c>
      <c r="S213" s="108" t="str">
        <f>IF(A213="","",IF(LOOKUP(A213,Stammdaten!$A$17:$A$1001,Stammdaten!$G$17:$G$1001)="Nein",0,IF(ISBLANK('Beladung des Speichers'!A213),"",ROUND(MIN(J213,Q213)*-1,2))))</f>
        <v/>
      </c>
    </row>
    <row r="214" spans="1:19" x14ac:dyDescent="0.2">
      <c r="A214" s="109" t="str">
        <f>IF('Beladung des Speichers'!A214="","",'Beladung des Speichers'!A214)</f>
        <v/>
      </c>
      <c r="B214" s="109" t="str">
        <f>IF('Beladung des Speichers'!B214="","",'Beladung des Speichers'!B214)</f>
        <v/>
      </c>
      <c r="C214" s="163" t="str">
        <f>IF(ISBLANK('Beladung des Speichers'!A214),"",SUMIFS('Beladung des Speichers'!$C$17:$C$300,'Beladung des Speichers'!$A$17:$A$300,A214)-SUMIFS('Entladung des Speichers'!$C$17:$C$300,'Entladung des Speichers'!$A$17:$A$300,A214)+SUMIFS(Füllstände!$B$17:$B$299,Füllstände!$A$17:$A$299,A214)-SUMIFS(Füllstände!$C$17:$C$299,Füllstände!$A$17:$A$299,A214))</f>
        <v/>
      </c>
      <c r="D214" s="164" t="str">
        <f>IF(ISBLANK('Beladung des Speichers'!A214),"",C214*'Beladung des Speichers'!C214/SUMIFS('Beladung des Speichers'!$C$17:$C$300,'Beladung des Speichers'!$A$17:$A$300,A214))</f>
        <v/>
      </c>
      <c r="E214" s="165" t="str">
        <f>IF(ISBLANK('Beladung des Speichers'!A214),"",1/SUMIFS('Beladung des Speichers'!$C$17:$C$300,'Beladung des Speichers'!$A$17:$A$300,A214)*C214*SUMIF($A$17:$A$300,A214,'Beladung des Speichers'!$E$17:$E$300))</f>
        <v/>
      </c>
      <c r="F214" s="166" t="str">
        <f>IF(ISBLANK('Beladung des Speichers'!A214),"",IF(C214=0,"0,00",D214/C214*E214))</f>
        <v/>
      </c>
      <c r="G214" s="167" t="str">
        <f>IF(ISBLANK('Beladung des Speichers'!A214),"",SUMIFS('Beladung des Speichers'!$C$17:$C$300,'Beladung des Speichers'!$A$17:$A$300,A214))</f>
        <v/>
      </c>
      <c r="H214" s="124" t="str">
        <f>IF(ISBLANK('Beladung des Speichers'!A214),"",'Beladung des Speichers'!C214)</f>
        <v/>
      </c>
      <c r="I214" s="168" t="str">
        <f>IF(ISBLANK('Beladung des Speichers'!A214),"",SUMIFS('Beladung des Speichers'!$E$17:$E$1001,'Beladung des Speichers'!$A$17:$A$1001,'Ergebnis (detailliert)'!A214))</f>
        <v/>
      </c>
      <c r="J214" s="125" t="str">
        <f>IF(ISBLANK('Beladung des Speichers'!A214),"",'Beladung des Speichers'!E214)</f>
        <v/>
      </c>
      <c r="K214" s="168" t="str">
        <f>IF(ISBLANK('Beladung des Speichers'!A214),"",SUMIFS('Entladung des Speichers'!$C$17:$C$1001,'Entladung des Speichers'!$A$17:$A$1001,'Ergebnis (detailliert)'!A214))</f>
        <v/>
      </c>
      <c r="L214" s="169" t="str">
        <f t="shared" si="14"/>
        <v/>
      </c>
      <c r="M214" s="169" t="str">
        <f>IF(ISBLANK('Entladung des Speichers'!A214),"",'Entladung des Speichers'!C214)</f>
        <v/>
      </c>
      <c r="N214" s="168" t="str">
        <f>IF(ISBLANK('Beladung des Speichers'!A214),"",SUMIFS('Entladung des Speichers'!$E$17:$E$1001,'Entladung des Speichers'!$A$17:$A$1001,'Ergebnis (detailliert)'!$A$17:$A$300))</f>
        <v/>
      </c>
      <c r="O214" s="125" t="str">
        <f t="shared" si="15"/>
        <v/>
      </c>
      <c r="P214" s="20" t="str">
        <f>IFERROR(IF(A214="","",N214*'Ergebnis (detailliert)'!J214/'Ergebnis (detailliert)'!I214),0)</f>
        <v/>
      </c>
      <c r="Q214" s="106" t="str">
        <f t="shared" si="16"/>
        <v/>
      </c>
      <c r="R214" s="107" t="str">
        <f t="shared" si="17"/>
        <v/>
      </c>
      <c r="S214" s="108" t="str">
        <f>IF(A214="","",IF(LOOKUP(A214,Stammdaten!$A$17:$A$1001,Stammdaten!$G$17:$G$1001)="Nein",0,IF(ISBLANK('Beladung des Speichers'!A214),"",ROUND(MIN(J214,Q214)*-1,2))))</f>
        <v/>
      </c>
    </row>
    <row r="215" spans="1:19" x14ac:dyDescent="0.2">
      <c r="A215" s="109" t="str">
        <f>IF('Beladung des Speichers'!A215="","",'Beladung des Speichers'!A215)</f>
        <v/>
      </c>
      <c r="B215" s="109" t="str">
        <f>IF('Beladung des Speichers'!B215="","",'Beladung des Speichers'!B215)</f>
        <v/>
      </c>
      <c r="C215" s="163" t="str">
        <f>IF(ISBLANK('Beladung des Speichers'!A215),"",SUMIFS('Beladung des Speichers'!$C$17:$C$300,'Beladung des Speichers'!$A$17:$A$300,A215)-SUMIFS('Entladung des Speichers'!$C$17:$C$300,'Entladung des Speichers'!$A$17:$A$300,A215)+SUMIFS(Füllstände!$B$17:$B$299,Füllstände!$A$17:$A$299,A215)-SUMIFS(Füllstände!$C$17:$C$299,Füllstände!$A$17:$A$299,A215))</f>
        <v/>
      </c>
      <c r="D215" s="164" t="str">
        <f>IF(ISBLANK('Beladung des Speichers'!A215),"",C215*'Beladung des Speichers'!C215/SUMIFS('Beladung des Speichers'!$C$17:$C$300,'Beladung des Speichers'!$A$17:$A$300,A215))</f>
        <v/>
      </c>
      <c r="E215" s="165" t="str">
        <f>IF(ISBLANK('Beladung des Speichers'!A215),"",1/SUMIFS('Beladung des Speichers'!$C$17:$C$300,'Beladung des Speichers'!$A$17:$A$300,A215)*C215*SUMIF($A$17:$A$300,A215,'Beladung des Speichers'!$E$17:$E$300))</f>
        <v/>
      </c>
      <c r="F215" s="166" t="str">
        <f>IF(ISBLANK('Beladung des Speichers'!A215),"",IF(C215=0,"0,00",D215/C215*E215))</f>
        <v/>
      </c>
      <c r="G215" s="167" t="str">
        <f>IF(ISBLANK('Beladung des Speichers'!A215),"",SUMIFS('Beladung des Speichers'!$C$17:$C$300,'Beladung des Speichers'!$A$17:$A$300,A215))</f>
        <v/>
      </c>
      <c r="H215" s="124" t="str">
        <f>IF(ISBLANK('Beladung des Speichers'!A215),"",'Beladung des Speichers'!C215)</f>
        <v/>
      </c>
      <c r="I215" s="168" t="str">
        <f>IF(ISBLANK('Beladung des Speichers'!A215),"",SUMIFS('Beladung des Speichers'!$E$17:$E$1001,'Beladung des Speichers'!$A$17:$A$1001,'Ergebnis (detailliert)'!A215))</f>
        <v/>
      </c>
      <c r="J215" s="125" t="str">
        <f>IF(ISBLANK('Beladung des Speichers'!A215),"",'Beladung des Speichers'!E215)</f>
        <v/>
      </c>
      <c r="K215" s="168" t="str">
        <f>IF(ISBLANK('Beladung des Speichers'!A215),"",SUMIFS('Entladung des Speichers'!$C$17:$C$1001,'Entladung des Speichers'!$A$17:$A$1001,'Ergebnis (detailliert)'!A215))</f>
        <v/>
      </c>
      <c r="L215" s="169" t="str">
        <f t="shared" si="14"/>
        <v/>
      </c>
      <c r="M215" s="169" t="str">
        <f>IF(ISBLANK('Entladung des Speichers'!A215),"",'Entladung des Speichers'!C215)</f>
        <v/>
      </c>
      <c r="N215" s="168" t="str">
        <f>IF(ISBLANK('Beladung des Speichers'!A215),"",SUMIFS('Entladung des Speichers'!$E$17:$E$1001,'Entladung des Speichers'!$A$17:$A$1001,'Ergebnis (detailliert)'!$A$17:$A$300))</f>
        <v/>
      </c>
      <c r="O215" s="125" t="str">
        <f t="shared" si="15"/>
        <v/>
      </c>
      <c r="P215" s="20" t="str">
        <f>IFERROR(IF(A215="","",N215*'Ergebnis (detailliert)'!J215/'Ergebnis (detailliert)'!I215),0)</f>
        <v/>
      </c>
      <c r="Q215" s="106" t="str">
        <f t="shared" si="16"/>
        <v/>
      </c>
      <c r="R215" s="107" t="str">
        <f t="shared" si="17"/>
        <v/>
      </c>
      <c r="S215" s="108" t="str">
        <f>IF(A215="","",IF(LOOKUP(A215,Stammdaten!$A$17:$A$1001,Stammdaten!$G$17:$G$1001)="Nein",0,IF(ISBLANK('Beladung des Speichers'!A215),"",ROUND(MIN(J215,Q215)*-1,2))))</f>
        <v/>
      </c>
    </row>
    <row r="216" spans="1:19" x14ac:dyDescent="0.2">
      <c r="A216" s="109" t="str">
        <f>IF('Beladung des Speichers'!A216="","",'Beladung des Speichers'!A216)</f>
        <v/>
      </c>
      <c r="B216" s="109" t="str">
        <f>IF('Beladung des Speichers'!B216="","",'Beladung des Speichers'!B216)</f>
        <v/>
      </c>
      <c r="C216" s="163" t="str">
        <f>IF(ISBLANK('Beladung des Speichers'!A216),"",SUMIFS('Beladung des Speichers'!$C$17:$C$300,'Beladung des Speichers'!$A$17:$A$300,A216)-SUMIFS('Entladung des Speichers'!$C$17:$C$300,'Entladung des Speichers'!$A$17:$A$300,A216)+SUMIFS(Füllstände!$B$17:$B$299,Füllstände!$A$17:$A$299,A216)-SUMIFS(Füllstände!$C$17:$C$299,Füllstände!$A$17:$A$299,A216))</f>
        <v/>
      </c>
      <c r="D216" s="164" t="str">
        <f>IF(ISBLANK('Beladung des Speichers'!A216),"",C216*'Beladung des Speichers'!C216/SUMIFS('Beladung des Speichers'!$C$17:$C$300,'Beladung des Speichers'!$A$17:$A$300,A216))</f>
        <v/>
      </c>
      <c r="E216" s="165" t="str">
        <f>IF(ISBLANK('Beladung des Speichers'!A216),"",1/SUMIFS('Beladung des Speichers'!$C$17:$C$300,'Beladung des Speichers'!$A$17:$A$300,A216)*C216*SUMIF($A$17:$A$300,A216,'Beladung des Speichers'!$E$17:$E$300))</f>
        <v/>
      </c>
      <c r="F216" s="166" t="str">
        <f>IF(ISBLANK('Beladung des Speichers'!A216),"",IF(C216=0,"0,00",D216/C216*E216))</f>
        <v/>
      </c>
      <c r="G216" s="167" t="str">
        <f>IF(ISBLANK('Beladung des Speichers'!A216),"",SUMIFS('Beladung des Speichers'!$C$17:$C$300,'Beladung des Speichers'!$A$17:$A$300,A216))</f>
        <v/>
      </c>
      <c r="H216" s="124" t="str">
        <f>IF(ISBLANK('Beladung des Speichers'!A216),"",'Beladung des Speichers'!C216)</f>
        <v/>
      </c>
      <c r="I216" s="168" t="str">
        <f>IF(ISBLANK('Beladung des Speichers'!A216),"",SUMIFS('Beladung des Speichers'!$E$17:$E$1001,'Beladung des Speichers'!$A$17:$A$1001,'Ergebnis (detailliert)'!A216))</f>
        <v/>
      </c>
      <c r="J216" s="125" t="str">
        <f>IF(ISBLANK('Beladung des Speichers'!A216),"",'Beladung des Speichers'!E216)</f>
        <v/>
      </c>
      <c r="K216" s="168" t="str">
        <f>IF(ISBLANK('Beladung des Speichers'!A216),"",SUMIFS('Entladung des Speichers'!$C$17:$C$1001,'Entladung des Speichers'!$A$17:$A$1001,'Ergebnis (detailliert)'!A216))</f>
        <v/>
      </c>
      <c r="L216" s="169" t="str">
        <f t="shared" si="14"/>
        <v/>
      </c>
      <c r="M216" s="169" t="str">
        <f>IF(ISBLANK('Entladung des Speichers'!A216),"",'Entladung des Speichers'!C216)</f>
        <v/>
      </c>
      <c r="N216" s="168" t="str">
        <f>IF(ISBLANK('Beladung des Speichers'!A216),"",SUMIFS('Entladung des Speichers'!$E$17:$E$1001,'Entladung des Speichers'!$A$17:$A$1001,'Ergebnis (detailliert)'!$A$17:$A$300))</f>
        <v/>
      </c>
      <c r="O216" s="125" t="str">
        <f t="shared" si="15"/>
        <v/>
      </c>
      <c r="P216" s="20" t="str">
        <f>IFERROR(IF(A216="","",N216*'Ergebnis (detailliert)'!J216/'Ergebnis (detailliert)'!I216),0)</f>
        <v/>
      </c>
      <c r="Q216" s="106" t="str">
        <f t="shared" si="16"/>
        <v/>
      </c>
      <c r="R216" s="107" t="str">
        <f t="shared" si="17"/>
        <v/>
      </c>
      <c r="S216" s="108" t="str">
        <f>IF(A216="","",IF(LOOKUP(A216,Stammdaten!$A$17:$A$1001,Stammdaten!$G$17:$G$1001)="Nein",0,IF(ISBLANK('Beladung des Speichers'!A216),"",ROUND(MIN(J216,Q216)*-1,2))))</f>
        <v/>
      </c>
    </row>
    <row r="217" spans="1:19" x14ac:dyDescent="0.2">
      <c r="A217" s="109" t="str">
        <f>IF('Beladung des Speichers'!A217="","",'Beladung des Speichers'!A217)</f>
        <v/>
      </c>
      <c r="B217" s="109" t="str">
        <f>IF('Beladung des Speichers'!B217="","",'Beladung des Speichers'!B217)</f>
        <v/>
      </c>
      <c r="C217" s="163" t="str">
        <f>IF(ISBLANK('Beladung des Speichers'!A217),"",SUMIFS('Beladung des Speichers'!$C$17:$C$300,'Beladung des Speichers'!$A$17:$A$300,A217)-SUMIFS('Entladung des Speichers'!$C$17:$C$300,'Entladung des Speichers'!$A$17:$A$300,A217)+SUMIFS(Füllstände!$B$17:$B$299,Füllstände!$A$17:$A$299,A217)-SUMIFS(Füllstände!$C$17:$C$299,Füllstände!$A$17:$A$299,A217))</f>
        <v/>
      </c>
      <c r="D217" s="164" t="str">
        <f>IF(ISBLANK('Beladung des Speichers'!A217),"",C217*'Beladung des Speichers'!C217/SUMIFS('Beladung des Speichers'!$C$17:$C$300,'Beladung des Speichers'!$A$17:$A$300,A217))</f>
        <v/>
      </c>
      <c r="E217" s="165" t="str">
        <f>IF(ISBLANK('Beladung des Speichers'!A217),"",1/SUMIFS('Beladung des Speichers'!$C$17:$C$300,'Beladung des Speichers'!$A$17:$A$300,A217)*C217*SUMIF($A$17:$A$300,A217,'Beladung des Speichers'!$E$17:$E$300))</f>
        <v/>
      </c>
      <c r="F217" s="166" t="str">
        <f>IF(ISBLANK('Beladung des Speichers'!A217),"",IF(C217=0,"0,00",D217/C217*E217))</f>
        <v/>
      </c>
      <c r="G217" s="167" t="str">
        <f>IF(ISBLANK('Beladung des Speichers'!A217),"",SUMIFS('Beladung des Speichers'!$C$17:$C$300,'Beladung des Speichers'!$A$17:$A$300,A217))</f>
        <v/>
      </c>
      <c r="H217" s="124" t="str">
        <f>IF(ISBLANK('Beladung des Speichers'!A217),"",'Beladung des Speichers'!C217)</f>
        <v/>
      </c>
      <c r="I217" s="168" t="str">
        <f>IF(ISBLANK('Beladung des Speichers'!A217),"",SUMIFS('Beladung des Speichers'!$E$17:$E$1001,'Beladung des Speichers'!$A$17:$A$1001,'Ergebnis (detailliert)'!A217))</f>
        <v/>
      </c>
      <c r="J217" s="125" t="str">
        <f>IF(ISBLANK('Beladung des Speichers'!A217),"",'Beladung des Speichers'!E217)</f>
        <v/>
      </c>
      <c r="K217" s="168" t="str">
        <f>IF(ISBLANK('Beladung des Speichers'!A217),"",SUMIFS('Entladung des Speichers'!$C$17:$C$1001,'Entladung des Speichers'!$A$17:$A$1001,'Ergebnis (detailliert)'!A217))</f>
        <v/>
      </c>
      <c r="L217" s="169" t="str">
        <f t="shared" si="14"/>
        <v/>
      </c>
      <c r="M217" s="169" t="str">
        <f>IF(ISBLANK('Entladung des Speichers'!A217),"",'Entladung des Speichers'!C217)</f>
        <v/>
      </c>
      <c r="N217" s="168" t="str">
        <f>IF(ISBLANK('Beladung des Speichers'!A217),"",SUMIFS('Entladung des Speichers'!$E$17:$E$1001,'Entladung des Speichers'!$A$17:$A$1001,'Ergebnis (detailliert)'!$A$17:$A$300))</f>
        <v/>
      </c>
      <c r="O217" s="125" t="str">
        <f t="shared" si="15"/>
        <v/>
      </c>
      <c r="P217" s="20" t="str">
        <f>IFERROR(IF(A217="","",N217*'Ergebnis (detailliert)'!J217/'Ergebnis (detailliert)'!I217),0)</f>
        <v/>
      </c>
      <c r="Q217" s="106" t="str">
        <f t="shared" si="16"/>
        <v/>
      </c>
      <c r="R217" s="107" t="str">
        <f t="shared" si="17"/>
        <v/>
      </c>
      <c r="S217" s="108" t="str">
        <f>IF(A217="","",IF(LOOKUP(A217,Stammdaten!$A$17:$A$1001,Stammdaten!$G$17:$G$1001)="Nein",0,IF(ISBLANK('Beladung des Speichers'!A217),"",ROUND(MIN(J217,Q217)*-1,2))))</f>
        <v/>
      </c>
    </row>
    <row r="218" spans="1:19" x14ac:dyDescent="0.2">
      <c r="A218" s="109" t="str">
        <f>IF('Beladung des Speichers'!A218="","",'Beladung des Speichers'!A218)</f>
        <v/>
      </c>
      <c r="B218" s="109" t="str">
        <f>IF('Beladung des Speichers'!B218="","",'Beladung des Speichers'!B218)</f>
        <v/>
      </c>
      <c r="C218" s="163" t="str">
        <f>IF(ISBLANK('Beladung des Speichers'!A218),"",SUMIFS('Beladung des Speichers'!$C$17:$C$300,'Beladung des Speichers'!$A$17:$A$300,A218)-SUMIFS('Entladung des Speichers'!$C$17:$C$300,'Entladung des Speichers'!$A$17:$A$300,A218)+SUMIFS(Füllstände!$B$17:$B$299,Füllstände!$A$17:$A$299,A218)-SUMIFS(Füllstände!$C$17:$C$299,Füllstände!$A$17:$A$299,A218))</f>
        <v/>
      </c>
      <c r="D218" s="164" t="str">
        <f>IF(ISBLANK('Beladung des Speichers'!A218),"",C218*'Beladung des Speichers'!C218/SUMIFS('Beladung des Speichers'!$C$17:$C$300,'Beladung des Speichers'!$A$17:$A$300,A218))</f>
        <v/>
      </c>
      <c r="E218" s="165" t="str">
        <f>IF(ISBLANK('Beladung des Speichers'!A218),"",1/SUMIFS('Beladung des Speichers'!$C$17:$C$300,'Beladung des Speichers'!$A$17:$A$300,A218)*C218*SUMIF($A$17:$A$300,A218,'Beladung des Speichers'!$E$17:$E$300))</f>
        <v/>
      </c>
      <c r="F218" s="166" t="str">
        <f>IF(ISBLANK('Beladung des Speichers'!A218),"",IF(C218=0,"0,00",D218/C218*E218))</f>
        <v/>
      </c>
      <c r="G218" s="167" t="str">
        <f>IF(ISBLANK('Beladung des Speichers'!A218),"",SUMIFS('Beladung des Speichers'!$C$17:$C$300,'Beladung des Speichers'!$A$17:$A$300,A218))</f>
        <v/>
      </c>
      <c r="H218" s="124" t="str">
        <f>IF(ISBLANK('Beladung des Speichers'!A218),"",'Beladung des Speichers'!C218)</f>
        <v/>
      </c>
      <c r="I218" s="168" t="str">
        <f>IF(ISBLANK('Beladung des Speichers'!A218),"",SUMIFS('Beladung des Speichers'!$E$17:$E$1001,'Beladung des Speichers'!$A$17:$A$1001,'Ergebnis (detailliert)'!A218))</f>
        <v/>
      </c>
      <c r="J218" s="125" t="str">
        <f>IF(ISBLANK('Beladung des Speichers'!A218),"",'Beladung des Speichers'!E218)</f>
        <v/>
      </c>
      <c r="K218" s="168" t="str">
        <f>IF(ISBLANK('Beladung des Speichers'!A218),"",SUMIFS('Entladung des Speichers'!$C$17:$C$1001,'Entladung des Speichers'!$A$17:$A$1001,'Ergebnis (detailliert)'!A218))</f>
        <v/>
      </c>
      <c r="L218" s="169" t="str">
        <f t="shared" si="14"/>
        <v/>
      </c>
      <c r="M218" s="169" t="str">
        <f>IF(ISBLANK('Entladung des Speichers'!A218),"",'Entladung des Speichers'!C218)</f>
        <v/>
      </c>
      <c r="N218" s="168" t="str">
        <f>IF(ISBLANK('Beladung des Speichers'!A218),"",SUMIFS('Entladung des Speichers'!$E$17:$E$1001,'Entladung des Speichers'!$A$17:$A$1001,'Ergebnis (detailliert)'!$A$17:$A$300))</f>
        <v/>
      </c>
      <c r="O218" s="125" t="str">
        <f t="shared" si="15"/>
        <v/>
      </c>
      <c r="P218" s="20" t="str">
        <f>IFERROR(IF(A218="","",N218*'Ergebnis (detailliert)'!J218/'Ergebnis (detailliert)'!I218),0)</f>
        <v/>
      </c>
      <c r="Q218" s="106" t="str">
        <f t="shared" si="16"/>
        <v/>
      </c>
      <c r="R218" s="107" t="str">
        <f t="shared" si="17"/>
        <v/>
      </c>
      <c r="S218" s="108" t="str">
        <f>IF(A218="","",IF(LOOKUP(A218,Stammdaten!$A$17:$A$1001,Stammdaten!$G$17:$G$1001)="Nein",0,IF(ISBLANK('Beladung des Speichers'!A218),"",ROUND(MIN(J218,Q218)*-1,2))))</f>
        <v/>
      </c>
    </row>
    <row r="219" spans="1:19" x14ac:dyDescent="0.2">
      <c r="A219" s="109" t="str">
        <f>IF('Beladung des Speichers'!A219="","",'Beladung des Speichers'!A219)</f>
        <v/>
      </c>
      <c r="B219" s="109" t="str">
        <f>IF('Beladung des Speichers'!B219="","",'Beladung des Speichers'!B219)</f>
        <v/>
      </c>
      <c r="C219" s="163" t="str">
        <f>IF(ISBLANK('Beladung des Speichers'!A219),"",SUMIFS('Beladung des Speichers'!$C$17:$C$300,'Beladung des Speichers'!$A$17:$A$300,A219)-SUMIFS('Entladung des Speichers'!$C$17:$C$300,'Entladung des Speichers'!$A$17:$A$300,A219)+SUMIFS(Füllstände!$B$17:$B$299,Füllstände!$A$17:$A$299,A219)-SUMIFS(Füllstände!$C$17:$C$299,Füllstände!$A$17:$A$299,A219))</f>
        <v/>
      </c>
      <c r="D219" s="164" t="str">
        <f>IF(ISBLANK('Beladung des Speichers'!A219),"",C219*'Beladung des Speichers'!C219/SUMIFS('Beladung des Speichers'!$C$17:$C$300,'Beladung des Speichers'!$A$17:$A$300,A219))</f>
        <v/>
      </c>
      <c r="E219" s="165" t="str">
        <f>IF(ISBLANK('Beladung des Speichers'!A219),"",1/SUMIFS('Beladung des Speichers'!$C$17:$C$300,'Beladung des Speichers'!$A$17:$A$300,A219)*C219*SUMIF($A$17:$A$300,A219,'Beladung des Speichers'!$E$17:$E$300))</f>
        <v/>
      </c>
      <c r="F219" s="166" t="str">
        <f>IF(ISBLANK('Beladung des Speichers'!A219),"",IF(C219=0,"0,00",D219/C219*E219))</f>
        <v/>
      </c>
      <c r="G219" s="167" t="str">
        <f>IF(ISBLANK('Beladung des Speichers'!A219),"",SUMIFS('Beladung des Speichers'!$C$17:$C$300,'Beladung des Speichers'!$A$17:$A$300,A219))</f>
        <v/>
      </c>
      <c r="H219" s="124" t="str">
        <f>IF(ISBLANK('Beladung des Speichers'!A219),"",'Beladung des Speichers'!C219)</f>
        <v/>
      </c>
      <c r="I219" s="168" t="str">
        <f>IF(ISBLANK('Beladung des Speichers'!A219),"",SUMIFS('Beladung des Speichers'!$E$17:$E$1001,'Beladung des Speichers'!$A$17:$A$1001,'Ergebnis (detailliert)'!A219))</f>
        <v/>
      </c>
      <c r="J219" s="125" t="str">
        <f>IF(ISBLANK('Beladung des Speichers'!A219),"",'Beladung des Speichers'!E219)</f>
        <v/>
      </c>
      <c r="K219" s="168" t="str">
        <f>IF(ISBLANK('Beladung des Speichers'!A219),"",SUMIFS('Entladung des Speichers'!$C$17:$C$1001,'Entladung des Speichers'!$A$17:$A$1001,'Ergebnis (detailliert)'!A219))</f>
        <v/>
      </c>
      <c r="L219" s="169" t="str">
        <f t="shared" si="14"/>
        <v/>
      </c>
      <c r="M219" s="169" t="str">
        <f>IF(ISBLANK('Entladung des Speichers'!A219),"",'Entladung des Speichers'!C219)</f>
        <v/>
      </c>
      <c r="N219" s="168" t="str">
        <f>IF(ISBLANK('Beladung des Speichers'!A219),"",SUMIFS('Entladung des Speichers'!$E$17:$E$1001,'Entladung des Speichers'!$A$17:$A$1001,'Ergebnis (detailliert)'!$A$17:$A$300))</f>
        <v/>
      </c>
      <c r="O219" s="125" t="str">
        <f t="shared" si="15"/>
        <v/>
      </c>
      <c r="P219" s="20" t="str">
        <f>IFERROR(IF(A219="","",N219*'Ergebnis (detailliert)'!J219/'Ergebnis (detailliert)'!I219),0)</f>
        <v/>
      </c>
      <c r="Q219" s="106" t="str">
        <f t="shared" si="16"/>
        <v/>
      </c>
      <c r="R219" s="107" t="str">
        <f t="shared" si="17"/>
        <v/>
      </c>
      <c r="S219" s="108" t="str">
        <f>IF(A219="","",IF(LOOKUP(A219,Stammdaten!$A$17:$A$1001,Stammdaten!$G$17:$G$1001)="Nein",0,IF(ISBLANK('Beladung des Speichers'!A219),"",ROUND(MIN(J219,Q219)*-1,2))))</f>
        <v/>
      </c>
    </row>
    <row r="220" spans="1:19" x14ac:dyDescent="0.2">
      <c r="A220" s="109" t="str">
        <f>IF('Beladung des Speichers'!A220="","",'Beladung des Speichers'!A220)</f>
        <v/>
      </c>
      <c r="B220" s="109" t="str">
        <f>IF('Beladung des Speichers'!B220="","",'Beladung des Speichers'!B220)</f>
        <v/>
      </c>
      <c r="C220" s="163" t="str">
        <f>IF(ISBLANK('Beladung des Speichers'!A220),"",SUMIFS('Beladung des Speichers'!$C$17:$C$300,'Beladung des Speichers'!$A$17:$A$300,A220)-SUMIFS('Entladung des Speichers'!$C$17:$C$300,'Entladung des Speichers'!$A$17:$A$300,A220)+SUMIFS(Füllstände!$B$17:$B$299,Füllstände!$A$17:$A$299,A220)-SUMIFS(Füllstände!$C$17:$C$299,Füllstände!$A$17:$A$299,A220))</f>
        <v/>
      </c>
      <c r="D220" s="164" t="str">
        <f>IF(ISBLANK('Beladung des Speichers'!A220),"",C220*'Beladung des Speichers'!C220/SUMIFS('Beladung des Speichers'!$C$17:$C$300,'Beladung des Speichers'!$A$17:$A$300,A220))</f>
        <v/>
      </c>
      <c r="E220" s="165" t="str">
        <f>IF(ISBLANK('Beladung des Speichers'!A220),"",1/SUMIFS('Beladung des Speichers'!$C$17:$C$300,'Beladung des Speichers'!$A$17:$A$300,A220)*C220*SUMIF($A$17:$A$300,A220,'Beladung des Speichers'!$E$17:$E$300))</f>
        <v/>
      </c>
      <c r="F220" s="166" t="str">
        <f>IF(ISBLANK('Beladung des Speichers'!A220),"",IF(C220=0,"0,00",D220/C220*E220))</f>
        <v/>
      </c>
      <c r="G220" s="167" t="str">
        <f>IF(ISBLANK('Beladung des Speichers'!A220),"",SUMIFS('Beladung des Speichers'!$C$17:$C$300,'Beladung des Speichers'!$A$17:$A$300,A220))</f>
        <v/>
      </c>
      <c r="H220" s="124" t="str">
        <f>IF(ISBLANK('Beladung des Speichers'!A220),"",'Beladung des Speichers'!C220)</f>
        <v/>
      </c>
      <c r="I220" s="168" t="str">
        <f>IF(ISBLANK('Beladung des Speichers'!A220),"",SUMIFS('Beladung des Speichers'!$E$17:$E$1001,'Beladung des Speichers'!$A$17:$A$1001,'Ergebnis (detailliert)'!A220))</f>
        <v/>
      </c>
      <c r="J220" s="125" t="str">
        <f>IF(ISBLANK('Beladung des Speichers'!A220),"",'Beladung des Speichers'!E220)</f>
        <v/>
      </c>
      <c r="K220" s="168" t="str">
        <f>IF(ISBLANK('Beladung des Speichers'!A220),"",SUMIFS('Entladung des Speichers'!$C$17:$C$1001,'Entladung des Speichers'!$A$17:$A$1001,'Ergebnis (detailliert)'!A220))</f>
        <v/>
      </c>
      <c r="L220" s="169" t="str">
        <f t="shared" si="14"/>
        <v/>
      </c>
      <c r="M220" s="169" t="str">
        <f>IF(ISBLANK('Entladung des Speichers'!A220),"",'Entladung des Speichers'!C220)</f>
        <v/>
      </c>
      <c r="N220" s="168" t="str">
        <f>IF(ISBLANK('Beladung des Speichers'!A220),"",SUMIFS('Entladung des Speichers'!$E$17:$E$1001,'Entladung des Speichers'!$A$17:$A$1001,'Ergebnis (detailliert)'!$A$17:$A$300))</f>
        <v/>
      </c>
      <c r="O220" s="125" t="str">
        <f t="shared" si="15"/>
        <v/>
      </c>
      <c r="P220" s="20" t="str">
        <f>IFERROR(IF(A220="","",N220*'Ergebnis (detailliert)'!J220/'Ergebnis (detailliert)'!I220),0)</f>
        <v/>
      </c>
      <c r="Q220" s="106" t="str">
        <f t="shared" si="16"/>
        <v/>
      </c>
      <c r="R220" s="107" t="str">
        <f t="shared" si="17"/>
        <v/>
      </c>
      <c r="S220" s="108" t="str">
        <f>IF(A220="","",IF(LOOKUP(A220,Stammdaten!$A$17:$A$1001,Stammdaten!$G$17:$G$1001)="Nein",0,IF(ISBLANK('Beladung des Speichers'!A220),"",ROUND(MIN(J220,Q220)*-1,2))))</f>
        <v/>
      </c>
    </row>
    <row r="221" spans="1:19" x14ac:dyDescent="0.2">
      <c r="A221" s="109" t="str">
        <f>IF('Beladung des Speichers'!A221="","",'Beladung des Speichers'!A221)</f>
        <v/>
      </c>
      <c r="B221" s="109" t="str">
        <f>IF('Beladung des Speichers'!B221="","",'Beladung des Speichers'!B221)</f>
        <v/>
      </c>
      <c r="C221" s="163" t="str">
        <f>IF(ISBLANK('Beladung des Speichers'!A221),"",SUMIFS('Beladung des Speichers'!$C$17:$C$300,'Beladung des Speichers'!$A$17:$A$300,A221)-SUMIFS('Entladung des Speichers'!$C$17:$C$300,'Entladung des Speichers'!$A$17:$A$300,A221)+SUMIFS(Füllstände!$B$17:$B$299,Füllstände!$A$17:$A$299,A221)-SUMIFS(Füllstände!$C$17:$C$299,Füllstände!$A$17:$A$299,A221))</f>
        <v/>
      </c>
      <c r="D221" s="164" t="str">
        <f>IF(ISBLANK('Beladung des Speichers'!A221),"",C221*'Beladung des Speichers'!C221/SUMIFS('Beladung des Speichers'!$C$17:$C$300,'Beladung des Speichers'!$A$17:$A$300,A221))</f>
        <v/>
      </c>
      <c r="E221" s="165" t="str">
        <f>IF(ISBLANK('Beladung des Speichers'!A221),"",1/SUMIFS('Beladung des Speichers'!$C$17:$C$300,'Beladung des Speichers'!$A$17:$A$300,A221)*C221*SUMIF($A$17:$A$300,A221,'Beladung des Speichers'!$E$17:$E$300))</f>
        <v/>
      </c>
      <c r="F221" s="166" t="str">
        <f>IF(ISBLANK('Beladung des Speichers'!A221),"",IF(C221=0,"0,00",D221/C221*E221))</f>
        <v/>
      </c>
      <c r="G221" s="167" t="str">
        <f>IF(ISBLANK('Beladung des Speichers'!A221),"",SUMIFS('Beladung des Speichers'!$C$17:$C$300,'Beladung des Speichers'!$A$17:$A$300,A221))</f>
        <v/>
      </c>
      <c r="H221" s="124" t="str">
        <f>IF(ISBLANK('Beladung des Speichers'!A221),"",'Beladung des Speichers'!C221)</f>
        <v/>
      </c>
      <c r="I221" s="168" t="str">
        <f>IF(ISBLANK('Beladung des Speichers'!A221),"",SUMIFS('Beladung des Speichers'!$E$17:$E$1001,'Beladung des Speichers'!$A$17:$A$1001,'Ergebnis (detailliert)'!A221))</f>
        <v/>
      </c>
      <c r="J221" s="125" t="str">
        <f>IF(ISBLANK('Beladung des Speichers'!A221),"",'Beladung des Speichers'!E221)</f>
        <v/>
      </c>
      <c r="K221" s="168" t="str">
        <f>IF(ISBLANK('Beladung des Speichers'!A221),"",SUMIFS('Entladung des Speichers'!$C$17:$C$1001,'Entladung des Speichers'!$A$17:$A$1001,'Ergebnis (detailliert)'!A221))</f>
        <v/>
      </c>
      <c r="L221" s="169" t="str">
        <f t="shared" si="14"/>
        <v/>
      </c>
      <c r="M221" s="169" t="str">
        <f>IF(ISBLANK('Entladung des Speichers'!A221),"",'Entladung des Speichers'!C221)</f>
        <v/>
      </c>
      <c r="N221" s="168" t="str">
        <f>IF(ISBLANK('Beladung des Speichers'!A221),"",SUMIFS('Entladung des Speichers'!$E$17:$E$1001,'Entladung des Speichers'!$A$17:$A$1001,'Ergebnis (detailliert)'!$A$17:$A$300))</f>
        <v/>
      </c>
      <c r="O221" s="125" t="str">
        <f t="shared" si="15"/>
        <v/>
      </c>
      <c r="P221" s="20" t="str">
        <f>IFERROR(IF(A221="","",N221*'Ergebnis (detailliert)'!J221/'Ergebnis (detailliert)'!I221),0)</f>
        <v/>
      </c>
      <c r="Q221" s="106" t="str">
        <f t="shared" si="16"/>
        <v/>
      </c>
      <c r="R221" s="107" t="str">
        <f t="shared" si="17"/>
        <v/>
      </c>
      <c r="S221" s="108" t="str">
        <f>IF(A221="","",IF(LOOKUP(A221,Stammdaten!$A$17:$A$1001,Stammdaten!$G$17:$G$1001)="Nein",0,IF(ISBLANK('Beladung des Speichers'!A221),"",ROUND(MIN(J221,Q221)*-1,2))))</f>
        <v/>
      </c>
    </row>
    <row r="222" spans="1:19" x14ac:dyDescent="0.2">
      <c r="A222" s="109" t="str">
        <f>IF('Beladung des Speichers'!A222="","",'Beladung des Speichers'!A222)</f>
        <v/>
      </c>
      <c r="B222" s="109" t="str">
        <f>IF('Beladung des Speichers'!B222="","",'Beladung des Speichers'!B222)</f>
        <v/>
      </c>
      <c r="C222" s="163" t="str">
        <f>IF(ISBLANK('Beladung des Speichers'!A222),"",SUMIFS('Beladung des Speichers'!$C$17:$C$300,'Beladung des Speichers'!$A$17:$A$300,A222)-SUMIFS('Entladung des Speichers'!$C$17:$C$300,'Entladung des Speichers'!$A$17:$A$300,A222)+SUMIFS(Füllstände!$B$17:$B$299,Füllstände!$A$17:$A$299,A222)-SUMIFS(Füllstände!$C$17:$C$299,Füllstände!$A$17:$A$299,A222))</f>
        <v/>
      </c>
      <c r="D222" s="164" t="str">
        <f>IF(ISBLANK('Beladung des Speichers'!A222),"",C222*'Beladung des Speichers'!C222/SUMIFS('Beladung des Speichers'!$C$17:$C$300,'Beladung des Speichers'!$A$17:$A$300,A222))</f>
        <v/>
      </c>
      <c r="E222" s="165" t="str">
        <f>IF(ISBLANK('Beladung des Speichers'!A222),"",1/SUMIFS('Beladung des Speichers'!$C$17:$C$300,'Beladung des Speichers'!$A$17:$A$300,A222)*C222*SUMIF($A$17:$A$300,A222,'Beladung des Speichers'!$E$17:$E$300))</f>
        <v/>
      </c>
      <c r="F222" s="166" t="str">
        <f>IF(ISBLANK('Beladung des Speichers'!A222),"",IF(C222=0,"0,00",D222/C222*E222))</f>
        <v/>
      </c>
      <c r="G222" s="167" t="str">
        <f>IF(ISBLANK('Beladung des Speichers'!A222),"",SUMIFS('Beladung des Speichers'!$C$17:$C$300,'Beladung des Speichers'!$A$17:$A$300,A222))</f>
        <v/>
      </c>
      <c r="H222" s="124" t="str">
        <f>IF(ISBLANK('Beladung des Speichers'!A222),"",'Beladung des Speichers'!C222)</f>
        <v/>
      </c>
      <c r="I222" s="168" t="str">
        <f>IF(ISBLANK('Beladung des Speichers'!A222),"",SUMIFS('Beladung des Speichers'!$E$17:$E$1001,'Beladung des Speichers'!$A$17:$A$1001,'Ergebnis (detailliert)'!A222))</f>
        <v/>
      </c>
      <c r="J222" s="125" t="str">
        <f>IF(ISBLANK('Beladung des Speichers'!A222),"",'Beladung des Speichers'!E222)</f>
        <v/>
      </c>
      <c r="K222" s="168" t="str">
        <f>IF(ISBLANK('Beladung des Speichers'!A222),"",SUMIFS('Entladung des Speichers'!$C$17:$C$1001,'Entladung des Speichers'!$A$17:$A$1001,'Ergebnis (detailliert)'!A222))</f>
        <v/>
      </c>
      <c r="L222" s="169" t="str">
        <f t="shared" si="14"/>
        <v/>
      </c>
      <c r="M222" s="169" t="str">
        <f>IF(ISBLANK('Entladung des Speichers'!A222),"",'Entladung des Speichers'!C222)</f>
        <v/>
      </c>
      <c r="N222" s="168" t="str">
        <f>IF(ISBLANK('Beladung des Speichers'!A222),"",SUMIFS('Entladung des Speichers'!$E$17:$E$1001,'Entladung des Speichers'!$A$17:$A$1001,'Ergebnis (detailliert)'!$A$17:$A$300))</f>
        <v/>
      </c>
      <c r="O222" s="125" t="str">
        <f t="shared" si="15"/>
        <v/>
      </c>
      <c r="P222" s="20" t="str">
        <f>IFERROR(IF(A222="","",N222*'Ergebnis (detailliert)'!J222/'Ergebnis (detailliert)'!I222),0)</f>
        <v/>
      </c>
      <c r="Q222" s="106" t="str">
        <f t="shared" si="16"/>
        <v/>
      </c>
      <c r="R222" s="107" t="str">
        <f t="shared" si="17"/>
        <v/>
      </c>
      <c r="S222" s="108" t="str">
        <f>IF(A222="","",IF(LOOKUP(A222,Stammdaten!$A$17:$A$1001,Stammdaten!$G$17:$G$1001)="Nein",0,IF(ISBLANK('Beladung des Speichers'!A222),"",ROUND(MIN(J222,Q222)*-1,2))))</f>
        <v/>
      </c>
    </row>
    <row r="223" spans="1:19" x14ac:dyDescent="0.2">
      <c r="A223" s="109" t="str">
        <f>IF('Beladung des Speichers'!A223="","",'Beladung des Speichers'!A223)</f>
        <v/>
      </c>
      <c r="B223" s="109" t="str">
        <f>IF('Beladung des Speichers'!B223="","",'Beladung des Speichers'!B223)</f>
        <v/>
      </c>
      <c r="C223" s="163" t="str">
        <f>IF(ISBLANK('Beladung des Speichers'!A223),"",SUMIFS('Beladung des Speichers'!$C$17:$C$300,'Beladung des Speichers'!$A$17:$A$300,A223)-SUMIFS('Entladung des Speichers'!$C$17:$C$300,'Entladung des Speichers'!$A$17:$A$300,A223)+SUMIFS(Füllstände!$B$17:$B$299,Füllstände!$A$17:$A$299,A223)-SUMIFS(Füllstände!$C$17:$C$299,Füllstände!$A$17:$A$299,A223))</f>
        <v/>
      </c>
      <c r="D223" s="164" t="str">
        <f>IF(ISBLANK('Beladung des Speichers'!A223),"",C223*'Beladung des Speichers'!C223/SUMIFS('Beladung des Speichers'!$C$17:$C$300,'Beladung des Speichers'!$A$17:$A$300,A223))</f>
        <v/>
      </c>
      <c r="E223" s="165" t="str">
        <f>IF(ISBLANK('Beladung des Speichers'!A223),"",1/SUMIFS('Beladung des Speichers'!$C$17:$C$300,'Beladung des Speichers'!$A$17:$A$300,A223)*C223*SUMIF($A$17:$A$300,A223,'Beladung des Speichers'!$E$17:$E$300))</f>
        <v/>
      </c>
      <c r="F223" s="166" t="str">
        <f>IF(ISBLANK('Beladung des Speichers'!A223),"",IF(C223=0,"0,00",D223/C223*E223))</f>
        <v/>
      </c>
      <c r="G223" s="167" t="str">
        <f>IF(ISBLANK('Beladung des Speichers'!A223),"",SUMIFS('Beladung des Speichers'!$C$17:$C$300,'Beladung des Speichers'!$A$17:$A$300,A223))</f>
        <v/>
      </c>
      <c r="H223" s="124" t="str">
        <f>IF(ISBLANK('Beladung des Speichers'!A223),"",'Beladung des Speichers'!C223)</f>
        <v/>
      </c>
      <c r="I223" s="168" t="str">
        <f>IF(ISBLANK('Beladung des Speichers'!A223),"",SUMIFS('Beladung des Speichers'!$E$17:$E$1001,'Beladung des Speichers'!$A$17:$A$1001,'Ergebnis (detailliert)'!A223))</f>
        <v/>
      </c>
      <c r="J223" s="125" t="str">
        <f>IF(ISBLANK('Beladung des Speichers'!A223),"",'Beladung des Speichers'!E223)</f>
        <v/>
      </c>
      <c r="K223" s="168" t="str">
        <f>IF(ISBLANK('Beladung des Speichers'!A223),"",SUMIFS('Entladung des Speichers'!$C$17:$C$1001,'Entladung des Speichers'!$A$17:$A$1001,'Ergebnis (detailliert)'!A223))</f>
        <v/>
      </c>
      <c r="L223" s="169" t="str">
        <f t="shared" si="14"/>
        <v/>
      </c>
      <c r="M223" s="169" t="str">
        <f>IF(ISBLANK('Entladung des Speichers'!A223),"",'Entladung des Speichers'!C223)</f>
        <v/>
      </c>
      <c r="N223" s="168" t="str">
        <f>IF(ISBLANK('Beladung des Speichers'!A223),"",SUMIFS('Entladung des Speichers'!$E$17:$E$1001,'Entladung des Speichers'!$A$17:$A$1001,'Ergebnis (detailliert)'!$A$17:$A$300))</f>
        <v/>
      </c>
      <c r="O223" s="125" t="str">
        <f t="shared" si="15"/>
        <v/>
      </c>
      <c r="P223" s="20" t="str">
        <f>IFERROR(IF(A223="","",N223*'Ergebnis (detailliert)'!J223/'Ergebnis (detailliert)'!I223),0)</f>
        <v/>
      </c>
      <c r="Q223" s="106" t="str">
        <f t="shared" si="16"/>
        <v/>
      </c>
      <c r="R223" s="107" t="str">
        <f t="shared" si="17"/>
        <v/>
      </c>
      <c r="S223" s="108" t="str">
        <f>IF(A223="","",IF(LOOKUP(A223,Stammdaten!$A$17:$A$1001,Stammdaten!$G$17:$G$1001)="Nein",0,IF(ISBLANK('Beladung des Speichers'!A223),"",ROUND(MIN(J223,Q223)*-1,2))))</f>
        <v/>
      </c>
    </row>
    <row r="224" spans="1:19" x14ac:dyDescent="0.2">
      <c r="A224" s="109" t="str">
        <f>IF('Beladung des Speichers'!A224="","",'Beladung des Speichers'!A224)</f>
        <v/>
      </c>
      <c r="B224" s="109" t="str">
        <f>IF('Beladung des Speichers'!B224="","",'Beladung des Speichers'!B224)</f>
        <v/>
      </c>
      <c r="C224" s="163" t="str">
        <f>IF(ISBLANK('Beladung des Speichers'!A224),"",SUMIFS('Beladung des Speichers'!$C$17:$C$300,'Beladung des Speichers'!$A$17:$A$300,A224)-SUMIFS('Entladung des Speichers'!$C$17:$C$300,'Entladung des Speichers'!$A$17:$A$300,A224)+SUMIFS(Füllstände!$B$17:$B$299,Füllstände!$A$17:$A$299,A224)-SUMIFS(Füllstände!$C$17:$C$299,Füllstände!$A$17:$A$299,A224))</f>
        <v/>
      </c>
      <c r="D224" s="164" t="str">
        <f>IF(ISBLANK('Beladung des Speichers'!A224),"",C224*'Beladung des Speichers'!C224/SUMIFS('Beladung des Speichers'!$C$17:$C$300,'Beladung des Speichers'!$A$17:$A$300,A224))</f>
        <v/>
      </c>
      <c r="E224" s="165" t="str">
        <f>IF(ISBLANK('Beladung des Speichers'!A224),"",1/SUMIFS('Beladung des Speichers'!$C$17:$C$300,'Beladung des Speichers'!$A$17:$A$300,A224)*C224*SUMIF($A$17:$A$300,A224,'Beladung des Speichers'!$E$17:$E$300))</f>
        <v/>
      </c>
      <c r="F224" s="166" t="str">
        <f>IF(ISBLANK('Beladung des Speichers'!A224),"",IF(C224=0,"0,00",D224/C224*E224))</f>
        <v/>
      </c>
      <c r="G224" s="167" t="str">
        <f>IF(ISBLANK('Beladung des Speichers'!A224),"",SUMIFS('Beladung des Speichers'!$C$17:$C$300,'Beladung des Speichers'!$A$17:$A$300,A224))</f>
        <v/>
      </c>
      <c r="H224" s="124" t="str">
        <f>IF(ISBLANK('Beladung des Speichers'!A224),"",'Beladung des Speichers'!C224)</f>
        <v/>
      </c>
      <c r="I224" s="168" t="str">
        <f>IF(ISBLANK('Beladung des Speichers'!A224),"",SUMIFS('Beladung des Speichers'!$E$17:$E$1001,'Beladung des Speichers'!$A$17:$A$1001,'Ergebnis (detailliert)'!A224))</f>
        <v/>
      </c>
      <c r="J224" s="125" t="str">
        <f>IF(ISBLANK('Beladung des Speichers'!A224),"",'Beladung des Speichers'!E224)</f>
        <v/>
      </c>
      <c r="K224" s="168" t="str">
        <f>IF(ISBLANK('Beladung des Speichers'!A224),"",SUMIFS('Entladung des Speichers'!$C$17:$C$1001,'Entladung des Speichers'!$A$17:$A$1001,'Ergebnis (detailliert)'!A224))</f>
        <v/>
      </c>
      <c r="L224" s="169" t="str">
        <f t="shared" si="14"/>
        <v/>
      </c>
      <c r="M224" s="169" t="str">
        <f>IF(ISBLANK('Entladung des Speichers'!A224),"",'Entladung des Speichers'!C224)</f>
        <v/>
      </c>
      <c r="N224" s="168" t="str">
        <f>IF(ISBLANK('Beladung des Speichers'!A224),"",SUMIFS('Entladung des Speichers'!$E$17:$E$1001,'Entladung des Speichers'!$A$17:$A$1001,'Ergebnis (detailliert)'!$A$17:$A$300))</f>
        <v/>
      </c>
      <c r="O224" s="125" t="str">
        <f t="shared" si="15"/>
        <v/>
      </c>
      <c r="P224" s="20" t="str">
        <f>IFERROR(IF(A224="","",N224*'Ergebnis (detailliert)'!J224/'Ergebnis (detailliert)'!I224),0)</f>
        <v/>
      </c>
      <c r="Q224" s="106" t="str">
        <f t="shared" si="16"/>
        <v/>
      </c>
      <c r="R224" s="107" t="str">
        <f t="shared" si="17"/>
        <v/>
      </c>
      <c r="S224" s="108" t="str">
        <f>IF(A224="","",IF(LOOKUP(A224,Stammdaten!$A$17:$A$1001,Stammdaten!$G$17:$G$1001)="Nein",0,IF(ISBLANK('Beladung des Speichers'!A224),"",ROUND(MIN(J224,Q224)*-1,2))))</f>
        <v/>
      </c>
    </row>
    <row r="225" spans="1:19" x14ac:dyDescent="0.2">
      <c r="A225" s="109" t="str">
        <f>IF('Beladung des Speichers'!A225="","",'Beladung des Speichers'!A225)</f>
        <v/>
      </c>
      <c r="B225" s="109" t="str">
        <f>IF('Beladung des Speichers'!B225="","",'Beladung des Speichers'!B225)</f>
        <v/>
      </c>
      <c r="C225" s="163" t="str">
        <f>IF(ISBLANK('Beladung des Speichers'!A225),"",SUMIFS('Beladung des Speichers'!$C$17:$C$300,'Beladung des Speichers'!$A$17:$A$300,A225)-SUMIFS('Entladung des Speichers'!$C$17:$C$300,'Entladung des Speichers'!$A$17:$A$300,A225)+SUMIFS(Füllstände!$B$17:$B$299,Füllstände!$A$17:$A$299,A225)-SUMIFS(Füllstände!$C$17:$C$299,Füllstände!$A$17:$A$299,A225))</f>
        <v/>
      </c>
      <c r="D225" s="164" t="str">
        <f>IF(ISBLANK('Beladung des Speichers'!A225),"",C225*'Beladung des Speichers'!C225/SUMIFS('Beladung des Speichers'!$C$17:$C$300,'Beladung des Speichers'!$A$17:$A$300,A225))</f>
        <v/>
      </c>
      <c r="E225" s="165" t="str">
        <f>IF(ISBLANK('Beladung des Speichers'!A225),"",1/SUMIFS('Beladung des Speichers'!$C$17:$C$300,'Beladung des Speichers'!$A$17:$A$300,A225)*C225*SUMIF($A$17:$A$300,A225,'Beladung des Speichers'!$E$17:$E$300))</f>
        <v/>
      </c>
      <c r="F225" s="166" t="str">
        <f>IF(ISBLANK('Beladung des Speichers'!A225),"",IF(C225=0,"0,00",D225/C225*E225))</f>
        <v/>
      </c>
      <c r="G225" s="167" t="str">
        <f>IF(ISBLANK('Beladung des Speichers'!A225),"",SUMIFS('Beladung des Speichers'!$C$17:$C$300,'Beladung des Speichers'!$A$17:$A$300,A225))</f>
        <v/>
      </c>
      <c r="H225" s="124" t="str">
        <f>IF(ISBLANK('Beladung des Speichers'!A225),"",'Beladung des Speichers'!C225)</f>
        <v/>
      </c>
      <c r="I225" s="168" t="str">
        <f>IF(ISBLANK('Beladung des Speichers'!A225),"",SUMIFS('Beladung des Speichers'!$E$17:$E$1001,'Beladung des Speichers'!$A$17:$A$1001,'Ergebnis (detailliert)'!A225))</f>
        <v/>
      </c>
      <c r="J225" s="125" t="str">
        <f>IF(ISBLANK('Beladung des Speichers'!A225),"",'Beladung des Speichers'!E225)</f>
        <v/>
      </c>
      <c r="K225" s="168" t="str">
        <f>IF(ISBLANK('Beladung des Speichers'!A225),"",SUMIFS('Entladung des Speichers'!$C$17:$C$1001,'Entladung des Speichers'!$A$17:$A$1001,'Ergebnis (detailliert)'!A225))</f>
        <v/>
      </c>
      <c r="L225" s="169" t="str">
        <f t="shared" si="14"/>
        <v/>
      </c>
      <c r="M225" s="169" t="str">
        <f>IF(ISBLANK('Entladung des Speichers'!A225),"",'Entladung des Speichers'!C225)</f>
        <v/>
      </c>
      <c r="N225" s="168" t="str">
        <f>IF(ISBLANK('Beladung des Speichers'!A225),"",SUMIFS('Entladung des Speichers'!$E$17:$E$1001,'Entladung des Speichers'!$A$17:$A$1001,'Ergebnis (detailliert)'!$A$17:$A$300))</f>
        <v/>
      </c>
      <c r="O225" s="125" t="str">
        <f t="shared" si="15"/>
        <v/>
      </c>
      <c r="P225" s="20" t="str">
        <f>IFERROR(IF(A225="","",N225*'Ergebnis (detailliert)'!J225/'Ergebnis (detailliert)'!I225),0)</f>
        <v/>
      </c>
      <c r="Q225" s="106" t="str">
        <f t="shared" si="16"/>
        <v/>
      </c>
      <c r="R225" s="107" t="str">
        <f t="shared" si="17"/>
        <v/>
      </c>
      <c r="S225" s="108" t="str">
        <f>IF(A225="","",IF(LOOKUP(A225,Stammdaten!$A$17:$A$1001,Stammdaten!$G$17:$G$1001)="Nein",0,IF(ISBLANK('Beladung des Speichers'!A225),"",ROUND(MIN(J225,Q225)*-1,2))))</f>
        <v/>
      </c>
    </row>
    <row r="226" spans="1:19" x14ac:dyDescent="0.2">
      <c r="A226" s="109" t="str">
        <f>IF('Beladung des Speichers'!A226="","",'Beladung des Speichers'!A226)</f>
        <v/>
      </c>
      <c r="B226" s="109" t="str">
        <f>IF('Beladung des Speichers'!B226="","",'Beladung des Speichers'!B226)</f>
        <v/>
      </c>
      <c r="C226" s="163" t="str">
        <f>IF(ISBLANK('Beladung des Speichers'!A226),"",SUMIFS('Beladung des Speichers'!$C$17:$C$300,'Beladung des Speichers'!$A$17:$A$300,A226)-SUMIFS('Entladung des Speichers'!$C$17:$C$300,'Entladung des Speichers'!$A$17:$A$300,A226)+SUMIFS(Füllstände!$B$17:$B$299,Füllstände!$A$17:$A$299,A226)-SUMIFS(Füllstände!$C$17:$C$299,Füllstände!$A$17:$A$299,A226))</f>
        <v/>
      </c>
      <c r="D226" s="164" t="str">
        <f>IF(ISBLANK('Beladung des Speichers'!A226),"",C226*'Beladung des Speichers'!C226/SUMIFS('Beladung des Speichers'!$C$17:$C$300,'Beladung des Speichers'!$A$17:$A$300,A226))</f>
        <v/>
      </c>
      <c r="E226" s="165" t="str">
        <f>IF(ISBLANK('Beladung des Speichers'!A226),"",1/SUMIFS('Beladung des Speichers'!$C$17:$C$300,'Beladung des Speichers'!$A$17:$A$300,A226)*C226*SUMIF($A$17:$A$300,A226,'Beladung des Speichers'!$E$17:$E$300))</f>
        <v/>
      </c>
      <c r="F226" s="166" t="str">
        <f>IF(ISBLANK('Beladung des Speichers'!A226),"",IF(C226=0,"0,00",D226/C226*E226))</f>
        <v/>
      </c>
      <c r="G226" s="167" t="str">
        <f>IF(ISBLANK('Beladung des Speichers'!A226),"",SUMIFS('Beladung des Speichers'!$C$17:$C$300,'Beladung des Speichers'!$A$17:$A$300,A226))</f>
        <v/>
      </c>
      <c r="H226" s="124" t="str">
        <f>IF(ISBLANK('Beladung des Speichers'!A226),"",'Beladung des Speichers'!C226)</f>
        <v/>
      </c>
      <c r="I226" s="168" t="str">
        <f>IF(ISBLANK('Beladung des Speichers'!A226),"",SUMIFS('Beladung des Speichers'!$E$17:$E$1001,'Beladung des Speichers'!$A$17:$A$1001,'Ergebnis (detailliert)'!A226))</f>
        <v/>
      </c>
      <c r="J226" s="125" t="str">
        <f>IF(ISBLANK('Beladung des Speichers'!A226),"",'Beladung des Speichers'!E226)</f>
        <v/>
      </c>
      <c r="K226" s="168" t="str">
        <f>IF(ISBLANK('Beladung des Speichers'!A226),"",SUMIFS('Entladung des Speichers'!$C$17:$C$1001,'Entladung des Speichers'!$A$17:$A$1001,'Ergebnis (detailliert)'!A226))</f>
        <v/>
      </c>
      <c r="L226" s="169" t="str">
        <f t="shared" si="14"/>
        <v/>
      </c>
      <c r="M226" s="169" t="str">
        <f>IF(ISBLANK('Entladung des Speichers'!A226),"",'Entladung des Speichers'!C226)</f>
        <v/>
      </c>
      <c r="N226" s="168" t="str">
        <f>IF(ISBLANK('Beladung des Speichers'!A226),"",SUMIFS('Entladung des Speichers'!$E$17:$E$1001,'Entladung des Speichers'!$A$17:$A$1001,'Ergebnis (detailliert)'!$A$17:$A$300))</f>
        <v/>
      </c>
      <c r="O226" s="125" t="str">
        <f t="shared" si="15"/>
        <v/>
      </c>
      <c r="P226" s="20" t="str">
        <f>IFERROR(IF(A226="","",N226*'Ergebnis (detailliert)'!J226/'Ergebnis (detailliert)'!I226),0)</f>
        <v/>
      </c>
      <c r="Q226" s="106" t="str">
        <f t="shared" si="16"/>
        <v/>
      </c>
      <c r="R226" s="107" t="str">
        <f t="shared" si="17"/>
        <v/>
      </c>
      <c r="S226" s="108" t="str">
        <f>IF(A226="","",IF(LOOKUP(A226,Stammdaten!$A$17:$A$1001,Stammdaten!$G$17:$G$1001)="Nein",0,IF(ISBLANK('Beladung des Speichers'!A226),"",ROUND(MIN(J226,Q226)*-1,2))))</f>
        <v/>
      </c>
    </row>
    <row r="227" spans="1:19" x14ac:dyDescent="0.2">
      <c r="A227" s="109" t="str">
        <f>IF('Beladung des Speichers'!A227="","",'Beladung des Speichers'!A227)</f>
        <v/>
      </c>
      <c r="B227" s="109" t="str">
        <f>IF('Beladung des Speichers'!B227="","",'Beladung des Speichers'!B227)</f>
        <v/>
      </c>
      <c r="C227" s="163" t="str">
        <f>IF(ISBLANK('Beladung des Speichers'!A227),"",SUMIFS('Beladung des Speichers'!$C$17:$C$300,'Beladung des Speichers'!$A$17:$A$300,A227)-SUMIFS('Entladung des Speichers'!$C$17:$C$300,'Entladung des Speichers'!$A$17:$A$300,A227)+SUMIFS(Füllstände!$B$17:$B$299,Füllstände!$A$17:$A$299,A227)-SUMIFS(Füllstände!$C$17:$C$299,Füllstände!$A$17:$A$299,A227))</f>
        <v/>
      </c>
      <c r="D227" s="164" t="str">
        <f>IF(ISBLANK('Beladung des Speichers'!A227),"",C227*'Beladung des Speichers'!C227/SUMIFS('Beladung des Speichers'!$C$17:$C$300,'Beladung des Speichers'!$A$17:$A$300,A227))</f>
        <v/>
      </c>
      <c r="E227" s="165" t="str">
        <f>IF(ISBLANK('Beladung des Speichers'!A227),"",1/SUMIFS('Beladung des Speichers'!$C$17:$C$300,'Beladung des Speichers'!$A$17:$A$300,A227)*C227*SUMIF($A$17:$A$300,A227,'Beladung des Speichers'!$E$17:$E$300))</f>
        <v/>
      </c>
      <c r="F227" s="166" t="str">
        <f>IF(ISBLANK('Beladung des Speichers'!A227),"",IF(C227=0,"0,00",D227/C227*E227))</f>
        <v/>
      </c>
      <c r="G227" s="167" t="str">
        <f>IF(ISBLANK('Beladung des Speichers'!A227),"",SUMIFS('Beladung des Speichers'!$C$17:$C$300,'Beladung des Speichers'!$A$17:$A$300,A227))</f>
        <v/>
      </c>
      <c r="H227" s="124" t="str">
        <f>IF(ISBLANK('Beladung des Speichers'!A227),"",'Beladung des Speichers'!C227)</f>
        <v/>
      </c>
      <c r="I227" s="168" t="str">
        <f>IF(ISBLANK('Beladung des Speichers'!A227),"",SUMIFS('Beladung des Speichers'!$E$17:$E$1001,'Beladung des Speichers'!$A$17:$A$1001,'Ergebnis (detailliert)'!A227))</f>
        <v/>
      </c>
      <c r="J227" s="125" t="str">
        <f>IF(ISBLANK('Beladung des Speichers'!A227),"",'Beladung des Speichers'!E227)</f>
        <v/>
      </c>
      <c r="K227" s="168" t="str">
        <f>IF(ISBLANK('Beladung des Speichers'!A227),"",SUMIFS('Entladung des Speichers'!$C$17:$C$1001,'Entladung des Speichers'!$A$17:$A$1001,'Ergebnis (detailliert)'!A227))</f>
        <v/>
      </c>
      <c r="L227" s="169" t="str">
        <f t="shared" si="14"/>
        <v/>
      </c>
      <c r="M227" s="169" t="str">
        <f>IF(ISBLANK('Entladung des Speichers'!A227),"",'Entladung des Speichers'!C227)</f>
        <v/>
      </c>
      <c r="N227" s="168" t="str">
        <f>IF(ISBLANK('Beladung des Speichers'!A227),"",SUMIFS('Entladung des Speichers'!$E$17:$E$1001,'Entladung des Speichers'!$A$17:$A$1001,'Ergebnis (detailliert)'!$A$17:$A$300))</f>
        <v/>
      </c>
      <c r="O227" s="125" t="str">
        <f t="shared" si="15"/>
        <v/>
      </c>
      <c r="P227" s="20" t="str">
        <f>IFERROR(IF(A227="","",N227*'Ergebnis (detailliert)'!J227/'Ergebnis (detailliert)'!I227),0)</f>
        <v/>
      </c>
      <c r="Q227" s="106" t="str">
        <f t="shared" si="16"/>
        <v/>
      </c>
      <c r="R227" s="107" t="str">
        <f t="shared" si="17"/>
        <v/>
      </c>
      <c r="S227" s="108" t="str">
        <f>IF(A227="","",IF(LOOKUP(A227,Stammdaten!$A$17:$A$1001,Stammdaten!$G$17:$G$1001)="Nein",0,IF(ISBLANK('Beladung des Speichers'!A227),"",ROUND(MIN(J227,Q227)*-1,2))))</f>
        <v/>
      </c>
    </row>
    <row r="228" spans="1:19" x14ac:dyDescent="0.2">
      <c r="A228" s="109" t="str">
        <f>IF('Beladung des Speichers'!A228="","",'Beladung des Speichers'!A228)</f>
        <v/>
      </c>
      <c r="B228" s="109" t="str">
        <f>IF('Beladung des Speichers'!B228="","",'Beladung des Speichers'!B228)</f>
        <v/>
      </c>
      <c r="C228" s="163" t="str">
        <f>IF(ISBLANK('Beladung des Speichers'!A228),"",SUMIFS('Beladung des Speichers'!$C$17:$C$300,'Beladung des Speichers'!$A$17:$A$300,A228)-SUMIFS('Entladung des Speichers'!$C$17:$C$300,'Entladung des Speichers'!$A$17:$A$300,A228)+SUMIFS(Füllstände!$B$17:$B$299,Füllstände!$A$17:$A$299,A228)-SUMIFS(Füllstände!$C$17:$C$299,Füllstände!$A$17:$A$299,A228))</f>
        <v/>
      </c>
      <c r="D228" s="164" t="str">
        <f>IF(ISBLANK('Beladung des Speichers'!A228),"",C228*'Beladung des Speichers'!C228/SUMIFS('Beladung des Speichers'!$C$17:$C$300,'Beladung des Speichers'!$A$17:$A$300,A228))</f>
        <v/>
      </c>
      <c r="E228" s="165" t="str">
        <f>IF(ISBLANK('Beladung des Speichers'!A228),"",1/SUMIFS('Beladung des Speichers'!$C$17:$C$300,'Beladung des Speichers'!$A$17:$A$300,A228)*C228*SUMIF($A$17:$A$300,A228,'Beladung des Speichers'!$E$17:$E$300))</f>
        <v/>
      </c>
      <c r="F228" s="166" t="str">
        <f>IF(ISBLANK('Beladung des Speichers'!A228),"",IF(C228=0,"0,00",D228/C228*E228))</f>
        <v/>
      </c>
      <c r="G228" s="167" t="str">
        <f>IF(ISBLANK('Beladung des Speichers'!A228),"",SUMIFS('Beladung des Speichers'!$C$17:$C$300,'Beladung des Speichers'!$A$17:$A$300,A228))</f>
        <v/>
      </c>
      <c r="H228" s="124" t="str">
        <f>IF(ISBLANK('Beladung des Speichers'!A228),"",'Beladung des Speichers'!C228)</f>
        <v/>
      </c>
      <c r="I228" s="168" t="str">
        <f>IF(ISBLANK('Beladung des Speichers'!A228),"",SUMIFS('Beladung des Speichers'!$E$17:$E$1001,'Beladung des Speichers'!$A$17:$A$1001,'Ergebnis (detailliert)'!A228))</f>
        <v/>
      </c>
      <c r="J228" s="125" t="str">
        <f>IF(ISBLANK('Beladung des Speichers'!A228),"",'Beladung des Speichers'!E228)</f>
        <v/>
      </c>
      <c r="K228" s="168" t="str">
        <f>IF(ISBLANK('Beladung des Speichers'!A228),"",SUMIFS('Entladung des Speichers'!$C$17:$C$1001,'Entladung des Speichers'!$A$17:$A$1001,'Ergebnis (detailliert)'!A228))</f>
        <v/>
      </c>
      <c r="L228" s="169" t="str">
        <f t="shared" si="14"/>
        <v/>
      </c>
      <c r="M228" s="169" t="str">
        <f>IF(ISBLANK('Entladung des Speichers'!A228),"",'Entladung des Speichers'!C228)</f>
        <v/>
      </c>
      <c r="N228" s="168" t="str">
        <f>IF(ISBLANK('Beladung des Speichers'!A228),"",SUMIFS('Entladung des Speichers'!$E$17:$E$1001,'Entladung des Speichers'!$A$17:$A$1001,'Ergebnis (detailliert)'!$A$17:$A$300))</f>
        <v/>
      </c>
      <c r="O228" s="125" t="str">
        <f t="shared" si="15"/>
        <v/>
      </c>
      <c r="P228" s="20" t="str">
        <f>IFERROR(IF(A228="","",N228*'Ergebnis (detailliert)'!J228/'Ergebnis (detailliert)'!I228),0)</f>
        <v/>
      </c>
      <c r="Q228" s="106" t="str">
        <f t="shared" si="16"/>
        <v/>
      </c>
      <c r="R228" s="107" t="str">
        <f t="shared" si="17"/>
        <v/>
      </c>
      <c r="S228" s="108" t="str">
        <f>IF(A228="","",IF(LOOKUP(A228,Stammdaten!$A$17:$A$1001,Stammdaten!$G$17:$G$1001)="Nein",0,IF(ISBLANK('Beladung des Speichers'!A228),"",ROUND(MIN(J228,Q228)*-1,2))))</f>
        <v/>
      </c>
    </row>
    <row r="229" spans="1:19" x14ac:dyDescent="0.2">
      <c r="A229" s="109" t="str">
        <f>IF('Beladung des Speichers'!A229="","",'Beladung des Speichers'!A229)</f>
        <v/>
      </c>
      <c r="B229" s="109" t="str">
        <f>IF('Beladung des Speichers'!B229="","",'Beladung des Speichers'!B229)</f>
        <v/>
      </c>
      <c r="C229" s="163" t="str">
        <f>IF(ISBLANK('Beladung des Speichers'!A229),"",SUMIFS('Beladung des Speichers'!$C$17:$C$300,'Beladung des Speichers'!$A$17:$A$300,A229)-SUMIFS('Entladung des Speichers'!$C$17:$C$300,'Entladung des Speichers'!$A$17:$A$300,A229)+SUMIFS(Füllstände!$B$17:$B$299,Füllstände!$A$17:$A$299,A229)-SUMIFS(Füllstände!$C$17:$C$299,Füllstände!$A$17:$A$299,A229))</f>
        <v/>
      </c>
      <c r="D229" s="164" t="str">
        <f>IF(ISBLANK('Beladung des Speichers'!A229),"",C229*'Beladung des Speichers'!C229/SUMIFS('Beladung des Speichers'!$C$17:$C$300,'Beladung des Speichers'!$A$17:$A$300,A229))</f>
        <v/>
      </c>
      <c r="E229" s="165" t="str">
        <f>IF(ISBLANK('Beladung des Speichers'!A229),"",1/SUMIFS('Beladung des Speichers'!$C$17:$C$300,'Beladung des Speichers'!$A$17:$A$300,A229)*C229*SUMIF($A$17:$A$300,A229,'Beladung des Speichers'!$E$17:$E$300))</f>
        <v/>
      </c>
      <c r="F229" s="166" t="str">
        <f>IF(ISBLANK('Beladung des Speichers'!A229),"",IF(C229=0,"0,00",D229/C229*E229))</f>
        <v/>
      </c>
      <c r="G229" s="167" t="str">
        <f>IF(ISBLANK('Beladung des Speichers'!A229),"",SUMIFS('Beladung des Speichers'!$C$17:$C$300,'Beladung des Speichers'!$A$17:$A$300,A229))</f>
        <v/>
      </c>
      <c r="H229" s="124" t="str">
        <f>IF(ISBLANK('Beladung des Speichers'!A229),"",'Beladung des Speichers'!C229)</f>
        <v/>
      </c>
      <c r="I229" s="168" t="str">
        <f>IF(ISBLANK('Beladung des Speichers'!A229),"",SUMIFS('Beladung des Speichers'!$E$17:$E$1001,'Beladung des Speichers'!$A$17:$A$1001,'Ergebnis (detailliert)'!A229))</f>
        <v/>
      </c>
      <c r="J229" s="125" t="str">
        <f>IF(ISBLANK('Beladung des Speichers'!A229),"",'Beladung des Speichers'!E229)</f>
        <v/>
      </c>
      <c r="K229" s="168" t="str">
        <f>IF(ISBLANK('Beladung des Speichers'!A229),"",SUMIFS('Entladung des Speichers'!$C$17:$C$1001,'Entladung des Speichers'!$A$17:$A$1001,'Ergebnis (detailliert)'!A229))</f>
        <v/>
      </c>
      <c r="L229" s="169" t="str">
        <f t="shared" si="14"/>
        <v/>
      </c>
      <c r="M229" s="169" t="str">
        <f>IF(ISBLANK('Entladung des Speichers'!A229),"",'Entladung des Speichers'!C229)</f>
        <v/>
      </c>
      <c r="N229" s="168" t="str">
        <f>IF(ISBLANK('Beladung des Speichers'!A229),"",SUMIFS('Entladung des Speichers'!$E$17:$E$1001,'Entladung des Speichers'!$A$17:$A$1001,'Ergebnis (detailliert)'!$A$17:$A$300))</f>
        <v/>
      </c>
      <c r="O229" s="125" t="str">
        <f t="shared" si="15"/>
        <v/>
      </c>
      <c r="P229" s="20" t="str">
        <f>IFERROR(IF(A229="","",N229*'Ergebnis (detailliert)'!J229/'Ergebnis (detailliert)'!I229),0)</f>
        <v/>
      </c>
      <c r="Q229" s="106" t="str">
        <f t="shared" si="16"/>
        <v/>
      </c>
      <c r="R229" s="107" t="str">
        <f t="shared" si="17"/>
        <v/>
      </c>
      <c r="S229" s="108" t="str">
        <f>IF(A229="","",IF(LOOKUP(A229,Stammdaten!$A$17:$A$1001,Stammdaten!$G$17:$G$1001)="Nein",0,IF(ISBLANK('Beladung des Speichers'!A229),"",ROUND(MIN(J229,Q229)*-1,2))))</f>
        <v/>
      </c>
    </row>
    <row r="230" spans="1:19" x14ac:dyDescent="0.2">
      <c r="A230" s="109" t="str">
        <f>IF('Beladung des Speichers'!A230="","",'Beladung des Speichers'!A230)</f>
        <v/>
      </c>
      <c r="B230" s="109" t="str">
        <f>IF('Beladung des Speichers'!B230="","",'Beladung des Speichers'!B230)</f>
        <v/>
      </c>
      <c r="C230" s="163" t="str">
        <f>IF(ISBLANK('Beladung des Speichers'!A230),"",SUMIFS('Beladung des Speichers'!$C$17:$C$300,'Beladung des Speichers'!$A$17:$A$300,A230)-SUMIFS('Entladung des Speichers'!$C$17:$C$300,'Entladung des Speichers'!$A$17:$A$300,A230)+SUMIFS(Füllstände!$B$17:$B$299,Füllstände!$A$17:$A$299,A230)-SUMIFS(Füllstände!$C$17:$C$299,Füllstände!$A$17:$A$299,A230))</f>
        <v/>
      </c>
      <c r="D230" s="164" t="str">
        <f>IF(ISBLANK('Beladung des Speichers'!A230),"",C230*'Beladung des Speichers'!C230/SUMIFS('Beladung des Speichers'!$C$17:$C$300,'Beladung des Speichers'!$A$17:$A$300,A230))</f>
        <v/>
      </c>
      <c r="E230" s="165" t="str">
        <f>IF(ISBLANK('Beladung des Speichers'!A230),"",1/SUMIFS('Beladung des Speichers'!$C$17:$C$300,'Beladung des Speichers'!$A$17:$A$300,A230)*C230*SUMIF($A$17:$A$300,A230,'Beladung des Speichers'!$E$17:$E$300))</f>
        <v/>
      </c>
      <c r="F230" s="166" t="str">
        <f>IF(ISBLANK('Beladung des Speichers'!A230),"",IF(C230=0,"0,00",D230/C230*E230))</f>
        <v/>
      </c>
      <c r="G230" s="167" t="str">
        <f>IF(ISBLANK('Beladung des Speichers'!A230),"",SUMIFS('Beladung des Speichers'!$C$17:$C$300,'Beladung des Speichers'!$A$17:$A$300,A230))</f>
        <v/>
      </c>
      <c r="H230" s="124" t="str">
        <f>IF(ISBLANK('Beladung des Speichers'!A230),"",'Beladung des Speichers'!C230)</f>
        <v/>
      </c>
      <c r="I230" s="168" t="str">
        <f>IF(ISBLANK('Beladung des Speichers'!A230),"",SUMIFS('Beladung des Speichers'!$E$17:$E$1001,'Beladung des Speichers'!$A$17:$A$1001,'Ergebnis (detailliert)'!A230))</f>
        <v/>
      </c>
      <c r="J230" s="125" t="str">
        <f>IF(ISBLANK('Beladung des Speichers'!A230),"",'Beladung des Speichers'!E230)</f>
        <v/>
      </c>
      <c r="K230" s="168" t="str">
        <f>IF(ISBLANK('Beladung des Speichers'!A230),"",SUMIFS('Entladung des Speichers'!$C$17:$C$1001,'Entladung des Speichers'!$A$17:$A$1001,'Ergebnis (detailliert)'!A230))</f>
        <v/>
      </c>
      <c r="L230" s="169" t="str">
        <f t="shared" si="14"/>
        <v/>
      </c>
      <c r="M230" s="169" t="str">
        <f>IF(ISBLANK('Entladung des Speichers'!A230),"",'Entladung des Speichers'!C230)</f>
        <v/>
      </c>
      <c r="N230" s="168" t="str">
        <f>IF(ISBLANK('Beladung des Speichers'!A230),"",SUMIFS('Entladung des Speichers'!$E$17:$E$1001,'Entladung des Speichers'!$A$17:$A$1001,'Ergebnis (detailliert)'!$A$17:$A$300))</f>
        <v/>
      </c>
      <c r="O230" s="125" t="str">
        <f t="shared" si="15"/>
        <v/>
      </c>
      <c r="P230" s="20" t="str">
        <f>IFERROR(IF(A230="","",N230*'Ergebnis (detailliert)'!J230/'Ergebnis (detailliert)'!I230),0)</f>
        <v/>
      </c>
      <c r="Q230" s="106" t="str">
        <f t="shared" si="16"/>
        <v/>
      </c>
      <c r="R230" s="107" t="str">
        <f t="shared" si="17"/>
        <v/>
      </c>
      <c r="S230" s="108" t="str">
        <f>IF(A230="","",IF(LOOKUP(A230,Stammdaten!$A$17:$A$1001,Stammdaten!$G$17:$G$1001)="Nein",0,IF(ISBLANK('Beladung des Speichers'!A230),"",ROUND(MIN(J230,Q230)*-1,2))))</f>
        <v/>
      </c>
    </row>
    <row r="231" spans="1:19" x14ac:dyDescent="0.2">
      <c r="A231" s="109" t="str">
        <f>IF('Beladung des Speichers'!A231="","",'Beladung des Speichers'!A231)</f>
        <v/>
      </c>
      <c r="B231" s="109" t="str">
        <f>IF('Beladung des Speichers'!B231="","",'Beladung des Speichers'!B231)</f>
        <v/>
      </c>
      <c r="C231" s="163" t="str">
        <f>IF(ISBLANK('Beladung des Speichers'!A231),"",SUMIFS('Beladung des Speichers'!$C$17:$C$300,'Beladung des Speichers'!$A$17:$A$300,A231)-SUMIFS('Entladung des Speichers'!$C$17:$C$300,'Entladung des Speichers'!$A$17:$A$300,A231)+SUMIFS(Füllstände!$B$17:$B$299,Füllstände!$A$17:$A$299,A231)-SUMIFS(Füllstände!$C$17:$C$299,Füllstände!$A$17:$A$299,A231))</f>
        <v/>
      </c>
      <c r="D231" s="164" t="str">
        <f>IF(ISBLANK('Beladung des Speichers'!A231),"",C231*'Beladung des Speichers'!C231/SUMIFS('Beladung des Speichers'!$C$17:$C$300,'Beladung des Speichers'!$A$17:$A$300,A231))</f>
        <v/>
      </c>
      <c r="E231" s="165" t="str">
        <f>IF(ISBLANK('Beladung des Speichers'!A231),"",1/SUMIFS('Beladung des Speichers'!$C$17:$C$300,'Beladung des Speichers'!$A$17:$A$300,A231)*C231*SUMIF($A$17:$A$300,A231,'Beladung des Speichers'!$E$17:$E$300))</f>
        <v/>
      </c>
      <c r="F231" s="166" t="str">
        <f>IF(ISBLANK('Beladung des Speichers'!A231),"",IF(C231=0,"0,00",D231/C231*E231))</f>
        <v/>
      </c>
      <c r="G231" s="167" t="str">
        <f>IF(ISBLANK('Beladung des Speichers'!A231),"",SUMIFS('Beladung des Speichers'!$C$17:$C$300,'Beladung des Speichers'!$A$17:$A$300,A231))</f>
        <v/>
      </c>
      <c r="H231" s="124" t="str">
        <f>IF(ISBLANK('Beladung des Speichers'!A231),"",'Beladung des Speichers'!C231)</f>
        <v/>
      </c>
      <c r="I231" s="168" t="str">
        <f>IF(ISBLANK('Beladung des Speichers'!A231),"",SUMIFS('Beladung des Speichers'!$E$17:$E$1001,'Beladung des Speichers'!$A$17:$A$1001,'Ergebnis (detailliert)'!A231))</f>
        <v/>
      </c>
      <c r="J231" s="125" t="str">
        <f>IF(ISBLANK('Beladung des Speichers'!A231),"",'Beladung des Speichers'!E231)</f>
        <v/>
      </c>
      <c r="K231" s="168" t="str">
        <f>IF(ISBLANK('Beladung des Speichers'!A231),"",SUMIFS('Entladung des Speichers'!$C$17:$C$1001,'Entladung des Speichers'!$A$17:$A$1001,'Ergebnis (detailliert)'!A231))</f>
        <v/>
      </c>
      <c r="L231" s="169" t="str">
        <f t="shared" si="14"/>
        <v/>
      </c>
      <c r="M231" s="169" t="str">
        <f>IF(ISBLANK('Entladung des Speichers'!A231),"",'Entladung des Speichers'!C231)</f>
        <v/>
      </c>
      <c r="N231" s="168" t="str">
        <f>IF(ISBLANK('Beladung des Speichers'!A231),"",SUMIFS('Entladung des Speichers'!$E$17:$E$1001,'Entladung des Speichers'!$A$17:$A$1001,'Ergebnis (detailliert)'!$A$17:$A$300))</f>
        <v/>
      </c>
      <c r="O231" s="125" t="str">
        <f t="shared" si="15"/>
        <v/>
      </c>
      <c r="P231" s="20" t="str">
        <f>IFERROR(IF(A231="","",N231*'Ergebnis (detailliert)'!J231/'Ergebnis (detailliert)'!I231),0)</f>
        <v/>
      </c>
      <c r="Q231" s="106" t="str">
        <f t="shared" si="16"/>
        <v/>
      </c>
      <c r="R231" s="107" t="str">
        <f t="shared" si="17"/>
        <v/>
      </c>
      <c r="S231" s="108" t="str">
        <f>IF(A231="","",IF(LOOKUP(A231,Stammdaten!$A$17:$A$1001,Stammdaten!$G$17:$G$1001)="Nein",0,IF(ISBLANK('Beladung des Speichers'!A231),"",ROUND(MIN(J231,Q231)*-1,2))))</f>
        <v/>
      </c>
    </row>
    <row r="232" spans="1:19" x14ac:dyDescent="0.2">
      <c r="A232" s="109" t="str">
        <f>IF('Beladung des Speichers'!A232="","",'Beladung des Speichers'!A232)</f>
        <v/>
      </c>
      <c r="B232" s="109" t="str">
        <f>IF('Beladung des Speichers'!B232="","",'Beladung des Speichers'!B232)</f>
        <v/>
      </c>
      <c r="C232" s="163" t="str">
        <f>IF(ISBLANK('Beladung des Speichers'!A232),"",SUMIFS('Beladung des Speichers'!$C$17:$C$300,'Beladung des Speichers'!$A$17:$A$300,A232)-SUMIFS('Entladung des Speichers'!$C$17:$C$300,'Entladung des Speichers'!$A$17:$A$300,A232)+SUMIFS(Füllstände!$B$17:$B$299,Füllstände!$A$17:$A$299,A232)-SUMIFS(Füllstände!$C$17:$C$299,Füllstände!$A$17:$A$299,A232))</f>
        <v/>
      </c>
      <c r="D232" s="164" t="str">
        <f>IF(ISBLANK('Beladung des Speichers'!A232),"",C232*'Beladung des Speichers'!C232/SUMIFS('Beladung des Speichers'!$C$17:$C$300,'Beladung des Speichers'!$A$17:$A$300,A232))</f>
        <v/>
      </c>
      <c r="E232" s="165" t="str">
        <f>IF(ISBLANK('Beladung des Speichers'!A232),"",1/SUMIFS('Beladung des Speichers'!$C$17:$C$300,'Beladung des Speichers'!$A$17:$A$300,A232)*C232*SUMIF($A$17:$A$300,A232,'Beladung des Speichers'!$E$17:$E$300))</f>
        <v/>
      </c>
      <c r="F232" s="166" t="str">
        <f>IF(ISBLANK('Beladung des Speichers'!A232),"",IF(C232=0,"0,00",D232/C232*E232))</f>
        <v/>
      </c>
      <c r="G232" s="167" t="str">
        <f>IF(ISBLANK('Beladung des Speichers'!A232),"",SUMIFS('Beladung des Speichers'!$C$17:$C$300,'Beladung des Speichers'!$A$17:$A$300,A232))</f>
        <v/>
      </c>
      <c r="H232" s="124" t="str">
        <f>IF(ISBLANK('Beladung des Speichers'!A232),"",'Beladung des Speichers'!C232)</f>
        <v/>
      </c>
      <c r="I232" s="168" t="str">
        <f>IF(ISBLANK('Beladung des Speichers'!A232),"",SUMIFS('Beladung des Speichers'!$E$17:$E$1001,'Beladung des Speichers'!$A$17:$A$1001,'Ergebnis (detailliert)'!A232))</f>
        <v/>
      </c>
      <c r="J232" s="125" t="str">
        <f>IF(ISBLANK('Beladung des Speichers'!A232),"",'Beladung des Speichers'!E232)</f>
        <v/>
      </c>
      <c r="K232" s="168" t="str">
        <f>IF(ISBLANK('Beladung des Speichers'!A232),"",SUMIFS('Entladung des Speichers'!$C$17:$C$1001,'Entladung des Speichers'!$A$17:$A$1001,'Ergebnis (detailliert)'!A232))</f>
        <v/>
      </c>
      <c r="L232" s="169" t="str">
        <f t="shared" si="14"/>
        <v/>
      </c>
      <c r="M232" s="169" t="str">
        <f>IF(ISBLANK('Entladung des Speichers'!A232),"",'Entladung des Speichers'!C232)</f>
        <v/>
      </c>
      <c r="N232" s="168" t="str">
        <f>IF(ISBLANK('Beladung des Speichers'!A232),"",SUMIFS('Entladung des Speichers'!$E$17:$E$1001,'Entladung des Speichers'!$A$17:$A$1001,'Ergebnis (detailliert)'!$A$17:$A$300))</f>
        <v/>
      </c>
      <c r="O232" s="125" t="str">
        <f t="shared" si="15"/>
        <v/>
      </c>
      <c r="P232" s="20" t="str">
        <f>IFERROR(IF(A232="","",N232*'Ergebnis (detailliert)'!J232/'Ergebnis (detailliert)'!I232),0)</f>
        <v/>
      </c>
      <c r="Q232" s="106" t="str">
        <f t="shared" si="16"/>
        <v/>
      </c>
      <c r="R232" s="107" t="str">
        <f t="shared" si="17"/>
        <v/>
      </c>
      <c r="S232" s="108" t="str">
        <f>IF(A232="","",IF(LOOKUP(A232,Stammdaten!$A$17:$A$1001,Stammdaten!$G$17:$G$1001)="Nein",0,IF(ISBLANK('Beladung des Speichers'!A232),"",ROUND(MIN(J232,Q232)*-1,2))))</f>
        <v/>
      </c>
    </row>
    <row r="233" spans="1:19" x14ac:dyDescent="0.2">
      <c r="A233" s="109" t="str">
        <f>IF('Beladung des Speichers'!A233="","",'Beladung des Speichers'!A233)</f>
        <v/>
      </c>
      <c r="B233" s="109" t="str">
        <f>IF('Beladung des Speichers'!B233="","",'Beladung des Speichers'!B233)</f>
        <v/>
      </c>
      <c r="C233" s="163" t="str">
        <f>IF(ISBLANK('Beladung des Speichers'!A233),"",SUMIFS('Beladung des Speichers'!$C$17:$C$300,'Beladung des Speichers'!$A$17:$A$300,A233)-SUMIFS('Entladung des Speichers'!$C$17:$C$300,'Entladung des Speichers'!$A$17:$A$300,A233)+SUMIFS(Füllstände!$B$17:$B$299,Füllstände!$A$17:$A$299,A233)-SUMIFS(Füllstände!$C$17:$C$299,Füllstände!$A$17:$A$299,A233))</f>
        <v/>
      </c>
      <c r="D233" s="164" t="str">
        <f>IF(ISBLANK('Beladung des Speichers'!A233),"",C233*'Beladung des Speichers'!C233/SUMIFS('Beladung des Speichers'!$C$17:$C$300,'Beladung des Speichers'!$A$17:$A$300,A233))</f>
        <v/>
      </c>
      <c r="E233" s="165" t="str">
        <f>IF(ISBLANK('Beladung des Speichers'!A233),"",1/SUMIFS('Beladung des Speichers'!$C$17:$C$300,'Beladung des Speichers'!$A$17:$A$300,A233)*C233*SUMIF($A$17:$A$300,A233,'Beladung des Speichers'!$E$17:$E$300))</f>
        <v/>
      </c>
      <c r="F233" s="166" t="str">
        <f>IF(ISBLANK('Beladung des Speichers'!A233),"",IF(C233=0,"0,00",D233/C233*E233))</f>
        <v/>
      </c>
      <c r="G233" s="167" t="str">
        <f>IF(ISBLANK('Beladung des Speichers'!A233),"",SUMIFS('Beladung des Speichers'!$C$17:$C$300,'Beladung des Speichers'!$A$17:$A$300,A233))</f>
        <v/>
      </c>
      <c r="H233" s="124" t="str">
        <f>IF(ISBLANK('Beladung des Speichers'!A233),"",'Beladung des Speichers'!C233)</f>
        <v/>
      </c>
      <c r="I233" s="168" t="str">
        <f>IF(ISBLANK('Beladung des Speichers'!A233),"",SUMIFS('Beladung des Speichers'!$E$17:$E$1001,'Beladung des Speichers'!$A$17:$A$1001,'Ergebnis (detailliert)'!A233))</f>
        <v/>
      </c>
      <c r="J233" s="125" t="str">
        <f>IF(ISBLANK('Beladung des Speichers'!A233),"",'Beladung des Speichers'!E233)</f>
        <v/>
      </c>
      <c r="K233" s="168" t="str">
        <f>IF(ISBLANK('Beladung des Speichers'!A233),"",SUMIFS('Entladung des Speichers'!$C$17:$C$1001,'Entladung des Speichers'!$A$17:$A$1001,'Ergebnis (detailliert)'!A233))</f>
        <v/>
      </c>
      <c r="L233" s="169" t="str">
        <f t="shared" si="14"/>
        <v/>
      </c>
      <c r="M233" s="169" t="str">
        <f>IF(ISBLANK('Entladung des Speichers'!A233),"",'Entladung des Speichers'!C233)</f>
        <v/>
      </c>
      <c r="N233" s="168" t="str">
        <f>IF(ISBLANK('Beladung des Speichers'!A233),"",SUMIFS('Entladung des Speichers'!$E$17:$E$1001,'Entladung des Speichers'!$A$17:$A$1001,'Ergebnis (detailliert)'!$A$17:$A$300))</f>
        <v/>
      </c>
      <c r="O233" s="125" t="str">
        <f t="shared" si="15"/>
        <v/>
      </c>
      <c r="P233" s="20" t="str">
        <f>IFERROR(IF(A233="","",N233*'Ergebnis (detailliert)'!J233/'Ergebnis (detailliert)'!I233),0)</f>
        <v/>
      </c>
      <c r="Q233" s="106" t="str">
        <f t="shared" si="16"/>
        <v/>
      </c>
      <c r="R233" s="107" t="str">
        <f t="shared" si="17"/>
        <v/>
      </c>
      <c r="S233" s="108" t="str">
        <f>IF(A233="","",IF(LOOKUP(A233,Stammdaten!$A$17:$A$1001,Stammdaten!$G$17:$G$1001)="Nein",0,IF(ISBLANK('Beladung des Speichers'!A233),"",ROUND(MIN(J233,Q233)*-1,2))))</f>
        <v/>
      </c>
    </row>
    <row r="234" spans="1:19" x14ac:dyDescent="0.2">
      <c r="A234" s="109" t="str">
        <f>IF('Beladung des Speichers'!A234="","",'Beladung des Speichers'!A234)</f>
        <v/>
      </c>
      <c r="B234" s="109" t="str">
        <f>IF('Beladung des Speichers'!B234="","",'Beladung des Speichers'!B234)</f>
        <v/>
      </c>
      <c r="C234" s="163" t="str">
        <f>IF(ISBLANK('Beladung des Speichers'!A234),"",SUMIFS('Beladung des Speichers'!$C$17:$C$300,'Beladung des Speichers'!$A$17:$A$300,A234)-SUMIFS('Entladung des Speichers'!$C$17:$C$300,'Entladung des Speichers'!$A$17:$A$300,A234)+SUMIFS(Füllstände!$B$17:$B$299,Füllstände!$A$17:$A$299,A234)-SUMIFS(Füllstände!$C$17:$C$299,Füllstände!$A$17:$A$299,A234))</f>
        <v/>
      </c>
      <c r="D234" s="164" t="str">
        <f>IF(ISBLANK('Beladung des Speichers'!A234),"",C234*'Beladung des Speichers'!C234/SUMIFS('Beladung des Speichers'!$C$17:$C$300,'Beladung des Speichers'!$A$17:$A$300,A234))</f>
        <v/>
      </c>
      <c r="E234" s="165" t="str">
        <f>IF(ISBLANK('Beladung des Speichers'!A234),"",1/SUMIFS('Beladung des Speichers'!$C$17:$C$300,'Beladung des Speichers'!$A$17:$A$300,A234)*C234*SUMIF($A$17:$A$300,A234,'Beladung des Speichers'!$E$17:$E$300))</f>
        <v/>
      </c>
      <c r="F234" s="166" t="str">
        <f>IF(ISBLANK('Beladung des Speichers'!A234),"",IF(C234=0,"0,00",D234/C234*E234))</f>
        <v/>
      </c>
      <c r="G234" s="167" t="str">
        <f>IF(ISBLANK('Beladung des Speichers'!A234),"",SUMIFS('Beladung des Speichers'!$C$17:$C$300,'Beladung des Speichers'!$A$17:$A$300,A234))</f>
        <v/>
      </c>
      <c r="H234" s="124" t="str">
        <f>IF(ISBLANK('Beladung des Speichers'!A234),"",'Beladung des Speichers'!C234)</f>
        <v/>
      </c>
      <c r="I234" s="168" t="str">
        <f>IF(ISBLANK('Beladung des Speichers'!A234),"",SUMIFS('Beladung des Speichers'!$E$17:$E$1001,'Beladung des Speichers'!$A$17:$A$1001,'Ergebnis (detailliert)'!A234))</f>
        <v/>
      </c>
      <c r="J234" s="125" t="str">
        <f>IF(ISBLANK('Beladung des Speichers'!A234),"",'Beladung des Speichers'!E234)</f>
        <v/>
      </c>
      <c r="K234" s="168" t="str">
        <f>IF(ISBLANK('Beladung des Speichers'!A234),"",SUMIFS('Entladung des Speichers'!$C$17:$C$1001,'Entladung des Speichers'!$A$17:$A$1001,'Ergebnis (detailliert)'!A234))</f>
        <v/>
      </c>
      <c r="L234" s="169" t="str">
        <f t="shared" si="14"/>
        <v/>
      </c>
      <c r="M234" s="169" t="str">
        <f>IF(ISBLANK('Entladung des Speichers'!A234),"",'Entladung des Speichers'!C234)</f>
        <v/>
      </c>
      <c r="N234" s="168" t="str">
        <f>IF(ISBLANK('Beladung des Speichers'!A234),"",SUMIFS('Entladung des Speichers'!$E$17:$E$1001,'Entladung des Speichers'!$A$17:$A$1001,'Ergebnis (detailliert)'!$A$17:$A$300))</f>
        <v/>
      </c>
      <c r="O234" s="125" t="str">
        <f t="shared" si="15"/>
        <v/>
      </c>
      <c r="P234" s="20" t="str">
        <f>IFERROR(IF(A234="","",N234*'Ergebnis (detailliert)'!J234/'Ergebnis (detailliert)'!I234),0)</f>
        <v/>
      </c>
      <c r="Q234" s="106" t="str">
        <f t="shared" si="16"/>
        <v/>
      </c>
      <c r="R234" s="107" t="str">
        <f t="shared" si="17"/>
        <v/>
      </c>
      <c r="S234" s="108" t="str">
        <f>IF(A234="","",IF(LOOKUP(A234,Stammdaten!$A$17:$A$1001,Stammdaten!$G$17:$G$1001)="Nein",0,IF(ISBLANK('Beladung des Speichers'!A234),"",ROUND(MIN(J234,Q234)*-1,2))))</f>
        <v/>
      </c>
    </row>
    <row r="235" spans="1:19" x14ac:dyDescent="0.2">
      <c r="A235" s="109" t="str">
        <f>IF('Beladung des Speichers'!A235="","",'Beladung des Speichers'!A235)</f>
        <v/>
      </c>
      <c r="B235" s="109" t="str">
        <f>IF('Beladung des Speichers'!B235="","",'Beladung des Speichers'!B235)</f>
        <v/>
      </c>
      <c r="C235" s="163" t="str">
        <f>IF(ISBLANK('Beladung des Speichers'!A235),"",SUMIFS('Beladung des Speichers'!$C$17:$C$300,'Beladung des Speichers'!$A$17:$A$300,A235)-SUMIFS('Entladung des Speichers'!$C$17:$C$300,'Entladung des Speichers'!$A$17:$A$300,A235)+SUMIFS(Füllstände!$B$17:$B$299,Füllstände!$A$17:$A$299,A235)-SUMIFS(Füllstände!$C$17:$C$299,Füllstände!$A$17:$A$299,A235))</f>
        <v/>
      </c>
      <c r="D235" s="164" t="str">
        <f>IF(ISBLANK('Beladung des Speichers'!A235),"",C235*'Beladung des Speichers'!C235/SUMIFS('Beladung des Speichers'!$C$17:$C$300,'Beladung des Speichers'!$A$17:$A$300,A235))</f>
        <v/>
      </c>
      <c r="E235" s="165" t="str">
        <f>IF(ISBLANK('Beladung des Speichers'!A235),"",1/SUMIFS('Beladung des Speichers'!$C$17:$C$300,'Beladung des Speichers'!$A$17:$A$300,A235)*C235*SUMIF($A$17:$A$300,A235,'Beladung des Speichers'!$E$17:$E$300))</f>
        <v/>
      </c>
      <c r="F235" s="166" t="str">
        <f>IF(ISBLANK('Beladung des Speichers'!A235),"",IF(C235=0,"0,00",D235/C235*E235))</f>
        <v/>
      </c>
      <c r="G235" s="167" t="str">
        <f>IF(ISBLANK('Beladung des Speichers'!A235),"",SUMIFS('Beladung des Speichers'!$C$17:$C$300,'Beladung des Speichers'!$A$17:$A$300,A235))</f>
        <v/>
      </c>
      <c r="H235" s="124" t="str">
        <f>IF(ISBLANK('Beladung des Speichers'!A235),"",'Beladung des Speichers'!C235)</f>
        <v/>
      </c>
      <c r="I235" s="168" t="str">
        <f>IF(ISBLANK('Beladung des Speichers'!A235),"",SUMIFS('Beladung des Speichers'!$E$17:$E$1001,'Beladung des Speichers'!$A$17:$A$1001,'Ergebnis (detailliert)'!A235))</f>
        <v/>
      </c>
      <c r="J235" s="125" t="str">
        <f>IF(ISBLANK('Beladung des Speichers'!A235),"",'Beladung des Speichers'!E235)</f>
        <v/>
      </c>
      <c r="K235" s="168" t="str">
        <f>IF(ISBLANK('Beladung des Speichers'!A235),"",SUMIFS('Entladung des Speichers'!$C$17:$C$1001,'Entladung des Speichers'!$A$17:$A$1001,'Ergebnis (detailliert)'!A235))</f>
        <v/>
      </c>
      <c r="L235" s="169" t="str">
        <f t="shared" si="14"/>
        <v/>
      </c>
      <c r="M235" s="169" t="str">
        <f>IF(ISBLANK('Entladung des Speichers'!A235),"",'Entladung des Speichers'!C235)</f>
        <v/>
      </c>
      <c r="N235" s="168" t="str">
        <f>IF(ISBLANK('Beladung des Speichers'!A235),"",SUMIFS('Entladung des Speichers'!$E$17:$E$1001,'Entladung des Speichers'!$A$17:$A$1001,'Ergebnis (detailliert)'!$A$17:$A$300))</f>
        <v/>
      </c>
      <c r="O235" s="125" t="str">
        <f t="shared" si="15"/>
        <v/>
      </c>
      <c r="P235" s="20" t="str">
        <f>IFERROR(IF(A235="","",N235*'Ergebnis (detailliert)'!J235/'Ergebnis (detailliert)'!I235),0)</f>
        <v/>
      </c>
      <c r="Q235" s="106" t="str">
        <f t="shared" si="16"/>
        <v/>
      </c>
      <c r="R235" s="107" t="str">
        <f t="shared" si="17"/>
        <v/>
      </c>
      <c r="S235" s="108" t="str">
        <f>IF(A235="","",IF(LOOKUP(A235,Stammdaten!$A$17:$A$1001,Stammdaten!$G$17:$G$1001)="Nein",0,IF(ISBLANK('Beladung des Speichers'!A235),"",ROUND(MIN(J235,Q235)*-1,2))))</f>
        <v/>
      </c>
    </row>
    <row r="236" spans="1:19" x14ac:dyDescent="0.2">
      <c r="A236" s="109" t="str">
        <f>IF('Beladung des Speichers'!A236="","",'Beladung des Speichers'!A236)</f>
        <v/>
      </c>
      <c r="B236" s="109" t="str">
        <f>IF('Beladung des Speichers'!B236="","",'Beladung des Speichers'!B236)</f>
        <v/>
      </c>
      <c r="C236" s="163" t="str">
        <f>IF(ISBLANK('Beladung des Speichers'!A236),"",SUMIFS('Beladung des Speichers'!$C$17:$C$300,'Beladung des Speichers'!$A$17:$A$300,A236)-SUMIFS('Entladung des Speichers'!$C$17:$C$300,'Entladung des Speichers'!$A$17:$A$300,A236)+SUMIFS(Füllstände!$B$17:$B$299,Füllstände!$A$17:$A$299,A236)-SUMIFS(Füllstände!$C$17:$C$299,Füllstände!$A$17:$A$299,A236))</f>
        <v/>
      </c>
      <c r="D236" s="164" t="str">
        <f>IF(ISBLANK('Beladung des Speichers'!A236),"",C236*'Beladung des Speichers'!C236/SUMIFS('Beladung des Speichers'!$C$17:$C$300,'Beladung des Speichers'!$A$17:$A$300,A236))</f>
        <v/>
      </c>
      <c r="E236" s="165" t="str">
        <f>IF(ISBLANK('Beladung des Speichers'!A236),"",1/SUMIFS('Beladung des Speichers'!$C$17:$C$300,'Beladung des Speichers'!$A$17:$A$300,A236)*C236*SUMIF($A$17:$A$300,A236,'Beladung des Speichers'!$E$17:$E$300))</f>
        <v/>
      </c>
      <c r="F236" s="166" t="str">
        <f>IF(ISBLANK('Beladung des Speichers'!A236),"",IF(C236=0,"0,00",D236/C236*E236))</f>
        <v/>
      </c>
      <c r="G236" s="167" t="str">
        <f>IF(ISBLANK('Beladung des Speichers'!A236),"",SUMIFS('Beladung des Speichers'!$C$17:$C$300,'Beladung des Speichers'!$A$17:$A$300,A236))</f>
        <v/>
      </c>
      <c r="H236" s="124" t="str">
        <f>IF(ISBLANK('Beladung des Speichers'!A236),"",'Beladung des Speichers'!C236)</f>
        <v/>
      </c>
      <c r="I236" s="168" t="str">
        <f>IF(ISBLANK('Beladung des Speichers'!A236),"",SUMIFS('Beladung des Speichers'!$E$17:$E$1001,'Beladung des Speichers'!$A$17:$A$1001,'Ergebnis (detailliert)'!A236))</f>
        <v/>
      </c>
      <c r="J236" s="125" t="str">
        <f>IF(ISBLANK('Beladung des Speichers'!A236),"",'Beladung des Speichers'!E236)</f>
        <v/>
      </c>
      <c r="K236" s="168" t="str">
        <f>IF(ISBLANK('Beladung des Speichers'!A236),"",SUMIFS('Entladung des Speichers'!$C$17:$C$1001,'Entladung des Speichers'!$A$17:$A$1001,'Ergebnis (detailliert)'!A236))</f>
        <v/>
      </c>
      <c r="L236" s="169" t="str">
        <f t="shared" si="14"/>
        <v/>
      </c>
      <c r="M236" s="169" t="str">
        <f>IF(ISBLANK('Entladung des Speichers'!A236),"",'Entladung des Speichers'!C236)</f>
        <v/>
      </c>
      <c r="N236" s="168" t="str">
        <f>IF(ISBLANK('Beladung des Speichers'!A236),"",SUMIFS('Entladung des Speichers'!$E$17:$E$1001,'Entladung des Speichers'!$A$17:$A$1001,'Ergebnis (detailliert)'!$A$17:$A$300))</f>
        <v/>
      </c>
      <c r="O236" s="125" t="str">
        <f t="shared" si="15"/>
        <v/>
      </c>
      <c r="P236" s="20" t="str">
        <f>IFERROR(IF(A236="","",N236*'Ergebnis (detailliert)'!J236/'Ergebnis (detailliert)'!I236),0)</f>
        <v/>
      </c>
      <c r="Q236" s="106" t="str">
        <f t="shared" si="16"/>
        <v/>
      </c>
      <c r="R236" s="107" t="str">
        <f t="shared" si="17"/>
        <v/>
      </c>
      <c r="S236" s="108" t="str">
        <f>IF(A236="","",IF(LOOKUP(A236,Stammdaten!$A$17:$A$1001,Stammdaten!$G$17:$G$1001)="Nein",0,IF(ISBLANK('Beladung des Speichers'!A236),"",ROUND(MIN(J236,Q236)*-1,2))))</f>
        <v/>
      </c>
    </row>
    <row r="237" spans="1:19" x14ac:dyDescent="0.2">
      <c r="A237" s="109" t="str">
        <f>IF('Beladung des Speichers'!A237="","",'Beladung des Speichers'!A237)</f>
        <v/>
      </c>
      <c r="B237" s="109" t="str">
        <f>IF('Beladung des Speichers'!B237="","",'Beladung des Speichers'!B237)</f>
        <v/>
      </c>
      <c r="C237" s="163" t="str">
        <f>IF(ISBLANK('Beladung des Speichers'!A237),"",SUMIFS('Beladung des Speichers'!$C$17:$C$300,'Beladung des Speichers'!$A$17:$A$300,A237)-SUMIFS('Entladung des Speichers'!$C$17:$C$300,'Entladung des Speichers'!$A$17:$A$300,A237)+SUMIFS(Füllstände!$B$17:$B$299,Füllstände!$A$17:$A$299,A237)-SUMIFS(Füllstände!$C$17:$C$299,Füllstände!$A$17:$A$299,A237))</f>
        <v/>
      </c>
      <c r="D237" s="164" t="str">
        <f>IF(ISBLANK('Beladung des Speichers'!A237),"",C237*'Beladung des Speichers'!C237/SUMIFS('Beladung des Speichers'!$C$17:$C$300,'Beladung des Speichers'!$A$17:$A$300,A237))</f>
        <v/>
      </c>
      <c r="E237" s="165" t="str">
        <f>IF(ISBLANK('Beladung des Speichers'!A237),"",1/SUMIFS('Beladung des Speichers'!$C$17:$C$300,'Beladung des Speichers'!$A$17:$A$300,A237)*C237*SUMIF($A$17:$A$300,A237,'Beladung des Speichers'!$E$17:$E$300))</f>
        <v/>
      </c>
      <c r="F237" s="166" t="str">
        <f>IF(ISBLANK('Beladung des Speichers'!A237),"",IF(C237=0,"0,00",D237/C237*E237))</f>
        <v/>
      </c>
      <c r="G237" s="167" t="str">
        <f>IF(ISBLANK('Beladung des Speichers'!A237),"",SUMIFS('Beladung des Speichers'!$C$17:$C$300,'Beladung des Speichers'!$A$17:$A$300,A237))</f>
        <v/>
      </c>
      <c r="H237" s="124" t="str">
        <f>IF(ISBLANK('Beladung des Speichers'!A237),"",'Beladung des Speichers'!C237)</f>
        <v/>
      </c>
      <c r="I237" s="168" t="str">
        <f>IF(ISBLANK('Beladung des Speichers'!A237),"",SUMIFS('Beladung des Speichers'!$E$17:$E$1001,'Beladung des Speichers'!$A$17:$A$1001,'Ergebnis (detailliert)'!A237))</f>
        <v/>
      </c>
      <c r="J237" s="125" t="str">
        <f>IF(ISBLANK('Beladung des Speichers'!A237),"",'Beladung des Speichers'!E237)</f>
        <v/>
      </c>
      <c r="K237" s="168" t="str">
        <f>IF(ISBLANK('Beladung des Speichers'!A237),"",SUMIFS('Entladung des Speichers'!$C$17:$C$1001,'Entladung des Speichers'!$A$17:$A$1001,'Ergebnis (detailliert)'!A237))</f>
        <v/>
      </c>
      <c r="L237" s="169" t="str">
        <f t="shared" si="14"/>
        <v/>
      </c>
      <c r="M237" s="169" t="str">
        <f>IF(ISBLANK('Entladung des Speichers'!A237),"",'Entladung des Speichers'!C237)</f>
        <v/>
      </c>
      <c r="N237" s="168" t="str">
        <f>IF(ISBLANK('Beladung des Speichers'!A237),"",SUMIFS('Entladung des Speichers'!$E$17:$E$1001,'Entladung des Speichers'!$A$17:$A$1001,'Ergebnis (detailliert)'!$A$17:$A$300))</f>
        <v/>
      </c>
      <c r="O237" s="125" t="str">
        <f t="shared" si="15"/>
        <v/>
      </c>
      <c r="P237" s="20" t="str">
        <f>IFERROR(IF(A237="","",N237*'Ergebnis (detailliert)'!J237/'Ergebnis (detailliert)'!I237),0)</f>
        <v/>
      </c>
      <c r="Q237" s="106" t="str">
        <f t="shared" si="16"/>
        <v/>
      </c>
      <c r="R237" s="107" t="str">
        <f t="shared" si="17"/>
        <v/>
      </c>
      <c r="S237" s="108" t="str">
        <f>IF(A237="","",IF(LOOKUP(A237,Stammdaten!$A$17:$A$1001,Stammdaten!$G$17:$G$1001)="Nein",0,IF(ISBLANK('Beladung des Speichers'!A237),"",ROUND(MIN(J237,Q237)*-1,2))))</f>
        <v/>
      </c>
    </row>
    <row r="238" spans="1:19" x14ac:dyDescent="0.2">
      <c r="A238" s="109" t="str">
        <f>IF('Beladung des Speichers'!A238="","",'Beladung des Speichers'!A238)</f>
        <v/>
      </c>
      <c r="B238" s="109" t="str">
        <f>IF('Beladung des Speichers'!B238="","",'Beladung des Speichers'!B238)</f>
        <v/>
      </c>
      <c r="C238" s="163" t="str">
        <f>IF(ISBLANK('Beladung des Speichers'!A238),"",SUMIFS('Beladung des Speichers'!$C$17:$C$300,'Beladung des Speichers'!$A$17:$A$300,A238)-SUMIFS('Entladung des Speichers'!$C$17:$C$300,'Entladung des Speichers'!$A$17:$A$300,A238)+SUMIFS(Füllstände!$B$17:$B$299,Füllstände!$A$17:$A$299,A238)-SUMIFS(Füllstände!$C$17:$C$299,Füllstände!$A$17:$A$299,A238))</f>
        <v/>
      </c>
      <c r="D238" s="164" t="str">
        <f>IF(ISBLANK('Beladung des Speichers'!A238),"",C238*'Beladung des Speichers'!C238/SUMIFS('Beladung des Speichers'!$C$17:$C$300,'Beladung des Speichers'!$A$17:$A$300,A238))</f>
        <v/>
      </c>
      <c r="E238" s="165" t="str">
        <f>IF(ISBLANK('Beladung des Speichers'!A238),"",1/SUMIFS('Beladung des Speichers'!$C$17:$C$300,'Beladung des Speichers'!$A$17:$A$300,A238)*C238*SUMIF($A$17:$A$300,A238,'Beladung des Speichers'!$E$17:$E$300))</f>
        <v/>
      </c>
      <c r="F238" s="166" t="str">
        <f>IF(ISBLANK('Beladung des Speichers'!A238),"",IF(C238=0,"0,00",D238/C238*E238))</f>
        <v/>
      </c>
      <c r="G238" s="167" t="str">
        <f>IF(ISBLANK('Beladung des Speichers'!A238),"",SUMIFS('Beladung des Speichers'!$C$17:$C$300,'Beladung des Speichers'!$A$17:$A$300,A238))</f>
        <v/>
      </c>
      <c r="H238" s="124" t="str">
        <f>IF(ISBLANK('Beladung des Speichers'!A238),"",'Beladung des Speichers'!C238)</f>
        <v/>
      </c>
      <c r="I238" s="168" t="str">
        <f>IF(ISBLANK('Beladung des Speichers'!A238),"",SUMIFS('Beladung des Speichers'!$E$17:$E$1001,'Beladung des Speichers'!$A$17:$A$1001,'Ergebnis (detailliert)'!A238))</f>
        <v/>
      </c>
      <c r="J238" s="125" t="str">
        <f>IF(ISBLANK('Beladung des Speichers'!A238),"",'Beladung des Speichers'!E238)</f>
        <v/>
      </c>
      <c r="K238" s="168" t="str">
        <f>IF(ISBLANK('Beladung des Speichers'!A238),"",SUMIFS('Entladung des Speichers'!$C$17:$C$1001,'Entladung des Speichers'!$A$17:$A$1001,'Ergebnis (detailliert)'!A238))</f>
        <v/>
      </c>
      <c r="L238" s="169" t="str">
        <f t="shared" si="14"/>
        <v/>
      </c>
      <c r="M238" s="169" t="str">
        <f>IF(ISBLANK('Entladung des Speichers'!A238),"",'Entladung des Speichers'!C238)</f>
        <v/>
      </c>
      <c r="N238" s="168" t="str">
        <f>IF(ISBLANK('Beladung des Speichers'!A238),"",SUMIFS('Entladung des Speichers'!$E$17:$E$1001,'Entladung des Speichers'!$A$17:$A$1001,'Ergebnis (detailliert)'!$A$17:$A$300))</f>
        <v/>
      </c>
      <c r="O238" s="125" t="str">
        <f t="shared" si="15"/>
        <v/>
      </c>
      <c r="P238" s="20" t="str">
        <f>IFERROR(IF(A238="","",N238*'Ergebnis (detailliert)'!J238/'Ergebnis (detailliert)'!I238),0)</f>
        <v/>
      </c>
      <c r="Q238" s="106" t="str">
        <f t="shared" si="16"/>
        <v/>
      </c>
      <c r="R238" s="107" t="str">
        <f t="shared" si="17"/>
        <v/>
      </c>
      <c r="S238" s="108" t="str">
        <f>IF(A238="","",IF(LOOKUP(A238,Stammdaten!$A$17:$A$1001,Stammdaten!$G$17:$G$1001)="Nein",0,IF(ISBLANK('Beladung des Speichers'!A238),"",ROUND(MIN(J238,Q238)*-1,2))))</f>
        <v/>
      </c>
    </row>
    <row r="239" spans="1:19" x14ac:dyDescent="0.2">
      <c r="A239" s="109" t="str">
        <f>IF('Beladung des Speichers'!A239="","",'Beladung des Speichers'!A239)</f>
        <v/>
      </c>
      <c r="B239" s="109" t="str">
        <f>IF('Beladung des Speichers'!B239="","",'Beladung des Speichers'!B239)</f>
        <v/>
      </c>
      <c r="C239" s="163" t="str">
        <f>IF(ISBLANK('Beladung des Speichers'!A239),"",SUMIFS('Beladung des Speichers'!$C$17:$C$300,'Beladung des Speichers'!$A$17:$A$300,A239)-SUMIFS('Entladung des Speichers'!$C$17:$C$300,'Entladung des Speichers'!$A$17:$A$300,A239)+SUMIFS(Füllstände!$B$17:$B$299,Füllstände!$A$17:$A$299,A239)-SUMIFS(Füllstände!$C$17:$C$299,Füllstände!$A$17:$A$299,A239))</f>
        <v/>
      </c>
      <c r="D239" s="164" t="str">
        <f>IF(ISBLANK('Beladung des Speichers'!A239),"",C239*'Beladung des Speichers'!C239/SUMIFS('Beladung des Speichers'!$C$17:$C$300,'Beladung des Speichers'!$A$17:$A$300,A239))</f>
        <v/>
      </c>
      <c r="E239" s="165" t="str">
        <f>IF(ISBLANK('Beladung des Speichers'!A239),"",1/SUMIFS('Beladung des Speichers'!$C$17:$C$300,'Beladung des Speichers'!$A$17:$A$300,A239)*C239*SUMIF($A$17:$A$300,A239,'Beladung des Speichers'!$E$17:$E$300))</f>
        <v/>
      </c>
      <c r="F239" s="166" t="str">
        <f>IF(ISBLANK('Beladung des Speichers'!A239),"",IF(C239=0,"0,00",D239/C239*E239))</f>
        <v/>
      </c>
      <c r="G239" s="167" t="str">
        <f>IF(ISBLANK('Beladung des Speichers'!A239),"",SUMIFS('Beladung des Speichers'!$C$17:$C$300,'Beladung des Speichers'!$A$17:$A$300,A239))</f>
        <v/>
      </c>
      <c r="H239" s="124" t="str">
        <f>IF(ISBLANK('Beladung des Speichers'!A239),"",'Beladung des Speichers'!C239)</f>
        <v/>
      </c>
      <c r="I239" s="168" t="str">
        <f>IF(ISBLANK('Beladung des Speichers'!A239),"",SUMIFS('Beladung des Speichers'!$E$17:$E$1001,'Beladung des Speichers'!$A$17:$A$1001,'Ergebnis (detailliert)'!A239))</f>
        <v/>
      </c>
      <c r="J239" s="125" t="str">
        <f>IF(ISBLANK('Beladung des Speichers'!A239),"",'Beladung des Speichers'!E239)</f>
        <v/>
      </c>
      <c r="K239" s="168" t="str">
        <f>IF(ISBLANK('Beladung des Speichers'!A239),"",SUMIFS('Entladung des Speichers'!$C$17:$C$1001,'Entladung des Speichers'!$A$17:$A$1001,'Ergebnis (detailliert)'!A239))</f>
        <v/>
      </c>
      <c r="L239" s="169" t="str">
        <f t="shared" si="14"/>
        <v/>
      </c>
      <c r="M239" s="169" t="str">
        <f>IF(ISBLANK('Entladung des Speichers'!A239),"",'Entladung des Speichers'!C239)</f>
        <v/>
      </c>
      <c r="N239" s="168" t="str">
        <f>IF(ISBLANK('Beladung des Speichers'!A239),"",SUMIFS('Entladung des Speichers'!$E$17:$E$1001,'Entladung des Speichers'!$A$17:$A$1001,'Ergebnis (detailliert)'!$A$17:$A$300))</f>
        <v/>
      </c>
      <c r="O239" s="125" t="str">
        <f t="shared" si="15"/>
        <v/>
      </c>
      <c r="P239" s="20" t="str">
        <f>IFERROR(IF(A239="","",N239*'Ergebnis (detailliert)'!J239/'Ergebnis (detailliert)'!I239),0)</f>
        <v/>
      </c>
      <c r="Q239" s="106" t="str">
        <f t="shared" si="16"/>
        <v/>
      </c>
      <c r="R239" s="107" t="str">
        <f t="shared" si="17"/>
        <v/>
      </c>
      <c r="S239" s="108" t="str">
        <f>IF(A239="","",IF(LOOKUP(A239,Stammdaten!$A$17:$A$1001,Stammdaten!$G$17:$G$1001)="Nein",0,IF(ISBLANK('Beladung des Speichers'!A239),"",ROUND(MIN(J239,Q239)*-1,2))))</f>
        <v/>
      </c>
    </row>
    <row r="240" spans="1:19" x14ac:dyDescent="0.2">
      <c r="A240" s="109" t="str">
        <f>IF('Beladung des Speichers'!A240="","",'Beladung des Speichers'!A240)</f>
        <v/>
      </c>
      <c r="B240" s="109" t="str">
        <f>IF('Beladung des Speichers'!B240="","",'Beladung des Speichers'!B240)</f>
        <v/>
      </c>
      <c r="C240" s="163" t="str">
        <f>IF(ISBLANK('Beladung des Speichers'!A240),"",SUMIFS('Beladung des Speichers'!$C$17:$C$300,'Beladung des Speichers'!$A$17:$A$300,A240)-SUMIFS('Entladung des Speichers'!$C$17:$C$300,'Entladung des Speichers'!$A$17:$A$300,A240)+SUMIFS(Füllstände!$B$17:$B$299,Füllstände!$A$17:$A$299,A240)-SUMIFS(Füllstände!$C$17:$C$299,Füllstände!$A$17:$A$299,A240))</f>
        <v/>
      </c>
      <c r="D240" s="164" t="str">
        <f>IF(ISBLANK('Beladung des Speichers'!A240),"",C240*'Beladung des Speichers'!C240/SUMIFS('Beladung des Speichers'!$C$17:$C$300,'Beladung des Speichers'!$A$17:$A$300,A240))</f>
        <v/>
      </c>
      <c r="E240" s="165" t="str">
        <f>IF(ISBLANK('Beladung des Speichers'!A240),"",1/SUMIFS('Beladung des Speichers'!$C$17:$C$300,'Beladung des Speichers'!$A$17:$A$300,A240)*C240*SUMIF($A$17:$A$300,A240,'Beladung des Speichers'!$E$17:$E$300))</f>
        <v/>
      </c>
      <c r="F240" s="166" t="str">
        <f>IF(ISBLANK('Beladung des Speichers'!A240),"",IF(C240=0,"0,00",D240/C240*E240))</f>
        <v/>
      </c>
      <c r="G240" s="167" t="str">
        <f>IF(ISBLANK('Beladung des Speichers'!A240),"",SUMIFS('Beladung des Speichers'!$C$17:$C$300,'Beladung des Speichers'!$A$17:$A$300,A240))</f>
        <v/>
      </c>
      <c r="H240" s="124" t="str">
        <f>IF(ISBLANK('Beladung des Speichers'!A240),"",'Beladung des Speichers'!C240)</f>
        <v/>
      </c>
      <c r="I240" s="168" t="str">
        <f>IF(ISBLANK('Beladung des Speichers'!A240),"",SUMIFS('Beladung des Speichers'!$E$17:$E$1001,'Beladung des Speichers'!$A$17:$A$1001,'Ergebnis (detailliert)'!A240))</f>
        <v/>
      </c>
      <c r="J240" s="125" t="str">
        <f>IF(ISBLANK('Beladung des Speichers'!A240),"",'Beladung des Speichers'!E240)</f>
        <v/>
      </c>
      <c r="K240" s="168" t="str">
        <f>IF(ISBLANK('Beladung des Speichers'!A240),"",SUMIFS('Entladung des Speichers'!$C$17:$C$1001,'Entladung des Speichers'!$A$17:$A$1001,'Ergebnis (detailliert)'!A240))</f>
        <v/>
      </c>
      <c r="L240" s="169" t="str">
        <f t="shared" si="14"/>
        <v/>
      </c>
      <c r="M240" s="169" t="str">
        <f>IF(ISBLANK('Entladung des Speichers'!A240),"",'Entladung des Speichers'!C240)</f>
        <v/>
      </c>
      <c r="N240" s="168" t="str">
        <f>IF(ISBLANK('Beladung des Speichers'!A240),"",SUMIFS('Entladung des Speichers'!$E$17:$E$1001,'Entladung des Speichers'!$A$17:$A$1001,'Ergebnis (detailliert)'!$A$17:$A$300))</f>
        <v/>
      </c>
      <c r="O240" s="125" t="str">
        <f t="shared" si="15"/>
        <v/>
      </c>
      <c r="P240" s="20" t="str">
        <f>IFERROR(IF(A240="","",N240*'Ergebnis (detailliert)'!J240/'Ergebnis (detailliert)'!I240),0)</f>
        <v/>
      </c>
      <c r="Q240" s="106" t="str">
        <f t="shared" si="16"/>
        <v/>
      </c>
      <c r="R240" s="107" t="str">
        <f t="shared" si="17"/>
        <v/>
      </c>
      <c r="S240" s="108" t="str">
        <f>IF(A240="","",IF(LOOKUP(A240,Stammdaten!$A$17:$A$1001,Stammdaten!$G$17:$G$1001)="Nein",0,IF(ISBLANK('Beladung des Speichers'!A240),"",ROUND(MIN(J240,Q240)*-1,2))))</f>
        <v/>
      </c>
    </row>
    <row r="241" spans="1:19" x14ac:dyDescent="0.2">
      <c r="A241" s="109" t="str">
        <f>IF('Beladung des Speichers'!A241="","",'Beladung des Speichers'!A241)</f>
        <v/>
      </c>
      <c r="B241" s="109" t="str">
        <f>IF('Beladung des Speichers'!B241="","",'Beladung des Speichers'!B241)</f>
        <v/>
      </c>
      <c r="C241" s="163" t="str">
        <f>IF(ISBLANK('Beladung des Speichers'!A241),"",SUMIFS('Beladung des Speichers'!$C$17:$C$300,'Beladung des Speichers'!$A$17:$A$300,A241)-SUMIFS('Entladung des Speichers'!$C$17:$C$300,'Entladung des Speichers'!$A$17:$A$300,A241)+SUMIFS(Füllstände!$B$17:$B$299,Füllstände!$A$17:$A$299,A241)-SUMIFS(Füllstände!$C$17:$C$299,Füllstände!$A$17:$A$299,A241))</f>
        <v/>
      </c>
      <c r="D241" s="164" t="str">
        <f>IF(ISBLANK('Beladung des Speichers'!A241),"",C241*'Beladung des Speichers'!C241/SUMIFS('Beladung des Speichers'!$C$17:$C$300,'Beladung des Speichers'!$A$17:$A$300,A241))</f>
        <v/>
      </c>
      <c r="E241" s="165" t="str">
        <f>IF(ISBLANK('Beladung des Speichers'!A241),"",1/SUMIFS('Beladung des Speichers'!$C$17:$C$300,'Beladung des Speichers'!$A$17:$A$300,A241)*C241*SUMIF($A$17:$A$300,A241,'Beladung des Speichers'!$E$17:$E$300))</f>
        <v/>
      </c>
      <c r="F241" s="166" t="str">
        <f>IF(ISBLANK('Beladung des Speichers'!A241),"",IF(C241=0,"0,00",D241/C241*E241))</f>
        <v/>
      </c>
      <c r="G241" s="167" t="str">
        <f>IF(ISBLANK('Beladung des Speichers'!A241),"",SUMIFS('Beladung des Speichers'!$C$17:$C$300,'Beladung des Speichers'!$A$17:$A$300,A241))</f>
        <v/>
      </c>
      <c r="H241" s="124" t="str">
        <f>IF(ISBLANK('Beladung des Speichers'!A241),"",'Beladung des Speichers'!C241)</f>
        <v/>
      </c>
      <c r="I241" s="168" t="str">
        <f>IF(ISBLANK('Beladung des Speichers'!A241),"",SUMIFS('Beladung des Speichers'!$E$17:$E$1001,'Beladung des Speichers'!$A$17:$A$1001,'Ergebnis (detailliert)'!A241))</f>
        <v/>
      </c>
      <c r="J241" s="125" t="str">
        <f>IF(ISBLANK('Beladung des Speichers'!A241),"",'Beladung des Speichers'!E241)</f>
        <v/>
      </c>
      <c r="K241" s="168" t="str">
        <f>IF(ISBLANK('Beladung des Speichers'!A241),"",SUMIFS('Entladung des Speichers'!$C$17:$C$1001,'Entladung des Speichers'!$A$17:$A$1001,'Ergebnis (detailliert)'!A241))</f>
        <v/>
      </c>
      <c r="L241" s="169" t="str">
        <f t="shared" si="14"/>
        <v/>
      </c>
      <c r="M241" s="169" t="str">
        <f>IF(ISBLANK('Entladung des Speichers'!A241),"",'Entladung des Speichers'!C241)</f>
        <v/>
      </c>
      <c r="N241" s="168" t="str">
        <f>IF(ISBLANK('Beladung des Speichers'!A241),"",SUMIFS('Entladung des Speichers'!$E$17:$E$1001,'Entladung des Speichers'!$A$17:$A$1001,'Ergebnis (detailliert)'!$A$17:$A$300))</f>
        <v/>
      </c>
      <c r="O241" s="125" t="str">
        <f t="shared" si="15"/>
        <v/>
      </c>
      <c r="P241" s="20" t="str">
        <f>IFERROR(IF(A241="","",N241*'Ergebnis (detailliert)'!J241/'Ergebnis (detailliert)'!I241),0)</f>
        <v/>
      </c>
      <c r="Q241" s="106" t="str">
        <f t="shared" si="16"/>
        <v/>
      </c>
      <c r="R241" s="107" t="str">
        <f t="shared" si="17"/>
        <v/>
      </c>
      <c r="S241" s="108" t="str">
        <f>IF(A241="","",IF(LOOKUP(A241,Stammdaten!$A$17:$A$1001,Stammdaten!$G$17:$G$1001)="Nein",0,IF(ISBLANK('Beladung des Speichers'!A241),"",ROUND(MIN(J241,Q241)*-1,2))))</f>
        <v/>
      </c>
    </row>
    <row r="242" spans="1:19" x14ac:dyDescent="0.2">
      <c r="A242" s="109" t="str">
        <f>IF('Beladung des Speichers'!A242="","",'Beladung des Speichers'!A242)</f>
        <v/>
      </c>
      <c r="B242" s="109" t="str">
        <f>IF('Beladung des Speichers'!B242="","",'Beladung des Speichers'!B242)</f>
        <v/>
      </c>
      <c r="C242" s="163" t="str">
        <f>IF(ISBLANK('Beladung des Speichers'!A242),"",SUMIFS('Beladung des Speichers'!$C$17:$C$300,'Beladung des Speichers'!$A$17:$A$300,A242)-SUMIFS('Entladung des Speichers'!$C$17:$C$300,'Entladung des Speichers'!$A$17:$A$300,A242)+SUMIFS(Füllstände!$B$17:$B$299,Füllstände!$A$17:$A$299,A242)-SUMIFS(Füllstände!$C$17:$C$299,Füllstände!$A$17:$A$299,A242))</f>
        <v/>
      </c>
      <c r="D242" s="164" t="str">
        <f>IF(ISBLANK('Beladung des Speichers'!A242),"",C242*'Beladung des Speichers'!C242/SUMIFS('Beladung des Speichers'!$C$17:$C$300,'Beladung des Speichers'!$A$17:$A$300,A242))</f>
        <v/>
      </c>
      <c r="E242" s="165" t="str">
        <f>IF(ISBLANK('Beladung des Speichers'!A242),"",1/SUMIFS('Beladung des Speichers'!$C$17:$C$300,'Beladung des Speichers'!$A$17:$A$300,A242)*C242*SUMIF($A$17:$A$300,A242,'Beladung des Speichers'!$E$17:$E$300))</f>
        <v/>
      </c>
      <c r="F242" s="166" t="str">
        <f>IF(ISBLANK('Beladung des Speichers'!A242),"",IF(C242=0,"0,00",D242/C242*E242))</f>
        <v/>
      </c>
      <c r="G242" s="167" t="str">
        <f>IF(ISBLANK('Beladung des Speichers'!A242),"",SUMIFS('Beladung des Speichers'!$C$17:$C$300,'Beladung des Speichers'!$A$17:$A$300,A242))</f>
        <v/>
      </c>
      <c r="H242" s="124" t="str">
        <f>IF(ISBLANK('Beladung des Speichers'!A242),"",'Beladung des Speichers'!C242)</f>
        <v/>
      </c>
      <c r="I242" s="168" t="str">
        <f>IF(ISBLANK('Beladung des Speichers'!A242),"",SUMIFS('Beladung des Speichers'!$E$17:$E$1001,'Beladung des Speichers'!$A$17:$A$1001,'Ergebnis (detailliert)'!A242))</f>
        <v/>
      </c>
      <c r="J242" s="125" t="str">
        <f>IF(ISBLANK('Beladung des Speichers'!A242),"",'Beladung des Speichers'!E242)</f>
        <v/>
      </c>
      <c r="K242" s="168" t="str">
        <f>IF(ISBLANK('Beladung des Speichers'!A242),"",SUMIFS('Entladung des Speichers'!$C$17:$C$1001,'Entladung des Speichers'!$A$17:$A$1001,'Ergebnis (detailliert)'!A242))</f>
        <v/>
      </c>
      <c r="L242" s="169" t="str">
        <f t="shared" si="14"/>
        <v/>
      </c>
      <c r="M242" s="169" t="str">
        <f>IF(ISBLANK('Entladung des Speichers'!A242),"",'Entladung des Speichers'!C242)</f>
        <v/>
      </c>
      <c r="N242" s="168" t="str">
        <f>IF(ISBLANK('Beladung des Speichers'!A242),"",SUMIFS('Entladung des Speichers'!$E$17:$E$1001,'Entladung des Speichers'!$A$17:$A$1001,'Ergebnis (detailliert)'!$A$17:$A$300))</f>
        <v/>
      </c>
      <c r="O242" s="125" t="str">
        <f t="shared" si="15"/>
        <v/>
      </c>
      <c r="P242" s="20" t="str">
        <f>IFERROR(IF(A242="","",N242*'Ergebnis (detailliert)'!J242/'Ergebnis (detailliert)'!I242),0)</f>
        <v/>
      </c>
      <c r="Q242" s="106" t="str">
        <f t="shared" si="16"/>
        <v/>
      </c>
      <c r="R242" s="107" t="str">
        <f t="shared" si="17"/>
        <v/>
      </c>
      <c r="S242" s="108" t="str">
        <f>IF(A242="","",IF(LOOKUP(A242,Stammdaten!$A$17:$A$1001,Stammdaten!$G$17:$G$1001)="Nein",0,IF(ISBLANK('Beladung des Speichers'!A242),"",ROUND(MIN(J242,Q242)*-1,2))))</f>
        <v/>
      </c>
    </row>
    <row r="243" spans="1:19" x14ac:dyDescent="0.2">
      <c r="A243" s="109" t="str">
        <f>IF('Beladung des Speichers'!A243="","",'Beladung des Speichers'!A243)</f>
        <v/>
      </c>
      <c r="B243" s="109" t="str">
        <f>IF('Beladung des Speichers'!B243="","",'Beladung des Speichers'!B243)</f>
        <v/>
      </c>
      <c r="C243" s="163" t="str">
        <f>IF(ISBLANK('Beladung des Speichers'!A243),"",SUMIFS('Beladung des Speichers'!$C$17:$C$300,'Beladung des Speichers'!$A$17:$A$300,A243)-SUMIFS('Entladung des Speichers'!$C$17:$C$300,'Entladung des Speichers'!$A$17:$A$300,A243)+SUMIFS(Füllstände!$B$17:$B$299,Füllstände!$A$17:$A$299,A243)-SUMIFS(Füllstände!$C$17:$C$299,Füllstände!$A$17:$A$299,A243))</f>
        <v/>
      </c>
      <c r="D243" s="164" t="str">
        <f>IF(ISBLANK('Beladung des Speichers'!A243),"",C243*'Beladung des Speichers'!C243/SUMIFS('Beladung des Speichers'!$C$17:$C$300,'Beladung des Speichers'!$A$17:$A$300,A243))</f>
        <v/>
      </c>
      <c r="E243" s="165" t="str">
        <f>IF(ISBLANK('Beladung des Speichers'!A243),"",1/SUMIFS('Beladung des Speichers'!$C$17:$C$300,'Beladung des Speichers'!$A$17:$A$300,A243)*C243*SUMIF($A$17:$A$300,A243,'Beladung des Speichers'!$E$17:$E$300))</f>
        <v/>
      </c>
      <c r="F243" s="166" t="str">
        <f>IF(ISBLANK('Beladung des Speichers'!A243),"",IF(C243=0,"0,00",D243/C243*E243))</f>
        <v/>
      </c>
      <c r="G243" s="167" t="str">
        <f>IF(ISBLANK('Beladung des Speichers'!A243),"",SUMIFS('Beladung des Speichers'!$C$17:$C$300,'Beladung des Speichers'!$A$17:$A$300,A243))</f>
        <v/>
      </c>
      <c r="H243" s="124" t="str">
        <f>IF(ISBLANK('Beladung des Speichers'!A243),"",'Beladung des Speichers'!C243)</f>
        <v/>
      </c>
      <c r="I243" s="168" t="str">
        <f>IF(ISBLANK('Beladung des Speichers'!A243),"",SUMIFS('Beladung des Speichers'!$E$17:$E$1001,'Beladung des Speichers'!$A$17:$A$1001,'Ergebnis (detailliert)'!A243))</f>
        <v/>
      </c>
      <c r="J243" s="125" t="str">
        <f>IF(ISBLANK('Beladung des Speichers'!A243),"",'Beladung des Speichers'!E243)</f>
        <v/>
      </c>
      <c r="K243" s="168" t="str">
        <f>IF(ISBLANK('Beladung des Speichers'!A243),"",SUMIFS('Entladung des Speichers'!$C$17:$C$1001,'Entladung des Speichers'!$A$17:$A$1001,'Ergebnis (detailliert)'!A243))</f>
        <v/>
      </c>
      <c r="L243" s="169" t="str">
        <f t="shared" si="14"/>
        <v/>
      </c>
      <c r="M243" s="169" t="str">
        <f>IF(ISBLANK('Entladung des Speichers'!A243),"",'Entladung des Speichers'!C243)</f>
        <v/>
      </c>
      <c r="N243" s="168" t="str">
        <f>IF(ISBLANK('Beladung des Speichers'!A243),"",SUMIFS('Entladung des Speichers'!$E$17:$E$1001,'Entladung des Speichers'!$A$17:$A$1001,'Ergebnis (detailliert)'!$A$17:$A$300))</f>
        <v/>
      </c>
      <c r="O243" s="125" t="str">
        <f t="shared" si="15"/>
        <v/>
      </c>
      <c r="P243" s="20" t="str">
        <f>IFERROR(IF(A243="","",N243*'Ergebnis (detailliert)'!J243/'Ergebnis (detailliert)'!I243),0)</f>
        <v/>
      </c>
      <c r="Q243" s="106" t="str">
        <f t="shared" si="16"/>
        <v/>
      </c>
      <c r="R243" s="107" t="str">
        <f t="shared" si="17"/>
        <v/>
      </c>
      <c r="S243" s="108" t="str">
        <f>IF(A243="","",IF(LOOKUP(A243,Stammdaten!$A$17:$A$1001,Stammdaten!$G$17:$G$1001)="Nein",0,IF(ISBLANK('Beladung des Speichers'!A243),"",ROUND(MIN(J243,Q243)*-1,2))))</f>
        <v/>
      </c>
    </row>
    <row r="244" spans="1:19" x14ac:dyDescent="0.2">
      <c r="A244" s="109" t="str">
        <f>IF('Beladung des Speichers'!A244="","",'Beladung des Speichers'!A244)</f>
        <v/>
      </c>
      <c r="B244" s="109" t="str">
        <f>IF('Beladung des Speichers'!B244="","",'Beladung des Speichers'!B244)</f>
        <v/>
      </c>
      <c r="C244" s="163" t="str">
        <f>IF(ISBLANK('Beladung des Speichers'!A244),"",SUMIFS('Beladung des Speichers'!$C$17:$C$300,'Beladung des Speichers'!$A$17:$A$300,A244)-SUMIFS('Entladung des Speichers'!$C$17:$C$300,'Entladung des Speichers'!$A$17:$A$300,A244)+SUMIFS(Füllstände!$B$17:$B$299,Füllstände!$A$17:$A$299,A244)-SUMIFS(Füllstände!$C$17:$C$299,Füllstände!$A$17:$A$299,A244))</f>
        <v/>
      </c>
      <c r="D244" s="164" t="str">
        <f>IF(ISBLANK('Beladung des Speichers'!A244),"",C244*'Beladung des Speichers'!C244/SUMIFS('Beladung des Speichers'!$C$17:$C$300,'Beladung des Speichers'!$A$17:$A$300,A244))</f>
        <v/>
      </c>
      <c r="E244" s="165" t="str">
        <f>IF(ISBLANK('Beladung des Speichers'!A244),"",1/SUMIFS('Beladung des Speichers'!$C$17:$C$300,'Beladung des Speichers'!$A$17:$A$300,A244)*C244*SUMIF($A$17:$A$300,A244,'Beladung des Speichers'!$E$17:$E$300))</f>
        <v/>
      </c>
      <c r="F244" s="166" t="str">
        <f>IF(ISBLANK('Beladung des Speichers'!A244),"",IF(C244=0,"0,00",D244/C244*E244))</f>
        <v/>
      </c>
      <c r="G244" s="167" t="str">
        <f>IF(ISBLANK('Beladung des Speichers'!A244),"",SUMIFS('Beladung des Speichers'!$C$17:$C$300,'Beladung des Speichers'!$A$17:$A$300,A244))</f>
        <v/>
      </c>
      <c r="H244" s="124" t="str">
        <f>IF(ISBLANK('Beladung des Speichers'!A244),"",'Beladung des Speichers'!C244)</f>
        <v/>
      </c>
      <c r="I244" s="168" t="str">
        <f>IF(ISBLANK('Beladung des Speichers'!A244),"",SUMIFS('Beladung des Speichers'!$E$17:$E$1001,'Beladung des Speichers'!$A$17:$A$1001,'Ergebnis (detailliert)'!A244))</f>
        <v/>
      </c>
      <c r="J244" s="125" t="str">
        <f>IF(ISBLANK('Beladung des Speichers'!A244),"",'Beladung des Speichers'!E244)</f>
        <v/>
      </c>
      <c r="K244" s="168" t="str">
        <f>IF(ISBLANK('Beladung des Speichers'!A244),"",SUMIFS('Entladung des Speichers'!$C$17:$C$1001,'Entladung des Speichers'!$A$17:$A$1001,'Ergebnis (detailliert)'!A244))</f>
        <v/>
      </c>
      <c r="L244" s="169" t="str">
        <f t="shared" si="14"/>
        <v/>
      </c>
      <c r="M244" s="169" t="str">
        <f>IF(ISBLANK('Entladung des Speichers'!A244),"",'Entladung des Speichers'!C244)</f>
        <v/>
      </c>
      <c r="N244" s="168" t="str">
        <f>IF(ISBLANK('Beladung des Speichers'!A244),"",SUMIFS('Entladung des Speichers'!$E$17:$E$1001,'Entladung des Speichers'!$A$17:$A$1001,'Ergebnis (detailliert)'!$A$17:$A$300))</f>
        <v/>
      </c>
      <c r="O244" s="125" t="str">
        <f t="shared" si="15"/>
        <v/>
      </c>
      <c r="P244" s="20" t="str">
        <f>IFERROR(IF(A244="","",N244*'Ergebnis (detailliert)'!J244/'Ergebnis (detailliert)'!I244),0)</f>
        <v/>
      </c>
      <c r="Q244" s="106" t="str">
        <f t="shared" si="16"/>
        <v/>
      </c>
      <c r="R244" s="107" t="str">
        <f t="shared" si="17"/>
        <v/>
      </c>
      <c r="S244" s="108" t="str">
        <f>IF(A244="","",IF(LOOKUP(A244,Stammdaten!$A$17:$A$1001,Stammdaten!$G$17:$G$1001)="Nein",0,IF(ISBLANK('Beladung des Speichers'!A244),"",ROUND(MIN(J244,Q244)*-1,2))))</f>
        <v/>
      </c>
    </row>
    <row r="245" spans="1:19" x14ac:dyDescent="0.2">
      <c r="A245" s="109" t="str">
        <f>IF('Beladung des Speichers'!A245="","",'Beladung des Speichers'!A245)</f>
        <v/>
      </c>
      <c r="B245" s="109" t="str">
        <f>IF('Beladung des Speichers'!B245="","",'Beladung des Speichers'!B245)</f>
        <v/>
      </c>
      <c r="C245" s="163" t="str">
        <f>IF(ISBLANK('Beladung des Speichers'!A245),"",SUMIFS('Beladung des Speichers'!$C$17:$C$300,'Beladung des Speichers'!$A$17:$A$300,A245)-SUMIFS('Entladung des Speichers'!$C$17:$C$300,'Entladung des Speichers'!$A$17:$A$300,A245)+SUMIFS(Füllstände!$B$17:$B$299,Füllstände!$A$17:$A$299,A245)-SUMIFS(Füllstände!$C$17:$C$299,Füllstände!$A$17:$A$299,A245))</f>
        <v/>
      </c>
      <c r="D245" s="164" t="str">
        <f>IF(ISBLANK('Beladung des Speichers'!A245),"",C245*'Beladung des Speichers'!C245/SUMIFS('Beladung des Speichers'!$C$17:$C$300,'Beladung des Speichers'!$A$17:$A$300,A245))</f>
        <v/>
      </c>
      <c r="E245" s="165" t="str">
        <f>IF(ISBLANK('Beladung des Speichers'!A245),"",1/SUMIFS('Beladung des Speichers'!$C$17:$C$300,'Beladung des Speichers'!$A$17:$A$300,A245)*C245*SUMIF($A$17:$A$300,A245,'Beladung des Speichers'!$E$17:$E$300))</f>
        <v/>
      </c>
      <c r="F245" s="166" t="str">
        <f>IF(ISBLANK('Beladung des Speichers'!A245),"",IF(C245=0,"0,00",D245/C245*E245))</f>
        <v/>
      </c>
      <c r="G245" s="167" t="str">
        <f>IF(ISBLANK('Beladung des Speichers'!A245),"",SUMIFS('Beladung des Speichers'!$C$17:$C$300,'Beladung des Speichers'!$A$17:$A$300,A245))</f>
        <v/>
      </c>
      <c r="H245" s="124" t="str">
        <f>IF(ISBLANK('Beladung des Speichers'!A245),"",'Beladung des Speichers'!C245)</f>
        <v/>
      </c>
      <c r="I245" s="168" t="str">
        <f>IF(ISBLANK('Beladung des Speichers'!A245),"",SUMIFS('Beladung des Speichers'!$E$17:$E$1001,'Beladung des Speichers'!$A$17:$A$1001,'Ergebnis (detailliert)'!A245))</f>
        <v/>
      </c>
      <c r="J245" s="125" t="str">
        <f>IF(ISBLANK('Beladung des Speichers'!A245),"",'Beladung des Speichers'!E245)</f>
        <v/>
      </c>
      <c r="K245" s="168" t="str">
        <f>IF(ISBLANK('Beladung des Speichers'!A245),"",SUMIFS('Entladung des Speichers'!$C$17:$C$1001,'Entladung des Speichers'!$A$17:$A$1001,'Ergebnis (detailliert)'!A245))</f>
        <v/>
      </c>
      <c r="L245" s="169" t="str">
        <f t="shared" si="14"/>
        <v/>
      </c>
      <c r="M245" s="169" t="str">
        <f>IF(ISBLANK('Entladung des Speichers'!A245),"",'Entladung des Speichers'!C245)</f>
        <v/>
      </c>
      <c r="N245" s="168" t="str">
        <f>IF(ISBLANK('Beladung des Speichers'!A245),"",SUMIFS('Entladung des Speichers'!$E$17:$E$1001,'Entladung des Speichers'!$A$17:$A$1001,'Ergebnis (detailliert)'!$A$17:$A$300))</f>
        <v/>
      </c>
      <c r="O245" s="125" t="str">
        <f t="shared" si="15"/>
        <v/>
      </c>
      <c r="P245" s="20" t="str">
        <f>IFERROR(IF(A245="","",N245*'Ergebnis (detailliert)'!J245/'Ergebnis (detailliert)'!I245),0)</f>
        <v/>
      </c>
      <c r="Q245" s="106" t="str">
        <f t="shared" si="16"/>
        <v/>
      </c>
      <c r="R245" s="107" t="str">
        <f t="shared" si="17"/>
        <v/>
      </c>
      <c r="S245" s="108" t="str">
        <f>IF(A245="","",IF(LOOKUP(A245,Stammdaten!$A$17:$A$1001,Stammdaten!$G$17:$G$1001)="Nein",0,IF(ISBLANK('Beladung des Speichers'!A245),"",ROUND(MIN(J245,Q245)*-1,2))))</f>
        <v/>
      </c>
    </row>
    <row r="246" spans="1:19" x14ac:dyDescent="0.2">
      <c r="A246" s="109" t="str">
        <f>IF('Beladung des Speichers'!A246="","",'Beladung des Speichers'!A246)</f>
        <v/>
      </c>
      <c r="B246" s="109" t="str">
        <f>IF('Beladung des Speichers'!B246="","",'Beladung des Speichers'!B246)</f>
        <v/>
      </c>
      <c r="C246" s="163" t="str">
        <f>IF(ISBLANK('Beladung des Speichers'!A246),"",SUMIFS('Beladung des Speichers'!$C$17:$C$300,'Beladung des Speichers'!$A$17:$A$300,A246)-SUMIFS('Entladung des Speichers'!$C$17:$C$300,'Entladung des Speichers'!$A$17:$A$300,A246)+SUMIFS(Füllstände!$B$17:$B$299,Füllstände!$A$17:$A$299,A246)-SUMIFS(Füllstände!$C$17:$C$299,Füllstände!$A$17:$A$299,A246))</f>
        <v/>
      </c>
      <c r="D246" s="164" t="str">
        <f>IF(ISBLANK('Beladung des Speichers'!A246),"",C246*'Beladung des Speichers'!C246/SUMIFS('Beladung des Speichers'!$C$17:$C$300,'Beladung des Speichers'!$A$17:$A$300,A246))</f>
        <v/>
      </c>
      <c r="E246" s="165" t="str">
        <f>IF(ISBLANK('Beladung des Speichers'!A246),"",1/SUMIFS('Beladung des Speichers'!$C$17:$C$300,'Beladung des Speichers'!$A$17:$A$300,A246)*C246*SUMIF($A$17:$A$300,A246,'Beladung des Speichers'!$E$17:$E$300))</f>
        <v/>
      </c>
      <c r="F246" s="166" t="str">
        <f>IF(ISBLANK('Beladung des Speichers'!A246),"",IF(C246=0,"0,00",D246/C246*E246))</f>
        <v/>
      </c>
      <c r="G246" s="167" t="str">
        <f>IF(ISBLANK('Beladung des Speichers'!A246),"",SUMIFS('Beladung des Speichers'!$C$17:$C$300,'Beladung des Speichers'!$A$17:$A$300,A246))</f>
        <v/>
      </c>
      <c r="H246" s="124" t="str">
        <f>IF(ISBLANK('Beladung des Speichers'!A246),"",'Beladung des Speichers'!C246)</f>
        <v/>
      </c>
      <c r="I246" s="168" t="str">
        <f>IF(ISBLANK('Beladung des Speichers'!A246),"",SUMIFS('Beladung des Speichers'!$E$17:$E$1001,'Beladung des Speichers'!$A$17:$A$1001,'Ergebnis (detailliert)'!A246))</f>
        <v/>
      </c>
      <c r="J246" s="125" t="str">
        <f>IF(ISBLANK('Beladung des Speichers'!A246),"",'Beladung des Speichers'!E246)</f>
        <v/>
      </c>
      <c r="K246" s="168" t="str">
        <f>IF(ISBLANK('Beladung des Speichers'!A246),"",SUMIFS('Entladung des Speichers'!$C$17:$C$1001,'Entladung des Speichers'!$A$17:$A$1001,'Ergebnis (detailliert)'!A246))</f>
        <v/>
      </c>
      <c r="L246" s="169" t="str">
        <f t="shared" si="14"/>
        <v/>
      </c>
      <c r="M246" s="169" t="str">
        <f>IF(ISBLANK('Entladung des Speichers'!A246),"",'Entladung des Speichers'!C246)</f>
        <v/>
      </c>
      <c r="N246" s="168" t="str">
        <f>IF(ISBLANK('Beladung des Speichers'!A246),"",SUMIFS('Entladung des Speichers'!$E$17:$E$1001,'Entladung des Speichers'!$A$17:$A$1001,'Ergebnis (detailliert)'!$A$17:$A$300))</f>
        <v/>
      </c>
      <c r="O246" s="125" t="str">
        <f t="shared" si="15"/>
        <v/>
      </c>
      <c r="P246" s="20" t="str">
        <f>IFERROR(IF(A246="","",N246*'Ergebnis (detailliert)'!J246/'Ergebnis (detailliert)'!I246),0)</f>
        <v/>
      </c>
      <c r="Q246" s="106" t="str">
        <f t="shared" si="16"/>
        <v/>
      </c>
      <c r="R246" s="107" t="str">
        <f t="shared" si="17"/>
        <v/>
      </c>
      <c r="S246" s="108" t="str">
        <f>IF(A246="","",IF(LOOKUP(A246,Stammdaten!$A$17:$A$1001,Stammdaten!$G$17:$G$1001)="Nein",0,IF(ISBLANK('Beladung des Speichers'!A246),"",ROUND(MIN(J246,Q246)*-1,2))))</f>
        <v/>
      </c>
    </row>
    <row r="247" spans="1:19" x14ac:dyDescent="0.2">
      <c r="A247" s="109" t="str">
        <f>IF('Beladung des Speichers'!A247="","",'Beladung des Speichers'!A247)</f>
        <v/>
      </c>
      <c r="B247" s="109" t="str">
        <f>IF('Beladung des Speichers'!B247="","",'Beladung des Speichers'!B247)</f>
        <v/>
      </c>
      <c r="C247" s="163" t="str">
        <f>IF(ISBLANK('Beladung des Speichers'!A247),"",SUMIFS('Beladung des Speichers'!$C$17:$C$300,'Beladung des Speichers'!$A$17:$A$300,A247)-SUMIFS('Entladung des Speichers'!$C$17:$C$300,'Entladung des Speichers'!$A$17:$A$300,A247)+SUMIFS(Füllstände!$B$17:$B$299,Füllstände!$A$17:$A$299,A247)-SUMIFS(Füllstände!$C$17:$C$299,Füllstände!$A$17:$A$299,A247))</f>
        <v/>
      </c>
      <c r="D247" s="164" t="str">
        <f>IF(ISBLANK('Beladung des Speichers'!A247),"",C247*'Beladung des Speichers'!C247/SUMIFS('Beladung des Speichers'!$C$17:$C$300,'Beladung des Speichers'!$A$17:$A$300,A247))</f>
        <v/>
      </c>
      <c r="E247" s="165" t="str">
        <f>IF(ISBLANK('Beladung des Speichers'!A247),"",1/SUMIFS('Beladung des Speichers'!$C$17:$C$300,'Beladung des Speichers'!$A$17:$A$300,A247)*C247*SUMIF($A$17:$A$300,A247,'Beladung des Speichers'!$E$17:$E$300))</f>
        <v/>
      </c>
      <c r="F247" s="166" t="str">
        <f>IF(ISBLANK('Beladung des Speichers'!A247),"",IF(C247=0,"0,00",D247/C247*E247))</f>
        <v/>
      </c>
      <c r="G247" s="167" t="str">
        <f>IF(ISBLANK('Beladung des Speichers'!A247),"",SUMIFS('Beladung des Speichers'!$C$17:$C$300,'Beladung des Speichers'!$A$17:$A$300,A247))</f>
        <v/>
      </c>
      <c r="H247" s="124" t="str">
        <f>IF(ISBLANK('Beladung des Speichers'!A247),"",'Beladung des Speichers'!C247)</f>
        <v/>
      </c>
      <c r="I247" s="168" t="str">
        <f>IF(ISBLANK('Beladung des Speichers'!A247),"",SUMIFS('Beladung des Speichers'!$E$17:$E$1001,'Beladung des Speichers'!$A$17:$A$1001,'Ergebnis (detailliert)'!A247))</f>
        <v/>
      </c>
      <c r="J247" s="125" t="str">
        <f>IF(ISBLANK('Beladung des Speichers'!A247),"",'Beladung des Speichers'!E247)</f>
        <v/>
      </c>
      <c r="K247" s="168" t="str">
        <f>IF(ISBLANK('Beladung des Speichers'!A247),"",SUMIFS('Entladung des Speichers'!$C$17:$C$1001,'Entladung des Speichers'!$A$17:$A$1001,'Ergebnis (detailliert)'!A247))</f>
        <v/>
      </c>
      <c r="L247" s="169" t="str">
        <f t="shared" si="14"/>
        <v/>
      </c>
      <c r="M247" s="169" t="str">
        <f>IF(ISBLANK('Entladung des Speichers'!A247),"",'Entladung des Speichers'!C247)</f>
        <v/>
      </c>
      <c r="N247" s="168" t="str">
        <f>IF(ISBLANK('Beladung des Speichers'!A247),"",SUMIFS('Entladung des Speichers'!$E$17:$E$1001,'Entladung des Speichers'!$A$17:$A$1001,'Ergebnis (detailliert)'!$A$17:$A$300))</f>
        <v/>
      </c>
      <c r="O247" s="125" t="str">
        <f t="shared" si="15"/>
        <v/>
      </c>
      <c r="P247" s="20" t="str">
        <f>IFERROR(IF(A247="","",N247*'Ergebnis (detailliert)'!J247/'Ergebnis (detailliert)'!I247),0)</f>
        <v/>
      </c>
      <c r="Q247" s="106" t="str">
        <f t="shared" si="16"/>
        <v/>
      </c>
      <c r="R247" s="107" t="str">
        <f t="shared" si="17"/>
        <v/>
      </c>
      <c r="S247" s="108" t="str">
        <f>IF(A247="","",IF(LOOKUP(A247,Stammdaten!$A$17:$A$1001,Stammdaten!$G$17:$G$1001)="Nein",0,IF(ISBLANK('Beladung des Speichers'!A247),"",ROUND(MIN(J247,Q247)*-1,2))))</f>
        <v/>
      </c>
    </row>
    <row r="248" spans="1:19" x14ac:dyDescent="0.2">
      <c r="A248" s="109" t="str">
        <f>IF('Beladung des Speichers'!A248="","",'Beladung des Speichers'!A248)</f>
        <v/>
      </c>
      <c r="B248" s="109" t="str">
        <f>IF('Beladung des Speichers'!B248="","",'Beladung des Speichers'!B248)</f>
        <v/>
      </c>
      <c r="C248" s="163" t="str">
        <f>IF(ISBLANK('Beladung des Speichers'!A248),"",SUMIFS('Beladung des Speichers'!$C$17:$C$300,'Beladung des Speichers'!$A$17:$A$300,A248)-SUMIFS('Entladung des Speichers'!$C$17:$C$300,'Entladung des Speichers'!$A$17:$A$300,A248)+SUMIFS(Füllstände!$B$17:$B$299,Füllstände!$A$17:$A$299,A248)-SUMIFS(Füllstände!$C$17:$C$299,Füllstände!$A$17:$A$299,A248))</f>
        <v/>
      </c>
      <c r="D248" s="164" t="str">
        <f>IF(ISBLANK('Beladung des Speichers'!A248),"",C248*'Beladung des Speichers'!C248/SUMIFS('Beladung des Speichers'!$C$17:$C$300,'Beladung des Speichers'!$A$17:$A$300,A248))</f>
        <v/>
      </c>
      <c r="E248" s="165" t="str">
        <f>IF(ISBLANK('Beladung des Speichers'!A248),"",1/SUMIFS('Beladung des Speichers'!$C$17:$C$300,'Beladung des Speichers'!$A$17:$A$300,A248)*C248*SUMIF($A$17:$A$300,A248,'Beladung des Speichers'!$E$17:$E$300))</f>
        <v/>
      </c>
      <c r="F248" s="166" t="str">
        <f>IF(ISBLANK('Beladung des Speichers'!A248),"",IF(C248=0,"0,00",D248/C248*E248))</f>
        <v/>
      </c>
      <c r="G248" s="167" t="str">
        <f>IF(ISBLANK('Beladung des Speichers'!A248),"",SUMIFS('Beladung des Speichers'!$C$17:$C$300,'Beladung des Speichers'!$A$17:$A$300,A248))</f>
        <v/>
      </c>
      <c r="H248" s="124" t="str">
        <f>IF(ISBLANK('Beladung des Speichers'!A248),"",'Beladung des Speichers'!C248)</f>
        <v/>
      </c>
      <c r="I248" s="168" t="str">
        <f>IF(ISBLANK('Beladung des Speichers'!A248),"",SUMIFS('Beladung des Speichers'!$E$17:$E$1001,'Beladung des Speichers'!$A$17:$A$1001,'Ergebnis (detailliert)'!A248))</f>
        <v/>
      </c>
      <c r="J248" s="125" t="str">
        <f>IF(ISBLANK('Beladung des Speichers'!A248),"",'Beladung des Speichers'!E248)</f>
        <v/>
      </c>
      <c r="K248" s="168" t="str">
        <f>IF(ISBLANK('Beladung des Speichers'!A248),"",SUMIFS('Entladung des Speichers'!$C$17:$C$1001,'Entladung des Speichers'!$A$17:$A$1001,'Ergebnis (detailliert)'!A248))</f>
        <v/>
      </c>
      <c r="L248" s="169" t="str">
        <f t="shared" si="14"/>
        <v/>
      </c>
      <c r="M248" s="169" t="str">
        <f>IF(ISBLANK('Entladung des Speichers'!A248),"",'Entladung des Speichers'!C248)</f>
        <v/>
      </c>
      <c r="N248" s="168" t="str">
        <f>IF(ISBLANK('Beladung des Speichers'!A248),"",SUMIFS('Entladung des Speichers'!$E$17:$E$1001,'Entladung des Speichers'!$A$17:$A$1001,'Ergebnis (detailliert)'!$A$17:$A$300))</f>
        <v/>
      </c>
      <c r="O248" s="125" t="str">
        <f t="shared" si="15"/>
        <v/>
      </c>
      <c r="P248" s="20" t="str">
        <f>IFERROR(IF(A248="","",N248*'Ergebnis (detailliert)'!J248/'Ergebnis (detailliert)'!I248),0)</f>
        <v/>
      </c>
      <c r="Q248" s="106" t="str">
        <f t="shared" si="16"/>
        <v/>
      </c>
      <c r="R248" s="107" t="str">
        <f t="shared" si="17"/>
        <v/>
      </c>
      <c r="S248" s="108" t="str">
        <f>IF(A248="","",IF(LOOKUP(A248,Stammdaten!$A$17:$A$1001,Stammdaten!$G$17:$G$1001)="Nein",0,IF(ISBLANK('Beladung des Speichers'!A248),"",ROUND(MIN(J248,Q248)*-1,2))))</f>
        <v/>
      </c>
    </row>
    <row r="249" spans="1:19" x14ac:dyDescent="0.2">
      <c r="A249" s="109" t="str">
        <f>IF('Beladung des Speichers'!A249="","",'Beladung des Speichers'!A249)</f>
        <v/>
      </c>
      <c r="B249" s="109" t="str">
        <f>IF('Beladung des Speichers'!B249="","",'Beladung des Speichers'!B249)</f>
        <v/>
      </c>
      <c r="C249" s="163" t="str">
        <f>IF(ISBLANK('Beladung des Speichers'!A249),"",SUMIFS('Beladung des Speichers'!$C$17:$C$300,'Beladung des Speichers'!$A$17:$A$300,A249)-SUMIFS('Entladung des Speichers'!$C$17:$C$300,'Entladung des Speichers'!$A$17:$A$300,A249)+SUMIFS(Füllstände!$B$17:$B$299,Füllstände!$A$17:$A$299,A249)-SUMIFS(Füllstände!$C$17:$C$299,Füllstände!$A$17:$A$299,A249))</f>
        <v/>
      </c>
      <c r="D249" s="164" t="str">
        <f>IF(ISBLANK('Beladung des Speichers'!A249),"",C249*'Beladung des Speichers'!C249/SUMIFS('Beladung des Speichers'!$C$17:$C$300,'Beladung des Speichers'!$A$17:$A$300,A249))</f>
        <v/>
      </c>
      <c r="E249" s="165" t="str">
        <f>IF(ISBLANK('Beladung des Speichers'!A249),"",1/SUMIFS('Beladung des Speichers'!$C$17:$C$300,'Beladung des Speichers'!$A$17:$A$300,A249)*C249*SUMIF($A$17:$A$300,A249,'Beladung des Speichers'!$E$17:$E$300))</f>
        <v/>
      </c>
      <c r="F249" s="166" t="str">
        <f>IF(ISBLANK('Beladung des Speichers'!A249),"",IF(C249=0,"0,00",D249/C249*E249))</f>
        <v/>
      </c>
      <c r="G249" s="167" t="str">
        <f>IF(ISBLANK('Beladung des Speichers'!A249),"",SUMIFS('Beladung des Speichers'!$C$17:$C$300,'Beladung des Speichers'!$A$17:$A$300,A249))</f>
        <v/>
      </c>
      <c r="H249" s="124" t="str">
        <f>IF(ISBLANK('Beladung des Speichers'!A249),"",'Beladung des Speichers'!C249)</f>
        <v/>
      </c>
      <c r="I249" s="168" t="str">
        <f>IF(ISBLANK('Beladung des Speichers'!A249),"",SUMIFS('Beladung des Speichers'!$E$17:$E$1001,'Beladung des Speichers'!$A$17:$A$1001,'Ergebnis (detailliert)'!A249))</f>
        <v/>
      </c>
      <c r="J249" s="125" t="str">
        <f>IF(ISBLANK('Beladung des Speichers'!A249),"",'Beladung des Speichers'!E249)</f>
        <v/>
      </c>
      <c r="K249" s="168" t="str">
        <f>IF(ISBLANK('Beladung des Speichers'!A249),"",SUMIFS('Entladung des Speichers'!$C$17:$C$1001,'Entladung des Speichers'!$A$17:$A$1001,'Ergebnis (detailliert)'!A249))</f>
        <v/>
      </c>
      <c r="L249" s="169" t="str">
        <f t="shared" si="14"/>
        <v/>
      </c>
      <c r="M249" s="169" t="str">
        <f>IF(ISBLANK('Entladung des Speichers'!A249),"",'Entladung des Speichers'!C249)</f>
        <v/>
      </c>
      <c r="N249" s="168" t="str">
        <f>IF(ISBLANK('Beladung des Speichers'!A249),"",SUMIFS('Entladung des Speichers'!$E$17:$E$1001,'Entladung des Speichers'!$A$17:$A$1001,'Ergebnis (detailliert)'!$A$17:$A$300))</f>
        <v/>
      </c>
      <c r="O249" s="125" t="str">
        <f t="shared" si="15"/>
        <v/>
      </c>
      <c r="P249" s="20" t="str">
        <f>IFERROR(IF(A249="","",N249*'Ergebnis (detailliert)'!J249/'Ergebnis (detailliert)'!I249),0)</f>
        <v/>
      </c>
      <c r="Q249" s="106" t="str">
        <f t="shared" si="16"/>
        <v/>
      </c>
      <c r="R249" s="107" t="str">
        <f t="shared" si="17"/>
        <v/>
      </c>
      <c r="S249" s="108" t="str">
        <f>IF(A249="","",IF(LOOKUP(A249,Stammdaten!$A$17:$A$1001,Stammdaten!$G$17:$G$1001)="Nein",0,IF(ISBLANK('Beladung des Speichers'!A249),"",ROUND(MIN(J249,Q249)*-1,2))))</f>
        <v/>
      </c>
    </row>
    <row r="250" spans="1:19" x14ac:dyDescent="0.2">
      <c r="A250" s="109" t="str">
        <f>IF('Beladung des Speichers'!A250="","",'Beladung des Speichers'!A250)</f>
        <v/>
      </c>
      <c r="B250" s="109" t="str">
        <f>IF('Beladung des Speichers'!B250="","",'Beladung des Speichers'!B250)</f>
        <v/>
      </c>
      <c r="C250" s="163" t="str">
        <f>IF(ISBLANK('Beladung des Speichers'!A250),"",SUMIFS('Beladung des Speichers'!$C$17:$C$300,'Beladung des Speichers'!$A$17:$A$300,A250)-SUMIFS('Entladung des Speichers'!$C$17:$C$300,'Entladung des Speichers'!$A$17:$A$300,A250)+SUMIFS(Füllstände!$B$17:$B$299,Füllstände!$A$17:$A$299,A250)-SUMIFS(Füllstände!$C$17:$C$299,Füllstände!$A$17:$A$299,A250))</f>
        <v/>
      </c>
      <c r="D250" s="164" t="str">
        <f>IF(ISBLANK('Beladung des Speichers'!A250),"",C250*'Beladung des Speichers'!C250/SUMIFS('Beladung des Speichers'!$C$17:$C$300,'Beladung des Speichers'!$A$17:$A$300,A250))</f>
        <v/>
      </c>
      <c r="E250" s="165" t="str">
        <f>IF(ISBLANK('Beladung des Speichers'!A250),"",1/SUMIFS('Beladung des Speichers'!$C$17:$C$300,'Beladung des Speichers'!$A$17:$A$300,A250)*C250*SUMIF($A$17:$A$300,A250,'Beladung des Speichers'!$E$17:$E$300))</f>
        <v/>
      </c>
      <c r="F250" s="166" t="str">
        <f>IF(ISBLANK('Beladung des Speichers'!A250),"",IF(C250=0,"0,00",D250/C250*E250))</f>
        <v/>
      </c>
      <c r="G250" s="167" t="str">
        <f>IF(ISBLANK('Beladung des Speichers'!A250),"",SUMIFS('Beladung des Speichers'!$C$17:$C$300,'Beladung des Speichers'!$A$17:$A$300,A250))</f>
        <v/>
      </c>
      <c r="H250" s="124" t="str">
        <f>IF(ISBLANK('Beladung des Speichers'!A250),"",'Beladung des Speichers'!C250)</f>
        <v/>
      </c>
      <c r="I250" s="168" t="str">
        <f>IF(ISBLANK('Beladung des Speichers'!A250),"",SUMIFS('Beladung des Speichers'!$E$17:$E$1001,'Beladung des Speichers'!$A$17:$A$1001,'Ergebnis (detailliert)'!A250))</f>
        <v/>
      </c>
      <c r="J250" s="125" t="str">
        <f>IF(ISBLANK('Beladung des Speichers'!A250),"",'Beladung des Speichers'!E250)</f>
        <v/>
      </c>
      <c r="K250" s="168" t="str">
        <f>IF(ISBLANK('Beladung des Speichers'!A250),"",SUMIFS('Entladung des Speichers'!$C$17:$C$1001,'Entladung des Speichers'!$A$17:$A$1001,'Ergebnis (detailliert)'!A250))</f>
        <v/>
      </c>
      <c r="L250" s="169" t="str">
        <f t="shared" si="14"/>
        <v/>
      </c>
      <c r="M250" s="169" t="str">
        <f>IF(ISBLANK('Entladung des Speichers'!A250),"",'Entladung des Speichers'!C250)</f>
        <v/>
      </c>
      <c r="N250" s="168" t="str">
        <f>IF(ISBLANK('Beladung des Speichers'!A250),"",SUMIFS('Entladung des Speichers'!$E$17:$E$1001,'Entladung des Speichers'!$A$17:$A$1001,'Ergebnis (detailliert)'!$A$17:$A$300))</f>
        <v/>
      </c>
      <c r="O250" s="125" t="str">
        <f t="shared" si="15"/>
        <v/>
      </c>
      <c r="P250" s="20" t="str">
        <f>IFERROR(IF(A250="","",N250*'Ergebnis (detailliert)'!J250/'Ergebnis (detailliert)'!I250),0)</f>
        <v/>
      </c>
      <c r="Q250" s="106" t="str">
        <f t="shared" si="16"/>
        <v/>
      </c>
      <c r="R250" s="107" t="str">
        <f t="shared" si="17"/>
        <v/>
      </c>
      <c r="S250" s="108" t="str">
        <f>IF(A250="","",IF(LOOKUP(A250,Stammdaten!$A$17:$A$1001,Stammdaten!$G$17:$G$1001)="Nein",0,IF(ISBLANK('Beladung des Speichers'!A250),"",ROUND(MIN(J250,Q250)*-1,2))))</f>
        <v/>
      </c>
    </row>
    <row r="251" spans="1:19" x14ac:dyDescent="0.2">
      <c r="A251" s="109" t="str">
        <f>IF('Beladung des Speichers'!A251="","",'Beladung des Speichers'!A251)</f>
        <v/>
      </c>
      <c r="B251" s="109" t="str">
        <f>IF('Beladung des Speichers'!B251="","",'Beladung des Speichers'!B251)</f>
        <v/>
      </c>
      <c r="C251" s="163" t="str">
        <f>IF(ISBLANK('Beladung des Speichers'!A251),"",SUMIFS('Beladung des Speichers'!$C$17:$C$300,'Beladung des Speichers'!$A$17:$A$300,A251)-SUMIFS('Entladung des Speichers'!$C$17:$C$300,'Entladung des Speichers'!$A$17:$A$300,A251)+SUMIFS(Füllstände!$B$17:$B$299,Füllstände!$A$17:$A$299,A251)-SUMIFS(Füllstände!$C$17:$C$299,Füllstände!$A$17:$A$299,A251))</f>
        <v/>
      </c>
      <c r="D251" s="164" t="str">
        <f>IF(ISBLANK('Beladung des Speichers'!A251),"",C251*'Beladung des Speichers'!C251/SUMIFS('Beladung des Speichers'!$C$17:$C$300,'Beladung des Speichers'!$A$17:$A$300,A251))</f>
        <v/>
      </c>
      <c r="E251" s="165" t="str">
        <f>IF(ISBLANK('Beladung des Speichers'!A251),"",1/SUMIFS('Beladung des Speichers'!$C$17:$C$300,'Beladung des Speichers'!$A$17:$A$300,A251)*C251*SUMIF($A$17:$A$300,A251,'Beladung des Speichers'!$E$17:$E$300))</f>
        <v/>
      </c>
      <c r="F251" s="166" t="str">
        <f>IF(ISBLANK('Beladung des Speichers'!A251),"",IF(C251=0,"0,00",D251/C251*E251))</f>
        <v/>
      </c>
      <c r="G251" s="167" t="str">
        <f>IF(ISBLANK('Beladung des Speichers'!A251),"",SUMIFS('Beladung des Speichers'!$C$17:$C$300,'Beladung des Speichers'!$A$17:$A$300,A251))</f>
        <v/>
      </c>
      <c r="H251" s="124" t="str">
        <f>IF(ISBLANK('Beladung des Speichers'!A251),"",'Beladung des Speichers'!C251)</f>
        <v/>
      </c>
      <c r="I251" s="168" t="str">
        <f>IF(ISBLANK('Beladung des Speichers'!A251),"",SUMIFS('Beladung des Speichers'!$E$17:$E$1001,'Beladung des Speichers'!$A$17:$A$1001,'Ergebnis (detailliert)'!A251))</f>
        <v/>
      </c>
      <c r="J251" s="125" t="str">
        <f>IF(ISBLANK('Beladung des Speichers'!A251),"",'Beladung des Speichers'!E251)</f>
        <v/>
      </c>
      <c r="K251" s="168" t="str">
        <f>IF(ISBLANK('Beladung des Speichers'!A251),"",SUMIFS('Entladung des Speichers'!$C$17:$C$1001,'Entladung des Speichers'!$A$17:$A$1001,'Ergebnis (detailliert)'!A251))</f>
        <v/>
      </c>
      <c r="L251" s="169" t="str">
        <f t="shared" si="14"/>
        <v/>
      </c>
      <c r="M251" s="169" t="str">
        <f>IF(ISBLANK('Entladung des Speichers'!A251),"",'Entladung des Speichers'!C251)</f>
        <v/>
      </c>
      <c r="N251" s="168" t="str">
        <f>IF(ISBLANK('Beladung des Speichers'!A251),"",SUMIFS('Entladung des Speichers'!$E$17:$E$1001,'Entladung des Speichers'!$A$17:$A$1001,'Ergebnis (detailliert)'!$A$17:$A$300))</f>
        <v/>
      </c>
      <c r="O251" s="125" t="str">
        <f t="shared" si="15"/>
        <v/>
      </c>
      <c r="P251" s="20" t="str">
        <f>IFERROR(IF(A251="","",N251*'Ergebnis (detailliert)'!J251/'Ergebnis (detailliert)'!I251),0)</f>
        <v/>
      </c>
      <c r="Q251" s="106" t="str">
        <f t="shared" si="16"/>
        <v/>
      </c>
      <c r="R251" s="107" t="str">
        <f t="shared" si="17"/>
        <v/>
      </c>
      <c r="S251" s="108" t="str">
        <f>IF(A251="","",IF(LOOKUP(A251,Stammdaten!$A$17:$A$1001,Stammdaten!$G$17:$G$1001)="Nein",0,IF(ISBLANK('Beladung des Speichers'!A251),"",ROUND(MIN(J251,Q251)*-1,2))))</f>
        <v/>
      </c>
    </row>
    <row r="252" spans="1:19" x14ac:dyDescent="0.2">
      <c r="A252" s="109" t="str">
        <f>IF('Beladung des Speichers'!A252="","",'Beladung des Speichers'!A252)</f>
        <v/>
      </c>
      <c r="B252" s="109" t="str">
        <f>IF('Beladung des Speichers'!B252="","",'Beladung des Speichers'!B252)</f>
        <v/>
      </c>
      <c r="C252" s="163" t="str">
        <f>IF(ISBLANK('Beladung des Speichers'!A252),"",SUMIFS('Beladung des Speichers'!$C$17:$C$300,'Beladung des Speichers'!$A$17:$A$300,A252)-SUMIFS('Entladung des Speichers'!$C$17:$C$300,'Entladung des Speichers'!$A$17:$A$300,A252)+SUMIFS(Füllstände!$B$17:$B$299,Füllstände!$A$17:$A$299,A252)-SUMIFS(Füllstände!$C$17:$C$299,Füllstände!$A$17:$A$299,A252))</f>
        <v/>
      </c>
      <c r="D252" s="164" t="str">
        <f>IF(ISBLANK('Beladung des Speichers'!A252),"",C252*'Beladung des Speichers'!C252/SUMIFS('Beladung des Speichers'!$C$17:$C$300,'Beladung des Speichers'!$A$17:$A$300,A252))</f>
        <v/>
      </c>
      <c r="E252" s="165" t="str">
        <f>IF(ISBLANK('Beladung des Speichers'!A252),"",1/SUMIFS('Beladung des Speichers'!$C$17:$C$300,'Beladung des Speichers'!$A$17:$A$300,A252)*C252*SUMIF($A$17:$A$300,A252,'Beladung des Speichers'!$E$17:$E$300))</f>
        <v/>
      </c>
      <c r="F252" s="166" t="str">
        <f>IF(ISBLANK('Beladung des Speichers'!A252),"",IF(C252=0,"0,00",D252/C252*E252))</f>
        <v/>
      </c>
      <c r="G252" s="167" t="str">
        <f>IF(ISBLANK('Beladung des Speichers'!A252),"",SUMIFS('Beladung des Speichers'!$C$17:$C$300,'Beladung des Speichers'!$A$17:$A$300,A252))</f>
        <v/>
      </c>
      <c r="H252" s="124" t="str">
        <f>IF(ISBLANK('Beladung des Speichers'!A252),"",'Beladung des Speichers'!C252)</f>
        <v/>
      </c>
      <c r="I252" s="168" t="str">
        <f>IF(ISBLANK('Beladung des Speichers'!A252),"",SUMIFS('Beladung des Speichers'!$E$17:$E$1001,'Beladung des Speichers'!$A$17:$A$1001,'Ergebnis (detailliert)'!A252))</f>
        <v/>
      </c>
      <c r="J252" s="125" t="str">
        <f>IF(ISBLANK('Beladung des Speichers'!A252),"",'Beladung des Speichers'!E252)</f>
        <v/>
      </c>
      <c r="K252" s="168" t="str">
        <f>IF(ISBLANK('Beladung des Speichers'!A252),"",SUMIFS('Entladung des Speichers'!$C$17:$C$1001,'Entladung des Speichers'!$A$17:$A$1001,'Ergebnis (detailliert)'!A252))</f>
        <v/>
      </c>
      <c r="L252" s="169" t="str">
        <f t="shared" si="14"/>
        <v/>
      </c>
      <c r="M252" s="169" t="str">
        <f>IF(ISBLANK('Entladung des Speichers'!A252),"",'Entladung des Speichers'!C252)</f>
        <v/>
      </c>
      <c r="N252" s="168" t="str">
        <f>IF(ISBLANK('Beladung des Speichers'!A252),"",SUMIFS('Entladung des Speichers'!$E$17:$E$1001,'Entladung des Speichers'!$A$17:$A$1001,'Ergebnis (detailliert)'!$A$17:$A$300))</f>
        <v/>
      </c>
      <c r="O252" s="125" t="str">
        <f t="shared" si="15"/>
        <v/>
      </c>
      <c r="P252" s="20" t="str">
        <f>IFERROR(IF(A252="","",N252*'Ergebnis (detailliert)'!J252/'Ergebnis (detailliert)'!I252),0)</f>
        <v/>
      </c>
      <c r="Q252" s="106" t="str">
        <f t="shared" si="16"/>
        <v/>
      </c>
      <c r="R252" s="107" t="str">
        <f t="shared" si="17"/>
        <v/>
      </c>
      <c r="S252" s="108" t="str">
        <f>IF(A252="","",IF(LOOKUP(A252,Stammdaten!$A$17:$A$1001,Stammdaten!$G$17:$G$1001)="Nein",0,IF(ISBLANK('Beladung des Speichers'!A252),"",ROUND(MIN(J252,Q252)*-1,2))))</f>
        <v/>
      </c>
    </row>
    <row r="253" spans="1:19" x14ac:dyDescent="0.2">
      <c r="A253" s="109" t="str">
        <f>IF('Beladung des Speichers'!A253="","",'Beladung des Speichers'!A253)</f>
        <v/>
      </c>
      <c r="B253" s="109" t="str">
        <f>IF('Beladung des Speichers'!B253="","",'Beladung des Speichers'!B253)</f>
        <v/>
      </c>
      <c r="C253" s="163" t="str">
        <f>IF(ISBLANK('Beladung des Speichers'!A253),"",SUMIFS('Beladung des Speichers'!$C$17:$C$300,'Beladung des Speichers'!$A$17:$A$300,A253)-SUMIFS('Entladung des Speichers'!$C$17:$C$300,'Entladung des Speichers'!$A$17:$A$300,A253)+SUMIFS(Füllstände!$B$17:$B$299,Füllstände!$A$17:$A$299,A253)-SUMIFS(Füllstände!$C$17:$C$299,Füllstände!$A$17:$A$299,A253))</f>
        <v/>
      </c>
      <c r="D253" s="164" t="str">
        <f>IF(ISBLANK('Beladung des Speichers'!A253),"",C253*'Beladung des Speichers'!C253/SUMIFS('Beladung des Speichers'!$C$17:$C$300,'Beladung des Speichers'!$A$17:$A$300,A253))</f>
        <v/>
      </c>
      <c r="E253" s="165" t="str">
        <f>IF(ISBLANK('Beladung des Speichers'!A253),"",1/SUMIFS('Beladung des Speichers'!$C$17:$C$300,'Beladung des Speichers'!$A$17:$A$300,A253)*C253*SUMIF($A$17:$A$300,A253,'Beladung des Speichers'!$E$17:$E$300))</f>
        <v/>
      </c>
      <c r="F253" s="166" t="str">
        <f>IF(ISBLANK('Beladung des Speichers'!A253),"",IF(C253=0,"0,00",D253/C253*E253))</f>
        <v/>
      </c>
      <c r="G253" s="167" t="str">
        <f>IF(ISBLANK('Beladung des Speichers'!A253),"",SUMIFS('Beladung des Speichers'!$C$17:$C$300,'Beladung des Speichers'!$A$17:$A$300,A253))</f>
        <v/>
      </c>
      <c r="H253" s="124" t="str">
        <f>IF(ISBLANK('Beladung des Speichers'!A253),"",'Beladung des Speichers'!C253)</f>
        <v/>
      </c>
      <c r="I253" s="168" t="str">
        <f>IF(ISBLANK('Beladung des Speichers'!A253),"",SUMIFS('Beladung des Speichers'!$E$17:$E$1001,'Beladung des Speichers'!$A$17:$A$1001,'Ergebnis (detailliert)'!A253))</f>
        <v/>
      </c>
      <c r="J253" s="125" t="str">
        <f>IF(ISBLANK('Beladung des Speichers'!A253),"",'Beladung des Speichers'!E253)</f>
        <v/>
      </c>
      <c r="K253" s="168" t="str">
        <f>IF(ISBLANK('Beladung des Speichers'!A253),"",SUMIFS('Entladung des Speichers'!$C$17:$C$1001,'Entladung des Speichers'!$A$17:$A$1001,'Ergebnis (detailliert)'!A253))</f>
        <v/>
      </c>
      <c r="L253" s="169" t="str">
        <f t="shared" si="14"/>
        <v/>
      </c>
      <c r="M253" s="169" t="str">
        <f>IF(ISBLANK('Entladung des Speichers'!A253),"",'Entladung des Speichers'!C253)</f>
        <v/>
      </c>
      <c r="N253" s="168" t="str">
        <f>IF(ISBLANK('Beladung des Speichers'!A253),"",SUMIFS('Entladung des Speichers'!$E$17:$E$1001,'Entladung des Speichers'!$A$17:$A$1001,'Ergebnis (detailliert)'!$A$17:$A$300))</f>
        <v/>
      </c>
      <c r="O253" s="125" t="str">
        <f t="shared" si="15"/>
        <v/>
      </c>
      <c r="P253" s="20" t="str">
        <f>IFERROR(IF(A253="","",N253*'Ergebnis (detailliert)'!J253/'Ergebnis (detailliert)'!I253),0)</f>
        <v/>
      </c>
      <c r="Q253" s="106" t="str">
        <f t="shared" si="16"/>
        <v/>
      </c>
      <c r="R253" s="107" t="str">
        <f t="shared" si="17"/>
        <v/>
      </c>
      <c r="S253" s="108" t="str">
        <f>IF(A253="","",IF(LOOKUP(A253,Stammdaten!$A$17:$A$1001,Stammdaten!$G$17:$G$1001)="Nein",0,IF(ISBLANK('Beladung des Speichers'!A253),"",ROUND(MIN(J253,Q253)*-1,2))))</f>
        <v/>
      </c>
    </row>
    <row r="254" spans="1:19" x14ac:dyDescent="0.2">
      <c r="A254" s="109" t="str">
        <f>IF('Beladung des Speichers'!A254="","",'Beladung des Speichers'!A254)</f>
        <v/>
      </c>
      <c r="B254" s="109" t="str">
        <f>IF('Beladung des Speichers'!B254="","",'Beladung des Speichers'!B254)</f>
        <v/>
      </c>
      <c r="C254" s="163" t="str">
        <f>IF(ISBLANK('Beladung des Speichers'!A254),"",SUMIFS('Beladung des Speichers'!$C$17:$C$300,'Beladung des Speichers'!$A$17:$A$300,A254)-SUMIFS('Entladung des Speichers'!$C$17:$C$300,'Entladung des Speichers'!$A$17:$A$300,A254)+SUMIFS(Füllstände!$B$17:$B$299,Füllstände!$A$17:$A$299,A254)-SUMIFS(Füllstände!$C$17:$C$299,Füllstände!$A$17:$A$299,A254))</f>
        <v/>
      </c>
      <c r="D254" s="164" t="str">
        <f>IF(ISBLANK('Beladung des Speichers'!A254),"",C254*'Beladung des Speichers'!C254/SUMIFS('Beladung des Speichers'!$C$17:$C$300,'Beladung des Speichers'!$A$17:$A$300,A254))</f>
        <v/>
      </c>
      <c r="E254" s="165" t="str">
        <f>IF(ISBLANK('Beladung des Speichers'!A254),"",1/SUMIFS('Beladung des Speichers'!$C$17:$C$300,'Beladung des Speichers'!$A$17:$A$300,A254)*C254*SUMIF($A$17:$A$300,A254,'Beladung des Speichers'!$E$17:$E$300))</f>
        <v/>
      </c>
      <c r="F254" s="166" t="str">
        <f>IF(ISBLANK('Beladung des Speichers'!A254),"",IF(C254=0,"0,00",D254/C254*E254))</f>
        <v/>
      </c>
      <c r="G254" s="167" t="str">
        <f>IF(ISBLANK('Beladung des Speichers'!A254),"",SUMIFS('Beladung des Speichers'!$C$17:$C$300,'Beladung des Speichers'!$A$17:$A$300,A254))</f>
        <v/>
      </c>
      <c r="H254" s="124" t="str">
        <f>IF(ISBLANK('Beladung des Speichers'!A254),"",'Beladung des Speichers'!C254)</f>
        <v/>
      </c>
      <c r="I254" s="168" t="str">
        <f>IF(ISBLANK('Beladung des Speichers'!A254),"",SUMIFS('Beladung des Speichers'!$E$17:$E$1001,'Beladung des Speichers'!$A$17:$A$1001,'Ergebnis (detailliert)'!A254))</f>
        <v/>
      </c>
      <c r="J254" s="125" t="str">
        <f>IF(ISBLANK('Beladung des Speichers'!A254),"",'Beladung des Speichers'!E254)</f>
        <v/>
      </c>
      <c r="K254" s="168" t="str">
        <f>IF(ISBLANK('Beladung des Speichers'!A254),"",SUMIFS('Entladung des Speichers'!$C$17:$C$1001,'Entladung des Speichers'!$A$17:$A$1001,'Ergebnis (detailliert)'!A254))</f>
        <v/>
      </c>
      <c r="L254" s="169" t="str">
        <f t="shared" si="14"/>
        <v/>
      </c>
      <c r="M254" s="169" t="str">
        <f>IF(ISBLANK('Entladung des Speichers'!A254),"",'Entladung des Speichers'!C254)</f>
        <v/>
      </c>
      <c r="N254" s="168" t="str">
        <f>IF(ISBLANK('Beladung des Speichers'!A254),"",SUMIFS('Entladung des Speichers'!$E$17:$E$1001,'Entladung des Speichers'!$A$17:$A$1001,'Ergebnis (detailliert)'!$A$17:$A$300))</f>
        <v/>
      </c>
      <c r="O254" s="125" t="str">
        <f t="shared" si="15"/>
        <v/>
      </c>
      <c r="P254" s="20" t="str">
        <f>IFERROR(IF(A254="","",N254*'Ergebnis (detailliert)'!J254/'Ergebnis (detailliert)'!I254),0)</f>
        <v/>
      </c>
      <c r="Q254" s="106" t="str">
        <f t="shared" si="16"/>
        <v/>
      </c>
      <c r="R254" s="107" t="str">
        <f t="shared" si="17"/>
        <v/>
      </c>
      <c r="S254" s="108" t="str">
        <f>IF(A254="","",IF(LOOKUP(A254,Stammdaten!$A$17:$A$1001,Stammdaten!$G$17:$G$1001)="Nein",0,IF(ISBLANK('Beladung des Speichers'!A254),"",ROUND(MIN(J254,Q254)*-1,2))))</f>
        <v/>
      </c>
    </row>
    <row r="255" spans="1:19" x14ac:dyDescent="0.2">
      <c r="A255" s="109" t="str">
        <f>IF('Beladung des Speichers'!A255="","",'Beladung des Speichers'!A255)</f>
        <v/>
      </c>
      <c r="B255" s="109" t="str">
        <f>IF('Beladung des Speichers'!B255="","",'Beladung des Speichers'!B255)</f>
        <v/>
      </c>
      <c r="C255" s="163" t="str">
        <f>IF(ISBLANK('Beladung des Speichers'!A255),"",SUMIFS('Beladung des Speichers'!$C$17:$C$300,'Beladung des Speichers'!$A$17:$A$300,A255)-SUMIFS('Entladung des Speichers'!$C$17:$C$300,'Entladung des Speichers'!$A$17:$A$300,A255)+SUMIFS(Füllstände!$B$17:$B$299,Füllstände!$A$17:$A$299,A255)-SUMIFS(Füllstände!$C$17:$C$299,Füllstände!$A$17:$A$299,A255))</f>
        <v/>
      </c>
      <c r="D255" s="164" t="str">
        <f>IF(ISBLANK('Beladung des Speichers'!A255),"",C255*'Beladung des Speichers'!C255/SUMIFS('Beladung des Speichers'!$C$17:$C$300,'Beladung des Speichers'!$A$17:$A$300,A255))</f>
        <v/>
      </c>
      <c r="E255" s="165" t="str">
        <f>IF(ISBLANK('Beladung des Speichers'!A255),"",1/SUMIFS('Beladung des Speichers'!$C$17:$C$300,'Beladung des Speichers'!$A$17:$A$300,A255)*C255*SUMIF($A$17:$A$300,A255,'Beladung des Speichers'!$E$17:$E$300))</f>
        <v/>
      </c>
      <c r="F255" s="166" t="str">
        <f>IF(ISBLANK('Beladung des Speichers'!A255),"",IF(C255=0,"0,00",D255/C255*E255))</f>
        <v/>
      </c>
      <c r="G255" s="167" t="str">
        <f>IF(ISBLANK('Beladung des Speichers'!A255),"",SUMIFS('Beladung des Speichers'!$C$17:$C$300,'Beladung des Speichers'!$A$17:$A$300,A255))</f>
        <v/>
      </c>
      <c r="H255" s="124" t="str">
        <f>IF(ISBLANK('Beladung des Speichers'!A255),"",'Beladung des Speichers'!C255)</f>
        <v/>
      </c>
      <c r="I255" s="168" t="str">
        <f>IF(ISBLANK('Beladung des Speichers'!A255),"",SUMIFS('Beladung des Speichers'!$E$17:$E$1001,'Beladung des Speichers'!$A$17:$A$1001,'Ergebnis (detailliert)'!A255))</f>
        <v/>
      </c>
      <c r="J255" s="125" t="str">
        <f>IF(ISBLANK('Beladung des Speichers'!A255),"",'Beladung des Speichers'!E255)</f>
        <v/>
      </c>
      <c r="K255" s="168" t="str">
        <f>IF(ISBLANK('Beladung des Speichers'!A255),"",SUMIFS('Entladung des Speichers'!$C$17:$C$1001,'Entladung des Speichers'!$A$17:$A$1001,'Ergebnis (detailliert)'!A255))</f>
        <v/>
      </c>
      <c r="L255" s="169" t="str">
        <f t="shared" si="14"/>
        <v/>
      </c>
      <c r="M255" s="169" t="str">
        <f>IF(ISBLANK('Entladung des Speichers'!A255),"",'Entladung des Speichers'!C255)</f>
        <v/>
      </c>
      <c r="N255" s="168" t="str">
        <f>IF(ISBLANK('Beladung des Speichers'!A255),"",SUMIFS('Entladung des Speichers'!$E$17:$E$1001,'Entladung des Speichers'!$A$17:$A$1001,'Ergebnis (detailliert)'!$A$17:$A$300))</f>
        <v/>
      </c>
      <c r="O255" s="125" t="str">
        <f t="shared" si="15"/>
        <v/>
      </c>
      <c r="P255" s="20" t="str">
        <f>IFERROR(IF(A255="","",N255*'Ergebnis (detailliert)'!J255/'Ergebnis (detailliert)'!I255),0)</f>
        <v/>
      </c>
      <c r="Q255" s="106" t="str">
        <f t="shared" si="16"/>
        <v/>
      </c>
      <c r="R255" s="107" t="str">
        <f t="shared" si="17"/>
        <v/>
      </c>
      <c r="S255" s="108" t="str">
        <f>IF(A255="","",IF(LOOKUP(A255,Stammdaten!$A$17:$A$1001,Stammdaten!$G$17:$G$1001)="Nein",0,IF(ISBLANK('Beladung des Speichers'!A255),"",ROUND(MIN(J255,Q255)*-1,2))))</f>
        <v/>
      </c>
    </row>
    <row r="256" spans="1:19" x14ac:dyDescent="0.2">
      <c r="A256" s="109" t="str">
        <f>IF('Beladung des Speichers'!A256="","",'Beladung des Speichers'!A256)</f>
        <v/>
      </c>
      <c r="B256" s="109" t="str">
        <f>IF('Beladung des Speichers'!B256="","",'Beladung des Speichers'!B256)</f>
        <v/>
      </c>
      <c r="C256" s="163" t="str">
        <f>IF(ISBLANK('Beladung des Speichers'!A256),"",SUMIFS('Beladung des Speichers'!$C$17:$C$300,'Beladung des Speichers'!$A$17:$A$300,A256)-SUMIFS('Entladung des Speichers'!$C$17:$C$300,'Entladung des Speichers'!$A$17:$A$300,A256)+SUMIFS(Füllstände!$B$17:$B$299,Füllstände!$A$17:$A$299,A256)-SUMIFS(Füllstände!$C$17:$C$299,Füllstände!$A$17:$A$299,A256))</f>
        <v/>
      </c>
      <c r="D256" s="164" t="str">
        <f>IF(ISBLANK('Beladung des Speichers'!A256),"",C256*'Beladung des Speichers'!C256/SUMIFS('Beladung des Speichers'!$C$17:$C$300,'Beladung des Speichers'!$A$17:$A$300,A256))</f>
        <v/>
      </c>
      <c r="E256" s="165" t="str">
        <f>IF(ISBLANK('Beladung des Speichers'!A256),"",1/SUMIFS('Beladung des Speichers'!$C$17:$C$300,'Beladung des Speichers'!$A$17:$A$300,A256)*C256*SUMIF($A$17:$A$300,A256,'Beladung des Speichers'!$E$17:$E$300))</f>
        <v/>
      </c>
      <c r="F256" s="166" t="str">
        <f>IF(ISBLANK('Beladung des Speichers'!A256),"",IF(C256=0,"0,00",D256/C256*E256))</f>
        <v/>
      </c>
      <c r="G256" s="167" t="str">
        <f>IF(ISBLANK('Beladung des Speichers'!A256),"",SUMIFS('Beladung des Speichers'!$C$17:$C$300,'Beladung des Speichers'!$A$17:$A$300,A256))</f>
        <v/>
      </c>
      <c r="H256" s="124" t="str">
        <f>IF(ISBLANK('Beladung des Speichers'!A256),"",'Beladung des Speichers'!C256)</f>
        <v/>
      </c>
      <c r="I256" s="168" t="str">
        <f>IF(ISBLANK('Beladung des Speichers'!A256),"",SUMIFS('Beladung des Speichers'!$E$17:$E$1001,'Beladung des Speichers'!$A$17:$A$1001,'Ergebnis (detailliert)'!A256))</f>
        <v/>
      </c>
      <c r="J256" s="125" t="str">
        <f>IF(ISBLANK('Beladung des Speichers'!A256),"",'Beladung des Speichers'!E256)</f>
        <v/>
      </c>
      <c r="K256" s="168" t="str">
        <f>IF(ISBLANK('Beladung des Speichers'!A256),"",SUMIFS('Entladung des Speichers'!$C$17:$C$1001,'Entladung des Speichers'!$A$17:$A$1001,'Ergebnis (detailliert)'!A256))</f>
        <v/>
      </c>
      <c r="L256" s="169" t="str">
        <f t="shared" si="14"/>
        <v/>
      </c>
      <c r="M256" s="169" t="str">
        <f>IF(ISBLANK('Entladung des Speichers'!A256),"",'Entladung des Speichers'!C256)</f>
        <v/>
      </c>
      <c r="N256" s="168" t="str">
        <f>IF(ISBLANK('Beladung des Speichers'!A256),"",SUMIFS('Entladung des Speichers'!$E$17:$E$1001,'Entladung des Speichers'!$A$17:$A$1001,'Ergebnis (detailliert)'!$A$17:$A$300))</f>
        <v/>
      </c>
      <c r="O256" s="125" t="str">
        <f t="shared" si="15"/>
        <v/>
      </c>
      <c r="P256" s="20" t="str">
        <f>IFERROR(IF(A256="","",N256*'Ergebnis (detailliert)'!J256/'Ergebnis (detailliert)'!I256),0)</f>
        <v/>
      </c>
      <c r="Q256" s="106" t="str">
        <f t="shared" si="16"/>
        <v/>
      </c>
      <c r="R256" s="107" t="str">
        <f t="shared" si="17"/>
        <v/>
      </c>
      <c r="S256" s="108" t="str">
        <f>IF(A256="","",IF(LOOKUP(A256,Stammdaten!$A$17:$A$1001,Stammdaten!$G$17:$G$1001)="Nein",0,IF(ISBLANK('Beladung des Speichers'!A256),"",ROUND(MIN(J256,Q256)*-1,2))))</f>
        <v/>
      </c>
    </row>
    <row r="257" spans="1:19" x14ac:dyDescent="0.2">
      <c r="A257" s="109" t="str">
        <f>IF('Beladung des Speichers'!A257="","",'Beladung des Speichers'!A257)</f>
        <v/>
      </c>
      <c r="B257" s="109" t="str">
        <f>IF('Beladung des Speichers'!B257="","",'Beladung des Speichers'!B257)</f>
        <v/>
      </c>
      <c r="C257" s="163" t="str">
        <f>IF(ISBLANK('Beladung des Speichers'!A257),"",SUMIFS('Beladung des Speichers'!$C$17:$C$300,'Beladung des Speichers'!$A$17:$A$300,A257)-SUMIFS('Entladung des Speichers'!$C$17:$C$300,'Entladung des Speichers'!$A$17:$A$300,A257)+SUMIFS(Füllstände!$B$17:$B$299,Füllstände!$A$17:$A$299,A257)-SUMIFS(Füllstände!$C$17:$C$299,Füllstände!$A$17:$A$299,A257))</f>
        <v/>
      </c>
      <c r="D257" s="164" t="str">
        <f>IF(ISBLANK('Beladung des Speichers'!A257),"",C257*'Beladung des Speichers'!C257/SUMIFS('Beladung des Speichers'!$C$17:$C$300,'Beladung des Speichers'!$A$17:$A$300,A257))</f>
        <v/>
      </c>
      <c r="E257" s="165" t="str">
        <f>IF(ISBLANK('Beladung des Speichers'!A257),"",1/SUMIFS('Beladung des Speichers'!$C$17:$C$300,'Beladung des Speichers'!$A$17:$A$300,A257)*C257*SUMIF($A$17:$A$300,A257,'Beladung des Speichers'!$E$17:$E$300))</f>
        <v/>
      </c>
      <c r="F257" s="166" t="str">
        <f>IF(ISBLANK('Beladung des Speichers'!A257),"",IF(C257=0,"0,00",D257/C257*E257))</f>
        <v/>
      </c>
      <c r="G257" s="167" t="str">
        <f>IF(ISBLANK('Beladung des Speichers'!A257),"",SUMIFS('Beladung des Speichers'!$C$17:$C$300,'Beladung des Speichers'!$A$17:$A$300,A257))</f>
        <v/>
      </c>
      <c r="H257" s="124" t="str">
        <f>IF(ISBLANK('Beladung des Speichers'!A257),"",'Beladung des Speichers'!C257)</f>
        <v/>
      </c>
      <c r="I257" s="168" t="str">
        <f>IF(ISBLANK('Beladung des Speichers'!A257),"",SUMIFS('Beladung des Speichers'!$E$17:$E$1001,'Beladung des Speichers'!$A$17:$A$1001,'Ergebnis (detailliert)'!A257))</f>
        <v/>
      </c>
      <c r="J257" s="125" t="str">
        <f>IF(ISBLANK('Beladung des Speichers'!A257),"",'Beladung des Speichers'!E257)</f>
        <v/>
      </c>
      <c r="K257" s="168" t="str">
        <f>IF(ISBLANK('Beladung des Speichers'!A257),"",SUMIFS('Entladung des Speichers'!$C$17:$C$1001,'Entladung des Speichers'!$A$17:$A$1001,'Ergebnis (detailliert)'!A257))</f>
        <v/>
      </c>
      <c r="L257" s="169" t="str">
        <f t="shared" si="14"/>
        <v/>
      </c>
      <c r="M257" s="169" t="str">
        <f>IF(ISBLANK('Entladung des Speichers'!A257),"",'Entladung des Speichers'!C257)</f>
        <v/>
      </c>
      <c r="N257" s="168" t="str">
        <f>IF(ISBLANK('Beladung des Speichers'!A257),"",SUMIFS('Entladung des Speichers'!$E$17:$E$1001,'Entladung des Speichers'!$A$17:$A$1001,'Ergebnis (detailliert)'!$A$17:$A$300))</f>
        <v/>
      </c>
      <c r="O257" s="125" t="str">
        <f t="shared" si="15"/>
        <v/>
      </c>
      <c r="P257" s="20" t="str">
        <f>IFERROR(IF(A257="","",N257*'Ergebnis (detailliert)'!J257/'Ergebnis (detailliert)'!I257),0)</f>
        <v/>
      </c>
      <c r="Q257" s="106" t="str">
        <f t="shared" si="16"/>
        <v/>
      </c>
      <c r="R257" s="107" t="str">
        <f t="shared" si="17"/>
        <v/>
      </c>
      <c r="S257" s="108" t="str">
        <f>IF(A257="","",IF(LOOKUP(A257,Stammdaten!$A$17:$A$1001,Stammdaten!$G$17:$G$1001)="Nein",0,IF(ISBLANK('Beladung des Speichers'!A257),"",ROUND(MIN(J257,Q257)*-1,2))))</f>
        <v/>
      </c>
    </row>
    <row r="258" spans="1:19" x14ac:dyDescent="0.2">
      <c r="A258" s="109" t="str">
        <f>IF('Beladung des Speichers'!A258="","",'Beladung des Speichers'!A258)</f>
        <v/>
      </c>
      <c r="B258" s="109" t="str">
        <f>IF('Beladung des Speichers'!B258="","",'Beladung des Speichers'!B258)</f>
        <v/>
      </c>
      <c r="C258" s="163" t="str">
        <f>IF(ISBLANK('Beladung des Speichers'!A258),"",SUMIFS('Beladung des Speichers'!$C$17:$C$300,'Beladung des Speichers'!$A$17:$A$300,A258)-SUMIFS('Entladung des Speichers'!$C$17:$C$300,'Entladung des Speichers'!$A$17:$A$300,A258)+SUMIFS(Füllstände!$B$17:$B$299,Füllstände!$A$17:$A$299,A258)-SUMIFS(Füllstände!$C$17:$C$299,Füllstände!$A$17:$A$299,A258))</f>
        <v/>
      </c>
      <c r="D258" s="164" t="str">
        <f>IF(ISBLANK('Beladung des Speichers'!A258),"",C258*'Beladung des Speichers'!C258/SUMIFS('Beladung des Speichers'!$C$17:$C$300,'Beladung des Speichers'!$A$17:$A$300,A258))</f>
        <v/>
      </c>
      <c r="E258" s="165" t="str">
        <f>IF(ISBLANK('Beladung des Speichers'!A258),"",1/SUMIFS('Beladung des Speichers'!$C$17:$C$300,'Beladung des Speichers'!$A$17:$A$300,A258)*C258*SUMIF($A$17:$A$300,A258,'Beladung des Speichers'!$E$17:$E$300))</f>
        <v/>
      </c>
      <c r="F258" s="166" t="str">
        <f>IF(ISBLANK('Beladung des Speichers'!A258),"",IF(C258=0,"0,00",D258/C258*E258))</f>
        <v/>
      </c>
      <c r="G258" s="167" t="str">
        <f>IF(ISBLANK('Beladung des Speichers'!A258),"",SUMIFS('Beladung des Speichers'!$C$17:$C$300,'Beladung des Speichers'!$A$17:$A$300,A258))</f>
        <v/>
      </c>
      <c r="H258" s="124" t="str">
        <f>IF(ISBLANK('Beladung des Speichers'!A258),"",'Beladung des Speichers'!C258)</f>
        <v/>
      </c>
      <c r="I258" s="168" t="str">
        <f>IF(ISBLANK('Beladung des Speichers'!A258),"",SUMIFS('Beladung des Speichers'!$E$17:$E$1001,'Beladung des Speichers'!$A$17:$A$1001,'Ergebnis (detailliert)'!A258))</f>
        <v/>
      </c>
      <c r="J258" s="125" t="str">
        <f>IF(ISBLANK('Beladung des Speichers'!A258),"",'Beladung des Speichers'!E258)</f>
        <v/>
      </c>
      <c r="K258" s="168" t="str">
        <f>IF(ISBLANK('Beladung des Speichers'!A258),"",SUMIFS('Entladung des Speichers'!$C$17:$C$1001,'Entladung des Speichers'!$A$17:$A$1001,'Ergebnis (detailliert)'!A258))</f>
        <v/>
      </c>
      <c r="L258" s="169" t="str">
        <f t="shared" si="14"/>
        <v/>
      </c>
      <c r="M258" s="169" t="str">
        <f>IF(ISBLANK('Entladung des Speichers'!A258),"",'Entladung des Speichers'!C258)</f>
        <v/>
      </c>
      <c r="N258" s="168" t="str">
        <f>IF(ISBLANK('Beladung des Speichers'!A258),"",SUMIFS('Entladung des Speichers'!$E$17:$E$1001,'Entladung des Speichers'!$A$17:$A$1001,'Ergebnis (detailliert)'!$A$17:$A$300))</f>
        <v/>
      </c>
      <c r="O258" s="125" t="str">
        <f t="shared" si="15"/>
        <v/>
      </c>
      <c r="P258" s="20" t="str">
        <f>IFERROR(IF(A258="","",N258*'Ergebnis (detailliert)'!J258/'Ergebnis (detailliert)'!I258),0)</f>
        <v/>
      </c>
      <c r="Q258" s="106" t="str">
        <f t="shared" si="16"/>
        <v/>
      </c>
      <c r="R258" s="107" t="str">
        <f t="shared" si="17"/>
        <v/>
      </c>
      <c r="S258" s="108" t="str">
        <f>IF(A258="","",IF(LOOKUP(A258,Stammdaten!$A$17:$A$1001,Stammdaten!$G$17:$G$1001)="Nein",0,IF(ISBLANK('Beladung des Speichers'!A258),"",ROUND(MIN(J258,Q258)*-1,2))))</f>
        <v/>
      </c>
    </row>
    <row r="259" spans="1:19" x14ac:dyDescent="0.2">
      <c r="A259" s="109" t="str">
        <f>IF('Beladung des Speichers'!A259="","",'Beladung des Speichers'!A259)</f>
        <v/>
      </c>
      <c r="B259" s="109" t="str">
        <f>IF('Beladung des Speichers'!B259="","",'Beladung des Speichers'!B259)</f>
        <v/>
      </c>
      <c r="C259" s="163" t="str">
        <f>IF(ISBLANK('Beladung des Speichers'!A259),"",SUMIFS('Beladung des Speichers'!$C$17:$C$300,'Beladung des Speichers'!$A$17:$A$300,A259)-SUMIFS('Entladung des Speichers'!$C$17:$C$300,'Entladung des Speichers'!$A$17:$A$300,A259)+SUMIFS(Füllstände!$B$17:$B$299,Füllstände!$A$17:$A$299,A259)-SUMIFS(Füllstände!$C$17:$C$299,Füllstände!$A$17:$A$299,A259))</f>
        <v/>
      </c>
      <c r="D259" s="164" t="str">
        <f>IF(ISBLANK('Beladung des Speichers'!A259),"",C259*'Beladung des Speichers'!C259/SUMIFS('Beladung des Speichers'!$C$17:$C$300,'Beladung des Speichers'!$A$17:$A$300,A259))</f>
        <v/>
      </c>
      <c r="E259" s="165" t="str">
        <f>IF(ISBLANK('Beladung des Speichers'!A259),"",1/SUMIFS('Beladung des Speichers'!$C$17:$C$300,'Beladung des Speichers'!$A$17:$A$300,A259)*C259*SUMIF($A$17:$A$300,A259,'Beladung des Speichers'!$E$17:$E$300))</f>
        <v/>
      </c>
      <c r="F259" s="166" t="str">
        <f>IF(ISBLANK('Beladung des Speichers'!A259),"",IF(C259=0,"0,00",D259/C259*E259))</f>
        <v/>
      </c>
      <c r="G259" s="167" t="str">
        <f>IF(ISBLANK('Beladung des Speichers'!A259),"",SUMIFS('Beladung des Speichers'!$C$17:$C$300,'Beladung des Speichers'!$A$17:$A$300,A259))</f>
        <v/>
      </c>
      <c r="H259" s="124" t="str">
        <f>IF(ISBLANK('Beladung des Speichers'!A259),"",'Beladung des Speichers'!C259)</f>
        <v/>
      </c>
      <c r="I259" s="168" t="str">
        <f>IF(ISBLANK('Beladung des Speichers'!A259),"",SUMIFS('Beladung des Speichers'!$E$17:$E$1001,'Beladung des Speichers'!$A$17:$A$1001,'Ergebnis (detailliert)'!A259))</f>
        <v/>
      </c>
      <c r="J259" s="125" t="str">
        <f>IF(ISBLANK('Beladung des Speichers'!A259),"",'Beladung des Speichers'!E259)</f>
        <v/>
      </c>
      <c r="K259" s="168" t="str">
        <f>IF(ISBLANK('Beladung des Speichers'!A259),"",SUMIFS('Entladung des Speichers'!$C$17:$C$1001,'Entladung des Speichers'!$A$17:$A$1001,'Ergebnis (detailliert)'!A259))</f>
        <v/>
      </c>
      <c r="L259" s="169" t="str">
        <f t="shared" si="14"/>
        <v/>
      </c>
      <c r="M259" s="169" t="str">
        <f>IF(ISBLANK('Entladung des Speichers'!A259),"",'Entladung des Speichers'!C259)</f>
        <v/>
      </c>
      <c r="N259" s="168" t="str">
        <f>IF(ISBLANK('Beladung des Speichers'!A259),"",SUMIFS('Entladung des Speichers'!$E$17:$E$1001,'Entladung des Speichers'!$A$17:$A$1001,'Ergebnis (detailliert)'!$A$17:$A$300))</f>
        <v/>
      </c>
      <c r="O259" s="125" t="str">
        <f t="shared" si="15"/>
        <v/>
      </c>
      <c r="P259" s="20" t="str">
        <f>IFERROR(IF(A259="","",N259*'Ergebnis (detailliert)'!J259/'Ergebnis (detailliert)'!I259),0)</f>
        <v/>
      </c>
      <c r="Q259" s="106" t="str">
        <f t="shared" si="16"/>
        <v/>
      </c>
      <c r="R259" s="107" t="str">
        <f t="shared" si="17"/>
        <v/>
      </c>
      <c r="S259" s="108" t="str">
        <f>IF(A259="","",IF(LOOKUP(A259,Stammdaten!$A$17:$A$1001,Stammdaten!$G$17:$G$1001)="Nein",0,IF(ISBLANK('Beladung des Speichers'!A259),"",ROUND(MIN(J259,Q259)*-1,2))))</f>
        <v/>
      </c>
    </row>
    <row r="260" spans="1:19" x14ac:dyDescent="0.2">
      <c r="A260" s="109" t="str">
        <f>IF('Beladung des Speichers'!A260="","",'Beladung des Speichers'!A260)</f>
        <v/>
      </c>
      <c r="B260" s="109" t="str">
        <f>IF('Beladung des Speichers'!B260="","",'Beladung des Speichers'!B260)</f>
        <v/>
      </c>
      <c r="C260" s="163" t="str">
        <f>IF(ISBLANK('Beladung des Speichers'!A260),"",SUMIFS('Beladung des Speichers'!$C$17:$C$300,'Beladung des Speichers'!$A$17:$A$300,A260)-SUMIFS('Entladung des Speichers'!$C$17:$C$300,'Entladung des Speichers'!$A$17:$A$300,A260)+SUMIFS(Füllstände!$B$17:$B$299,Füllstände!$A$17:$A$299,A260)-SUMIFS(Füllstände!$C$17:$C$299,Füllstände!$A$17:$A$299,A260))</f>
        <v/>
      </c>
      <c r="D260" s="164" t="str">
        <f>IF(ISBLANK('Beladung des Speichers'!A260),"",C260*'Beladung des Speichers'!C260/SUMIFS('Beladung des Speichers'!$C$17:$C$300,'Beladung des Speichers'!$A$17:$A$300,A260))</f>
        <v/>
      </c>
      <c r="E260" s="165" t="str">
        <f>IF(ISBLANK('Beladung des Speichers'!A260),"",1/SUMIFS('Beladung des Speichers'!$C$17:$C$300,'Beladung des Speichers'!$A$17:$A$300,A260)*C260*SUMIF($A$17:$A$300,A260,'Beladung des Speichers'!$E$17:$E$300))</f>
        <v/>
      </c>
      <c r="F260" s="166" t="str">
        <f>IF(ISBLANK('Beladung des Speichers'!A260),"",IF(C260=0,"0,00",D260/C260*E260))</f>
        <v/>
      </c>
      <c r="G260" s="167" t="str">
        <f>IF(ISBLANK('Beladung des Speichers'!A260),"",SUMIFS('Beladung des Speichers'!$C$17:$C$300,'Beladung des Speichers'!$A$17:$A$300,A260))</f>
        <v/>
      </c>
      <c r="H260" s="124" t="str">
        <f>IF(ISBLANK('Beladung des Speichers'!A260),"",'Beladung des Speichers'!C260)</f>
        <v/>
      </c>
      <c r="I260" s="168" t="str">
        <f>IF(ISBLANK('Beladung des Speichers'!A260),"",SUMIFS('Beladung des Speichers'!$E$17:$E$1001,'Beladung des Speichers'!$A$17:$A$1001,'Ergebnis (detailliert)'!A260))</f>
        <v/>
      </c>
      <c r="J260" s="125" t="str">
        <f>IF(ISBLANK('Beladung des Speichers'!A260),"",'Beladung des Speichers'!E260)</f>
        <v/>
      </c>
      <c r="K260" s="168" t="str">
        <f>IF(ISBLANK('Beladung des Speichers'!A260),"",SUMIFS('Entladung des Speichers'!$C$17:$C$1001,'Entladung des Speichers'!$A$17:$A$1001,'Ergebnis (detailliert)'!A260))</f>
        <v/>
      </c>
      <c r="L260" s="169" t="str">
        <f t="shared" si="14"/>
        <v/>
      </c>
      <c r="M260" s="169" t="str">
        <f>IF(ISBLANK('Entladung des Speichers'!A260),"",'Entladung des Speichers'!C260)</f>
        <v/>
      </c>
      <c r="N260" s="168" t="str">
        <f>IF(ISBLANK('Beladung des Speichers'!A260),"",SUMIFS('Entladung des Speichers'!$E$17:$E$1001,'Entladung des Speichers'!$A$17:$A$1001,'Ergebnis (detailliert)'!$A$17:$A$300))</f>
        <v/>
      </c>
      <c r="O260" s="125" t="str">
        <f t="shared" si="15"/>
        <v/>
      </c>
      <c r="P260" s="20" t="str">
        <f>IFERROR(IF(A260="","",N260*'Ergebnis (detailliert)'!J260/'Ergebnis (detailliert)'!I260),0)</f>
        <v/>
      </c>
      <c r="Q260" s="106" t="str">
        <f t="shared" si="16"/>
        <v/>
      </c>
      <c r="R260" s="107" t="str">
        <f t="shared" si="17"/>
        <v/>
      </c>
      <c r="S260" s="108" t="str">
        <f>IF(A260="","",IF(LOOKUP(A260,Stammdaten!$A$17:$A$1001,Stammdaten!$G$17:$G$1001)="Nein",0,IF(ISBLANK('Beladung des Speichers'!A260),"",ROUND(MIN(J260,Q260)*-1,2))))</f>
        <v/>
      </c>
    </row>
    <row r="261" spans="1:19" x14ac:dyDescent="0.2">
      <c r="A261" s="109" t="str">
        <f>IF('Beladung des Speichers'!A261="","",'Beladung des Speichers'!A261)</f>
        <v/>
      </c>
      <c r="B261" s="109" t="str">
        <f>IF('Beladung des Speichers'!B261="","",'Beladung des Speichers'!B261)</f>
        <v/>
      </c>
      <c r="C261" s="163" t="str">
        <f>IF(ISBLANK('Beladung des Speichers'!A261),"",SUMIFS('Beladung des Speichers'!$C$17:$C$300,'Beladung des Speichers'!$A$17:$A$300,A261)-SUMIFS('Entladung des Speichers'!$C$17:$C$300,'Entladung des Speichers'!$A$17:$A$300,A261)+SUMIFS(Füllstände!$B$17:$B$299,Füllstände!$A$17:$A$299,A261)-SUMIFS(Füllstände!$C$17:$C$299,Füllstände!$A$17:$A$299,A261))</f>
        <v/>
      </c>
      <c r="D261" s="164" t="str">
        <f>IF(ISBLANK('Beladung des Speichers'!A261),"",C261*'Beladung des Speichers'!C261/SUMIFS('Beladung des Speichers'!$C$17:$C$300,'Beladung des Speichers'!$A$17:$A$300,A261))</f>
        <v/>
      </c>
      <c r="E261" s="165" t="str">
        <f>IF(ISBLANK('Beladung des Speichers'!A261),"",1/SUMIFS('Beladung des Speichers'!$C$17:$C$300,'Beladung des Speichers'!$A$17:$A$300,A261)*C261*SUMIF($A$17:$A$300,A261,'Beladung des Speichers'!$E$17:$E$300))</f>
        <v/>
      </c>
      <c r="F261" s="166" t="str">
        <f>IF(ISBLANK('Beladung des Speichers'!A261),"",IF(C261=0,"0,00",D261/C261*E261))</f>
        <v/>
      </c>
      <c r="G261" s="167" t="str">
        <f>IF(ISBLANK('Beladung des Speichers'!A261),"",SUMIFS('Beladung des Speichers'!$C$17:$C$300,'Beladung des Speichers'!$A$17:$A$300,A261))</f>
        <v/>
      </c>
      <c r="H261" s="124" t="str">
        <f>IF(ISBLANK('Beladung des Speichers'!A261),"",'Beladung des Speichers'!C261)</f>
        <v/>
      </c>
      <c r="I261" s="168" t="str">
        <f>IF(ISBLANK('Beladung des Speichers'!A261),"",SUMIFS('Beladung des Speichers'!$E$17:$E$1001,'Beladung des Speichers'!$A$17:$A$1001,'Ergebnis (detailliert)'!A261))</f>
        <v/>
      </c>
      <c r="J261" s="125" t="str">
        <f>IF(ISBLANK('Beladung des Speichers'!A261),"",'Beladung des Speichers'!E261)</f>
        <v/>
      </c>
      <c r="K261" s="168" t="str">
        <f>IF(ISBLANK('Beladung des Speichers'!A261),"",SUMIFS('Entladung des Speichers'!$C$17:$C$1001,'Entladung des Speichers'!$A$17:$A$1001,'Ergebnis (detailliert)'!A261))</f>
        <v/>
      </c>
      <c r="L261" s="169" t="str">
        <f t="shared" si="14"/>
        <v/>
      </c>
      <c r="M261" s="169" t="str">
        <f>IF(ISBLANK('Entladung des Speichers'!A261),"",'Entladung des Speichers'!C261)</f>
        <v/>
      </c>
      <c r="N261" s="168" t="str">
        <f>IF(ISBLANK('Beladung des Speichers'!A261),"",SUMIFS('Entladung des Speichers'!$E$17:$E$1001,'Entladung des Speichers'!$A$17:$A$1001,'Ergebnis (detailliert)'!$A$17:$A$300))</f>
        <v/>
      </c>
      <c r="O261" s="125" t="str">
        <f t="shared" si="15"/>
        <v/>
      </c>
      <c r="P261" s="20" t="str">
        <f>IFERROR(IF(A261="","",N261*'Ergebnis (detailliert)'!J261/'Ergebnis (detailliert)'!I261),0)</f>
        <v/>
      </c>
      <c r="Q261" s="106" t="str">
        <f t="shared" si="16"/>
        <v/>
      </c>
      <c r="R261" s="107" t="str">
        <f t="shared" si="17"/>
        <v/>
      </c>
      <c r="S261" s="108" t="str">
        <f>IF(A261="","",IF(LOOKUP(A261,Stammdaten!$A$17:$A$1001,Stammdaten!$G$17:$G$1001)="Nein",0,IF(ISBLANK('Beladung des Speichers'!A261),"",ROUND(MIN(J261,Q261)*-1,2))))</f>
        <v/>
      </c>
    </row>
    <row r="262" spans="1:19" x14ac:dyDescent="0.2">
      <c r="A262" s="109" t="str">
        <f>IF('Beladung des Speichers'!A262="","",'Beladung des Speichers'!A262)</f>
        <v/>
      </c>
      <c r="B262" s="109" t="str">
        <f>IF('Beladung des Speichers'!B262="","",'Beladung des Speichers'!B262)</f>
        <v/>
      </c>
      <c r="C262" s="163" t="str">
        <f>IF(ISBLANK('Beladung des Speichers'!A262),"",SUMIFS('Beladung des Speichers'!$C$17:$C$300,'Beladung des Speichers'!$A$17:$A$300,A262)-SUMIFS('Entladung des Speichers'!$C$17:$C$300,'Entladung des Speichers'!$A$17:$A$300,A262)+SUMIFS(Füllstände!$B$17:$B$299,Füllstände!$A$17:$A$299,A262)-SUMIFS(Füllstände!$C$17:$C$299,Füllstände!$A$17:$A$299,A262))</f>
        <v/>
      </c>
      <c r="D262" s="164" t="str">
        <f>IF(ISBLANK('Beladung des Speichers'!A262),"",C262*'Beladung des Speichers'!C262/SUMIFS('Beladung des Speichers'!$C$17:$C$300,'Beladung des Speichers'!$A$17:$A$300,A262))</f>
        <v/>
      </c>
      <c r="E262" s="165" t="str">
        <f>IF(ISBLANK('Beladung des Speichers'!A262),"",1/SUMIFS('Beladung des Speichers'!$C$17:$C$300,'Beladung des Speichers'!$A$17:$A$300,A262)*C262*SUMIF($A$17:$A$300,A262,'Beladung des Speichers'!$E$17:$E$300))</f>
        <v/>
      </c>
      <c r="F262" s="166" t="str">
        <f>IF(ISBLANK('Beladung des Speichers'!A262),"",IF(C262=0,"0,00",D262/C262*E262))</f>
        <v/>
      </c>
      <c r="G262" s="167" t="str">
        <f>IF(ISBLANK('Beladung des Speichers'!A262),"",SUMIFS('Beladung des Speichers'!$C$17:$C$300,'Beladung des Speichers'!$A$17:$A$300,A262))</f>
        <v/>
      </c>
      <c r="H262" s="124" t="str">
        <f>IF(ISBLANK('Beladung des Speichers'!A262),"",'Beladung des Speichers'!C262)</f>
        <v/>
      </c>
      <c r="I262" s="168" t="str">
        <f>IF(ISBLANK('Beladung des Speichers'!A262),"",SUMIFS('Beladung des Speichers'!$E$17:$E$1001,'Beladung des Speichers'!$A$17:$A$1001,'Ergebnis (detailliert)'!A262))</f>
        <v/>
      </c>
      <c r="J262" s="125" t="str">
        <f>IF(ISBLANK('Beladung des Speichers'!A262),"",'Beladung des Speichers'!E262)</f>
        <v/>
      </c>
      <c r="K262" s="168" t="str">
        <f>IF(ISBLANK('Beladung des Speichers'!A262),"",SUMIFS('Entladung des Speichers'!$C$17:$C$1001,'Entladung des Speichers'!$A$17:$A$1001,'Ergebnis (detailliert)'!A262))</f>
        <v/>
      </c>
      <c r="L262" s="169" t="str">
        <f t="shared" si="14"/>
        <v/>
      </c>
      <c r="M262" s="169" t="str">
        <f>IF(ISBLANK('Entladung des Speichers'!A262),"",'Entladung des Speichers'!C262)</f>
        <v/>
      </c>
      <c r="N262" s="168" t="str">
        <f>IF(ISBLANK('Beladung des Speichers'!A262),"",SUMIFS('Entladung des Speichers'!$E$17:$E$1001,'Entladung des Speichers'!$A$17:$A$1001,'Ergebnis (detailliert)'!$A$17:$A$300))</f>
        <v/>
      </c>
      <c r="O262" s="125" t="str">
        <f t="shared" si="15"/>
        <v/>
      </c>
      <c r="P262" s="20" t="str">
        <f>IFERROR(IF(A262="","",N262*'Ergebnis (detailliert)'!J262/'Ergebnis (detailliert)'!I262),0)</f>
        <v/>
      </c>
      <c r="Q262" s="106" t="str">
        <f t="shared" si="16"/>
        <v/>
      </c>
      <c r="R262" s="107" t="str">
        <f t="shared" si="17"/>
        <v/>
      </c>
      <c r="S262" s="108" t="str">
        <f>IF(A262="","",IF(LOOKUP(A262,Stammdaten!$A$17:$A$1001,Stammdaten!$G$17:$G$1001)="Nein",0,IF(ISBLANK('Beladung des Speichers'!A262),"",ROUND(MIN(J262,Q262)*-1,2))))</f>
        <v/>
      </c>
    </row>
    <row r="263" spans="1:19" x14ac:dyDescent="0.2">
      <c r="A263" s="109" t="str">
        <f>IF('Beladung des Speichers'!A263="","",'Beladung des Speichers'!A263)</f>
        <v/>
      </c>
      <c r="B263" s="109" t="str">
        <f>IF('Beladung des Speichers'!B263="","",'Beladung des Speichers'!B263)</f>
        <v/>
      </c>
      <c r="C263" s="163" t="str">
        <f>IF(ISBLANK('Beladung des Speichers'!A263),"",SUMIFS('Beladung des Speichers'!$C$17:$C$300,'Beladung des Speichers'!$A$17:$A$300,A263)-SUMIFS('Entladung des Speichers'!$C$17:$C$300,'Entladung des Speichers'!$A$17:$A$300,A263)+SUMIFS(Füllstände!$B$17:$B$299,Füllstände!$A$17:$A$299,A263)-SUMIFS(Füllstände!$C$17:$C$299,Füllstände!$A$17:$A$299,A263))</f>
        <v/>
      </c>
      <c r="D263" s="164" t="str">
        <f>IF(ISBLANK('Beladung des Speichers'!A263),"",C263*'Beladung des Speichers'!C263/SUMIFS('Beladung des Speichers'!$C$17:$C$300,'Beladung des Speichers'!$A$17:$A$300,A263))</f>
        <v/>
      </c>
      <c r="E263" s="165" t="str">
        <f>IF(ISBLANK('Beladung des Speichers'!A263),"",1/SUMIFS('Beladung des Speichers'!$C$17:$C$300,'Beladung des Speichers'!$A$17:$A$300,A263)*C263*SUMIF($A$17:$A$300,A263,'Beladung des Speichers'!$E$17:$E$300))</f>
        <v/>
      </c>
      <c r="F263" s="166" t="str">
        <f>IF(ISBLANK('Beladung des Speichers'!A263),"",IF(C263=0,"0,00",D263/C263*E263))</f>
        <v/>
      </c>
      <c r="G263" s="167" t="str">
        <f>IF(ISBLANK('Beladung des Speichers'!A263),"",SUMIFS('Beladung des Speichers'!$C$17:$C$300,'Beladung des Speichers'!$A$17:$A$300,A263))</f>
        <v/>
      </c>
      <c r="H263" s="124" t="str">
        <f>IF(ISBLANK('Beladung des Speichers'!A263),"",'Beladung des Speichers'!C263)</f>
        <v/>
      </c>
      <c r="I263" s="168" t="str">
        <f>IF(ISBLANK('Beladung des Speichers'!A263),"",SUMIFS('Beladung des Speichers'!$E$17:$E$1001,'Beladung des Speichers'!$A$17:$A$1001,'Ergebnis (detailliert)'!A263))</f>
        <v/>
      </c>
      <c r="J263" s="125" t="str">
        <f>IF(ISBLANK('Beladung des Speichers'!A263),"",'Beladung des Speichers'!E263)</f>
        <v/>
      </c>
      <c r="K263" s="168" t="str">
        <f>IF(ISBLANK('Beladung des Speichers'!A263),"",SUMIFS('Entladung des Speichers'!$C$17:$C$1001,'Entladung des Speichers'!$A$17:$A$1001,'Ergebnis (detailliert)'!A263))</f>
        <v/>
      </c>
      <c r="L263" s="169" t="str">
        <f t="shared" si="14"/>
        <v/>
      </c>
      <c r="M263" s="169" t="str">
        <f>IF(ISBLANK('Entladung des Speichers'!A263),"",'Entladung des Speichers'!C263)</f>
        <v/>
      </c>
      <c r="N263" s="168" t="str">
        <f>IF(ISBLANK('Beladung des Speichers'!A263),"",SUMIFS('Entladung des Speichers'!$E$17:$E$1001,'Entladung des Speichers'!$A$17:$A$1001,'Ergebnis (detailliert)'!$A$17:$A$300))</f>
        <v/>
      </c>
      <c r="O263" s="125" t="str">
        <f t="shared" si="15"/>
        <v/>
      </c>
      <c r="P263" s="20" t="str">
        <f>IFERROR(IF(A263="","",N263*'Ergebnis (detailliert)'!J263/'Ergebnis (detailliert)'!I263),0)</f>
        <v/>
      </c>
      <c r="Q263" s="106" t="str">
        <f t="shared" si="16"/>
        <v/>
      </c>
      <c r="R263" s="107" t="str">
        <f t="shared" si="17"/>
        <v/>
      </c>
      <c r="S263" s="108" t="str">
        <f>IF(A263="","",IF(LOOKUP(A263,Stammdaten!$A$17:$A$1001,Stammdaten!$G$17:$G$1001)="Nein",0,IF(ISBLANK('Beladung des Speichers'!A263),"",ROUND(MIN(J263,Q263)*-1,2))))</f>
        <v/>
      </c>
    </row>
    <row r="264" spans="1:19" x14ac:dyDescent="0.2">
      <c r="A264" s="109" t="str">
        <f>IF('Beladung des Speichers'!A264="","",'Beladung des Speichers'!A264)</f>
        <v/>
      </c>
      <c r="B264" s="109" t="str">
        <f>IF('Beladung des Speichers'!B264="","",'Beladung des Speichers'!B264)</f>
        <v/>
      </c>
      <c r="C264" s="163" t="str">
        <f>IF(ISBLANK('Beladung des Speichers'!A264),"",SUMIFS('Beladung des Speichers'!$C$17:$C$300,'Beladung des Speichers'!$A$17:$A$300,A264)-SUMIFS('Entladung des Speichers'!$C$17:$C$300,'Entladung des Speichers'!$A$17:$A$300,A264)+SUMIFS(Füllstände!$B$17:$B$299,Füllstände!$A$17:$A$299,A264)-SUMIFS(Füllstände!$C$17:$C$299,Füllstände!$A$17:$A$299,A264))</f>
        <v/>
      </c>
      <c r="D264" s="164" t="str">
        <f>IF(ISBLANK('Beladung des Speichers'!A264),"",C264*'Beladung des Speichers'!C264/SUMIFS('Beladung des Speichers'!$C$17:$C$300,'Beladung des Speichers'!$A$17:$A$300,A264))</f>
        <v/>
      </c>
      <c r="E264" s="165" t="str">
        <f>IF(ISBLANK('Beladung des Speichers'!A264),"",1/SUMIFS('Beladung des Speichers'!$C$17:$C$300,'Beladung des Speichers'!$A$17:$A$300,A264)*C264*SUMIF($A$17:$A$300,A264,'Beladung des Speichers'!$E$17:$E$300))</f>
        <v/>
      </c>
      <c r="F264" s="166" t="str">
        <f>IF(ISBLANK('Beladung des Speichers'!A264),"",IF(C264=0,"0,00",D264/C264*E264))</f>
        <v/>
      </c>
      <c r="G264" s="167" t="str">
        <f>IF(ISBLANK('Beladung des Speichers'!A264),"",SUMIFS('Beladung des Speichers'!$C$17:$C$300,'Beladung des Speichers'!$A$17:$A$300,A264))</f>
        <v/>
      </c>
      <c r="H264" s="124" t="str">
        <f>IF(ISBLANK('Beladung des Speichers'!A264),"",'Beladung des Speichers'!C264)</f>
        <v/>
      </c>
      <c r="I264" s="168" t="str">
        <f>IF(ISBLANK('Beladung des Speichers'!A264),"",SUMIFS('Beladung des Speichers'!$E$17:$E$1001,'Beladung des Speichers'!$A$17:$A$1001,'Ergebnis (detailliert)'!A264))</f>
        <v/>
      </c>
      <c r="J264" s="125" t="str">
        <f>IF(ISBLANK('Beladung des Speichers'!A264),"",'Beladung des Speichers'!E264)</f>
        <v/>
      </c>
      <c r="K264" s="168" t="str">
        <f>IF(ISBLANK('Beladung des Speichers'!A264),"",SUMIFS('Entladung des Speichers'!$C$17:$C$1001,'Entladung des Speichers'!$A$17:$A$1001,'Ergebnis (detailliert)'!A264))</f>
        <v/>
      </c>
      <c r="L264" s="169" t="str">
        <f t="shared" si="14"/>
        <v/>
      </c>
      <c r="M264" s="169" t="str">
        <f>IF(ISBLANK('Entladung des Speichers'!A264),"",'Entladung des Speichers'!C264)</f>
        <v/>
      </c>
      <c r="N264" s="168" t="str">
        <f>IF(ISBLANK('Beladung des Speichers'!A264),"",SUMIFS('Entladung des Speichers'!$E$17:$E$1001,'Entladung des Speichers'!$A$17:$A$1001,'Ergebnis (detailliert)'!$A$17:$A$300))</f>
        <v/>
      </c>
      <c r="O264" s="125" t="str">
        <f t="shared" si="15"/>
        <v/>
      </c>
      <c r="P264" s="20" t="str">
        <f>IFERROR(IF(A264="","",N264*'Ergebnis (detailliert)'!J264/'Ergebnis (detailliert)'!I264),0)</f>
        <v/>
      </c>
      <c r="Q264" s="106" t="str">
        <f t="shared" si="16"/>
        <v/>
      </c>
      <c r="R264" s="107" t="str">
        <f t="shared" si="17"/>
        <v/>
      </c>
      <c r="S264" s="108" t="str">
        <f>IF(A264="","",IF(LOOKUP(A264,Stammdaten!$A$17:$A$1001,Stammdaten!$G$17:$G$1001)="Nein",0,IF(ISBLANK('Beladung des Speichers'!A264),"",ROUND(MIN(J264,Q264)*-1,2))))</f>
        <v/>
      </c>
    </row>
    <row r="265" spans="1:19" x14ac:dyDescent="0.2">
      <c r="A265" s="109" t="str">
        <f>IF('Beladung des Speichers'!A265="","",'Beladung des Speichers'!A265)</f>
        <v/>
      </c>
      <c r="B265" s="109" t="str">
        <f>IF('Beladung des Speichers'!B265="","",'Beladung des Speichers'!B265)</f>
        <v/>
      </c>
      <c r="C265" s="163" t="str">
        <f>IF(ISBLANK('Beladung des Speichers'!A265),"",SUMIFS('Beladung des Speichers'!$C$17:$C$300,'Beladung des Speichers'!$A$17:$A$300,A265)-SUMIFS('Entladung des Speichers'!$C$17:$C$300,'Entladung des Speichers'!$A$17:$A$300,A265)+SUMIFS(Füllstände!$B$17:$B$299,Füllstände!$A$17:$A$299,A265)-SUMIFS(Füllstände!$C$17:$C$299,Füllstände!$A$17:$A$299,A265))</f>
        <v/>
      </c>
      <c r="D265" s="164" t="str">
        <f>IF(ISBLANK('Beladung des Speichers'!A265),"",C265*'Beladung des Speichers'!C265/SUMIFS('Beladung des Speichers'!$C$17:$C$300,'Beladung des Speichers'!$A$17:$A$300,A265))</f>
        <v/>
      </c>
      <c r="E265" s="165" t="str">
        <f>IF(ISBLANK('Beladung des Speichers'!A265),"",1/SUMIFS('Beladung des Speichers'!$C$17:$C$300,'Beladung des Speichers'!$A$17:$A$300,A265)*C265*SUMIF($A$17:$A$300,A265,'Beladung des Speichers'!$E$17:$E$300))</f>
        <v/>
      </c>
      <c r="F265" s="166" t="str">
        <f>IF(ISBLANK('Beladung des Speichers'!A265),"",IF(C265=0,"0,00",D265/C265*E265))</f>
        <v/>
      </c>
      <c r="G265" s="167" t="str">
        <f>IF(ISBLANK('Beladung des Speichers'!A265),"",SUMIFS('Beladung des Speichers'!$C$17:$C$300,'Beladung des Speichers'!$A$17:$A$300,A265))</f>
        <v/>
      </c>
      <c r="H265" s="124" t="str">
        <f>IF(ISBLANK('Beladung des Speichers'!A265),"",'Beladung des Speichers'!C265)</f>
        <v/>
      </c>
      <c r="I265" s="168" t="str">
        <f>IF(ISBLANK('Beladung des Speichers'!A265),"",SUMIFS('Beladung des Speichers'!$E$17:$E$1001,'Beladung des Speichers'!$A$17:$A$1001,'Ergebnis (detailliert)'!A265))</f>
        <v/>
      </c>
      <c r="J265" s="125" t="str">
        <f>IF(ISBLANK('Beladung des Speichers'!A265),"",'Beladung des Speichers'!E265)</f>
        <v/>
      </c>
      <c r="K265" s="168" t="str">
        <f>IF(ISBLANK('Beladung des Speichers'!A265),"",SUMIFS('Entladung des Speichers'!$C$17:$C$1001,'Entladung des Speichers'!$A$17:$A$1001,'Ergebnis (detailliert)'!A265))</f>
        <v/>
      </c>
      <c r="L265" s="169" t="str">
        <f t="shared" si="14"/>
        <v/>
      </c>
      <c r="M265" s="169" t="str">
        <f>IF(ISBLANK('Entladung des Speichers'!A265),"",'Entladung des Speichers'!C265)</f>
        <v/>
      </c>
      <c r="N265" s="168" t="str">
        <f>IF(ISBLANK('Beladung des Speichers'!A265),"",SUMIFS('Entladung des Speichers'!$E$17:$E$1001,'Entladung des Speichers'!$A$17:$A$1001,'Ergebnis (detailliert)'!$A$17:$A$300))</f>
        <v/>
      </c>
      <c r="O265" s="125" t="str">
        <f t="shared" si="15"/>
        <v/>
      </c>
      <c r="P265" s="20" t="str">
        <f>IFERROR(IF(A265="","",N265*'Ergebnis (detailliert)'!J265/'Ergebnis (detailliert)'!I265),0)</f>
        <v/>
      </c>
      <c r="Q265" s="106" t="str">
        <f t="shared" si="16"/>
        <v/>
      </c>
      <c r="R265" s="107" t="str">
        <f t="shared" si="17"/>
        <v/>
      </c>
      <c r="S265" s="108" t="str">
        <f>IF(A265="","",IF(LOOKUP(A265,Stammdaten!$A$17:$A$1001,Stammdaten!$G$17:$G$1001)="Nein",0,IF(ISBLANK('Beladung des Speichers'!A265),"",ROUND(MIN(J265,Q265)*-1,2))))</f>
        <v/>
      </c>
    </row>
    <row r="266" spans="1:19" x14ac:dyDescent="0.2">
      <c r="A266" s="109" t="str">
        <f>IF('Beladung des Speichers'!A266="","",'Beladung des Speichers'!A266)</f>
        <v/>
      </c>
      <c r="B266" s="109" t="str">
        <f>IF('Beladung des Speichers'!B266="","",'Beladung des Speichers'!B266)</f>
        <v/>
      </c>
      <c r="C266" s="163" t="str">
        <f>IF(ISBLANK('Beladung des Speichers'!A266),"",SUMIFS('Beladung des Speichers'!$C$17:$C$300,'Beladung des Speichers'!$A$17:$A$300,A266)-SUMIFS('Entladung des Speichers'!$C$17:$C$300,'Entladung des Speichers'!$A$17:$A$300,A266)+SUMIFS(Füllstände!$B$17:$B$299,Füllstände!$A$17:$A$299,A266)-SUMIFS(Füllstände!$C$17:$C$299,Füllstände!$A$17:$A$299,A266))</f>
        <v/>
      </c>
      <c r="D266" s="164" t="str">
        <f>IF(ISBLANK('Beladung des Speichers'!A266),"",C266*'Beladung des Speichers'!C266/SUMIFS('Beladung des Speichers'!$C$17:$C$300,'Beladung des Speichers'!$A$17:$A$300,A266))</f>
        <v/>
      </c>
      <c r="E266" s="165" t="str">
        <f>IF(ISBLANK('Beladung des Speichers'!A266),"",1/SUMIFS('Beladung des Speichers'!$C$17:$C$300,'Beladung des Speichers'!$A$17:$A$300,A266)*C266*SUMIF($A$17:$A$300,A266,'Beladung des Speichers'!$E$17:$E$300))</f>
        <v/>
      </c>
      <c r="F266" s="166" t="str">
        <f>IF(ISBLANK('Beladung des Speichers'!A266),"",IF(C266=0,"0,00",D266/C266*E266))</f>
        <v/>
      </c>
      <c r="G266" s="167" t="str">
        <f>IF(ISBLANK('Beladung des Speichers'!A266),"",SUMIFS('Beladung des Speichers'!$C$17:$C$300,'Beladung des Speichers'!$A$17:$A$300,A266))</f>
        <v/>
      </c>
      <c r="H266" s="124" t="str">
        <f>IF(ISBLANK('Beladung des Speichers'!A266),"",'Beladung des Speichers'!C266)</f>
        <v/>
      </c>
      <c r="I266" s="168" t="str">
        <f>IF(ISBLANK('Beladung des Speichers'!A266),"",SUMIFS('Beladung des Speichers'!$E$17:$E$1001,'Beladung des Speichers'!$A$17:$A$1001,'Ergebnis (detailliert)'!A266))</f>
        <v/>
      </c>
      <c r="J266" s="125" t="str">
        <f>IF(ISBLANK('Beladung des Speichers'!A266),"",'Beladung des Speichers'!E266)</f>
        <v/>
      </c>
      <c r="K266" s="168" t="str">
        <f>IF(ISBLANK('Beladung des Speichers'!A266),"",SUMIFS('Entladung des Speichers'!$C$17:$C$1001,'Entladung des Speichers'!$A$17:$A$1001,'Ergebnis (detailliert)'!A266))</f>
        <v/>
      </c>
      <c r="L266" s="169" t="str">
        <f t="shared" si="14"/>
        <v/>
      </c>
      <c r="M266" s="169" t="str">
        <f>IF(ISBLANK('Entladung des Speichers'!A266),"",'Entladung des Speichers'!C266)</f>
        <v/>
      </c>
      <c r="N266" s="168" t="str">
        <f>IF(ISBLANK('Beladung des Speichers'!A266),"",SUMIFS('Entladung des Speichers'!$E$17:$E$1001,'Entladung des Speichers'!$A$17:$A$1001,'Ergebnis (detailliert)'!$A$17:$A$300))</f>
        <v/>
      </c>
      <c r="O266" s="125" t="str">
        <f t="shared" si="15"/>
        <v/>
      </c>
      <c r="P266" s="20" t="str">
        <f>IFERROR(IF(A266="","",N266*'Ergebnis (detailliert)'!J266/'Ergebnis (detailliert)'!I266),0)</f>
        <v/>
      </c>
      <c r="Q266" s="106" t="str">
        <f t="shared" si="16"/>
        <v/>
      </c>
      <c r="R266" s="107" t="str">
        <f t="shared" si="17"/>
        <v/>
      </c>
      <c r="S266" s="108" t="str">
        <f>IF(A266="","",IF(LOOKUP(A266,Stammdaten!$A$17:$A$1001,Stammdaten!$G$17:$G$1001)="Nein",0,IF(ISBLANK('Beladung des Speichers'!A266),"",ROUND(MIN(J266,Q266)*-1,2))))</f>
        <v/>
      </c>
    </row>
    <row r="267" spans="1:19" x14ac:dyDescent="0.2">
      <c r="A267" s="109" t="str">
        <f>IF('Beladung des Speichers'!A267="","",'Beladung des Speichers'!A267)</f>
        <v/>
      </c>
      <c r="B267" s="109" t="str">
        <f>IF('Beladung des Speichers'!B267="","",'Beladung des Speichers'!B267)</f>
        <v/>
      </c>
      <c r="C267" s="163" t="str">
        <f>IF(ISBLANK('Beladung des Speichers'!A267),"",SUMIFS('Beladung des Speichers'!$C$17:$C$300,'Beladung des Speichers'!$A$17:$A$300,A267)-SUMIFS('Entladung des Speichers'!$C$17:$C$300,'Entladung des Speichers'!$A$17:$A$300,A267)+SUMIFS(Füllstände!$B$17:$B$299,Füllstände!$A$17:$A$299,A267)-SUMIFS(Füllstände!$C$17:$C$299,Füllstände!$A$17:$A$299,A267))</f>
        <v/>
      </c>
      <c r="D267" s="164" t="str">
        <f>IF(ISBLANK('Beladung des Speichers'!A267),"",C267*'Beladung des Speichers'!C267/SUMIFS('Beladung des Speichers'!$C$17:$C$300,'Beladung des Speichers'!$A$17:$A$300,A267))</f>
        <v/>
      </c>
      <c r="E267" s="165" t="str">
        <f>IF(ISBLANK('Beladung des Speichers'!A267),"",1/SUMIFS('Beladung des Speichers'!$C$17:$C$300,'Beladung des Speichers'!$A$17:$A$300,A267)*C267*SUMIF($A$17:$A$300,A267,'Beladung des Speichers'!$E$17:$E$300))</f>
        <v/>
      </c>
      <c r="F267" s="166" t="str">
        <f>IF(ISBLANK('Beladung des Speichers'!A267),"",IF(C267=0,"0,00",D267/C267*E267))</f>
        <v/>
      </c>
      <c r="G267" s="167" t="str">
        <f>IF(ISBLANK('Beladung des Speichers'!A267),"",SUMIFS('Beladung des Speichers'!$C$17:$C$300,'Beladung des Speichers'!$A$17:$A$300,A267))</f>
        <v/>
      </c>
      <c r="H267" s="124" t="str">
        <f>IF(ISBLANK('Beladung des Speichers'!A267),"",'Beladung des Speichers'!C267)</f>
        <v/>
      </c>
      <c r="I267" s="168" t="str">
        <f>IF(ISBLANK('Beladung des Speichers'!A267),"",SUMIFS('Beladung des Speichers'!$E$17:$E$1001,'Beladung des Speichers'!$A$17:$A$1001,'Ergebnis (detailliert)'!A267))</f>
        <v/>
      </c>
      <c r="J267" s="125" t="str">
        <f>IF(ISBLANK('Beladung des Speichers'!A267),"",'Beladung des Speichers'!E267)</f>
        <v/>
      </c>
      <c r="K267" s="168" t="str">
        <f>IF(ISBLANK('Beladung des Speichers'!A267),"",SUMIFS('Entladung des Speichers'!$C$17:$C$1001,'Entladung des Speichers'!$A$17:$A$1001,'Ergebnis (detailliert)'!A267))</f>
        <v/>
      </c>
      <c r="L267" s="169" t="str">
        <f t="shared" si="14"/>
        <v/>
      </c>
      <c r="M267" s="169" t="str">
        <f>IF(ISBLANK('Entladung des Speichers'!A267),"",'Entladung des Speichers'!C267)</f>
        <v/>
      </c>
      <c r="N267" s="168" t="str">
        <f>IF(ISBLANK('Beladung des Speichers'!A267),"",SUMIFS('Entladung des Speichers'!$E$17:$E$1001,'Entladung des Speichers'!$A$17:$A$1001,'Ergebnis (detailliert)'!$A$17:$A$300))</f>
        <v/>
      </c>
      <c r="O267" s="125" t="str">
        <f t="shared" si="15"/>
        <v/>
      </c>
      <c r="P267" s="20" t="str">
        <f>IFERROR(IF(A267="","",N267*'Ergebnis (detailliert)'!J267/'Ergebnis (detailliert)'!I267),0)</f>
        <v/>
      </c>
      <c r="Q267" s="106" t="str">
        <f t="shared" si="16"/>
        <v/>
      </c>
      <c r="R267" s="107" t="str">
        <f t="shared" si="17"/>
        <v/>
      </c>
      <c r="S267" s="108" t="str">
        <f>IF(A267="","",IF(LOOKUP(A267,Stammdaten!$A$17:$A$1001,Stammdaten!$G$17:$G$1001)="Nein",0,IF(ISBLANK('Beladung des Speichers'!A267),"",ROUND(MIN(J267,Q267)*-1,2))))</f>
        <v/>
      </c>
    </row>
    <row r="268" spans="1:19" x14ac:dyDescent="0.2">
      <c r="A268" s="109" t="str">
        <f>IF('Beladung des Speichers'!A268="","",'Beladung des Speichers'!A268)</f>
        <v/>
      </c>
      <c r="B268" s="109" t="str">
        <f>IF('Beladung des Speichers'!B268="","",'Beladung des Speichers'!B268)</f>
        <v/>
      </c>
      <c r="C268" s="163" t="str">
        <f>IF(ISBLANK('Beladung des Speichers'!A268),"",SUMIFS('Beladung des Speichers'!$C$17:$C$300,'Beladung des Speichers'!$A$17:$A$300,A268)-SUMIFS('Entladung des Speichers'!$C$17:$C$300,'Entladung des Speichers'!$A$17:$A$300,A268)+SUMIFS(Füllstände!$B$17:$B$299,Füllstände!$A$17:$A$299,A268)-SUMIFS(Füllstände!$C$17:$C$299,Füllstände!$A$17:$A$299,A268))</f>
        <v/>
      </c>
      <c r="D268" s="164" t="str">
        <f>IF(ISBLANK('Beladung des Speichers'!A268),"",C268*'Beladung des Speichers'!C268/SUMIFS('Beladung des Speichers'!$C$17:$C$300,'Beladung des Speichers'!$A$17:$A$300,A268))</f>
        <v/>
      </c>
      <c r="E268" s="165" t="str">
        <f>IF(ISBLANK('Beladung des Speichers'!A268),"",1/SUMIFS('Beladung des Speichers'!$C$17:$C$300,'Beladung des Speichers'!$A$17:$A$300,A268)*C268*SUMIF($A$17:$A$300,A268,'Beladung des Speichers'!$E$17:$E$300))</f>
        <v/>
      </c>
      <c r="F268" s="166" t="str">
        <f>IF(ISBLANK('Beladung des Speichers'!A268),"",IF(C268=0,"0,00",D268/C268*E268))</f>
        <v/>
      </c>
      <c r="G268" s="167" t="str">
        <f>IF(ISBLANK('Beladung des Speichers'!A268),"",SUMIFS('Beladung des Speichers'!$C$17:$C$300,'Beladung des Speichers'!$A$17:$A$300,A268))</f>
        <v/>
      </c>
      <c r="H268" s="124" t="str">
        <f>IF(ISBLANK('Beladung des Speichers'!A268),"",'Beladung des Speichers'!C268)</f>
        <v/>
      </c>
      <c r="I268" s="168" t="str">
        <f>IF(ISBLANK('Beladung des Speichers'!A268),"",SUMIFS('Beladung des Speichers'!$E$17:$E$1001,'Beladung des Speichers'!$A$17:$A$1001,'Ergebnis (detailliert)'!A268))</f>
        <v/>
      </c>
      <c r="J268" s="125" t="str">
        <f>IF(ISBLANK('Beladung des Speichers'!A268),"",'Beladung des Speichers'!E268)</f>
        <v/>
      </c>
      <c r="K268" s="168" t="str">
        <f>IF(ISBLANK('Beladung des Speichers'!A268),"",SUMIFS('Entladung des Speichers'!$C$17:$C$1001,'Entladung des Speichers'!$A$17:$A$1001,'Ergebnis (detailliert)'!A268))</f>
        <v/>
      </c>
      <c r="L268" s="169" t="str">
        <f t="shared" si="14"/>
        <v/>
      </c>
      <c r="M268" s="169" t="str">
        <f>IF(ISBLANK('Entladung des Speichers'!A268),"",'Entladung des Speichers'!C268)</f>
        <v/>
      </c>
      <c r="N268" s="168" t="str">
        <f>IF(ISBLANK('Beladung des Speichers'!A268),"",SUMIFS('Entladung des Speichers'!$E$17:$E$1001,'Entladung des Speichers'!$A$17:$A$1001,'Ergebnis (detailliert)'!$A$17:$A$300))</f>
        <v/>
      </c>
      <c r="O268" s="125" t="str">
        <f t="shared" si="15"/>
        <v/>
      </c>
      <c r="P268" s="20" t="str">
        <f>IFERROR(IF(A268="","",N268*'Ergebnis (detailliert)'!J268/'Ergebnis (detailliert)'!I268),0)</f>
        <v/>
      </c>
      <c r="Q268" s="106" t="str">
        <f t="shared" si="16"/>
        <v/>
      </c>
      <c r="R268" s="107" t="str">
        <f t="shared" si="17"/>
        <v/>
      </c>
      <c r="S268" s="108" t="str">
        <f>IF(A268="","",IF(LOOKUP(A268,Stammdaten!$A$17:$A$1001,Stammdaten!$G$17:$G$1001)="Nein",0,IF(ISBLANK('Beladung des Speichers'!A268),"",ROUND(MIN(J268,Q268)*-1,2))))</f>
        <v/>
      </c>
    </row>
    <row r="269" spans="1:19" x14ac:dyDescent="0.2">
      <c r="A269" s="109" t="str">
        <f>IF('Beladung des Speichers'!A269="","",'Beladung des Speichers'!A269)</f>
        <v/>
      </c>
      <c r="B269" s="109" t="str">
        <f>IF('Beladung des Speichers'!B269="","",'Beladung des Speichers'!B269)</f>
        <v/>
      </c>
      <c r="C269" s="163" t="str">
        <f>IF(ISBLANK('Beladung des Speichers'!A269),"",SUMIFS('Beladung des Speichers'!$C$17:$C$300,'Beladung des Speichers'!$A$17:$A$300,A269)-SUMIFS('Entladung des Speichers'!$C$17:$C$300,'Entladung des Speichers'!$A$17:$A$300,A269)+SUMIFS(Füllstände!$B$17:$B$299,Füllstände!$A$17:$A$299,A269)-SUMIFS(Füllstände!$C$17:$C$299,Füllstände!$A$17:$A$299,A269))</f>
        <v/>
      </c>
      <c r="D269" s="164" t="str">
        <f>IF(ISBLANK('Beladung des Speichers'!A269),"",C269*'Beladung des Speichers'!C269/SUMIFS('Beladung des Speichers'!$C$17:$C$300,'Beladung des Speichers'!$A$17:$A$300,A269))</f>
        <v/>
      </c>
      <c r="E269" s="165" t="str">
        <f>IF(ISBLANK('Beladung des Speichers'!A269),"",1/SUMIFS('Beladung des Speichers'!$C$17:$C$300,'Beladung des Speichers'!$A$17:$A$300,A269)*C269*SUMIF($A$17:$A$300,A269,'Beladung des Speichers'!$E$17:$E$300))</f>
        <v/>
      </c>
      <c r="F269" s="166" t="str">
        <f>IF(ISBLANK('Beladung des Speichers'!A269),"",IF(C269=0,"0,00",D269/C269*E269))</f>
        <v/>
      </c>
      <c r="G269" s="167" t="str">
        <f>IF(ISBLANK('Beladung des Speichers'!A269),"",SUMIFS('Beladung des Speichers'!$C$17:$C$300,'Beladung des Speichers'!$A$17:$A$300,A269))</f>
        <v/>
      </c>
      <c r="H269" s="124" t="str">
        <f>IF(ISBLANK('Beladung des Speichers'!A269),"",'Beladung des Speichers'!C269)</f>
        <v/>
      </c>
      <c r="I269" s="168" t="str">
        <f>IF(ISBLANK('Beladung des Speichers'!A269),"",SUMIFS('Beladung des Speichers'!$E$17:$E$1001,'Beladung des Speichers'!$A$17:$A$1001,'Ergebnis (detailliert)'!A269))</f>
        <v/>
      </c>
      <c r="J269" s="125" t="str">
        <f>IF(ISBLANK('Beladung des Speichers'!A269),"",'Beladung des Speichers'!E269)</f>
        <v/>
      </c>
      <c r="K269" s="168" t="str">
        <f>IF(ISBLANK('Beladung des Speichers'!A269),"",SUMIFS('Entladung des Speichers'!$C$17:$C$1001,'Entladung des Speichers'!$A$17:$A$1001,'Ergebnis (detailliert)'!A269))</f>
        <v/>
      </c>
      <c r="L269" s="169" t="str">
        <f t="shared" si="14"/>
        <v/>
      </c>
      <c r="M269" s="169" t="str">
        <f>IF(ISBLANK('Entladung des Speichers'!A269),"",'Entladung des Speichers'!C269)</f>
        <v/>
      </c>
      <c r="N269" s="168" t="str">
        <f>IF(ISBLANK('Beladung des Speichers'!A269),"",SUMIFS('Entladung des Speichers'!$E$17:$E$1001,'Entladung des Speichers'!$A$17:$A$1001,'Ergebnis (detailliert)'!$A$17:$A$300))</f>
        <v/>
      </c>
      <c r="O269" s="125" t="str">
        <f t="shared" si="15"/>
        <v/>
      </c>
      <c r="P269" s="20" t="str">
        <f>IFERROR(IF(A269="","",N269*'Ergebnis (detailliert)'!J269/'Ergebnis (detailliert)'!I269),0)</f>
        <v/>
      </c>
      <c r="Q269" s="106" t="str">
        <f t="shared" si="16"/>
        <v/>
      </c>
      <c r="R269" s="107" t="str">
        <f t="shared" si="17"/>
        <v/>
      </c>
      <c r="S269" s="108" t="str">
        <f>IF(A269="","",IF(LOOKUP(A269,Stammdaten!$A$17:$A$1001,Stammdaten!$G$17:$G$1001)="Nein",0,IF(ISBLANK('Beladung des Speichers'!A269),"",ROUND(MIN(J269,Q269)*-1,2))))</f>
        <v/>
      </c>
    </row>
    <row r="270" spans="1:19" x14ac:dyDescent="0.2">
      <c r="A270" s="109" t="str">
        <f>IF('Beladung des Speichers'!A270="","",'Beladung des Speichers'!A270)</f>
        <v/>
      </c>
      <c r="B270" s="109" t="str">
        <f>IF('Beladung des Speichers'!B270="","",'Beladung des Speichers'!B270)</f>
        <v/>
      </c>
      <c r="C270" s="163" t="str">
        <f>IF(ISBLANK('Beladung des Speichers'!A270),"",SUMIFS('Beladung des Speichers'!$C$17:$C$300,'Beladung des Speichers'!$A$17:$A$300,A270)-SUMIFS('Entladung des Speichers'!$C$17:$C$300,'Entladung des Speichers'!$A$17:$A$300,A270)+SUMIFS(Füllstände!$B$17:$B$299,Füllstände!$A$17:$A$299,A270)-SUMIFS(Füllstände!$C$17:$C$299,Füllstände!$A$17:$A$299,A270))</f>
        <v/>
      </c>
      <c r="D270" s="164" t="str">
        <f>IF(ISBLANK('Beladung des Speichers'!A270),"",C270*'Beladung des Speichers'!C270/SUMIFS('Beladung des Speichers'!$C$17:$C$300,'Beladung des Speichers'!$A$17:$A$300,A270))</f>
        <v/>
      </c>
      <c r="E270" s="165" t="str">
        <f>IF(ISBLANK('Beladung des Speichers'!A270),"",1/SUMIFS('Beladung des Speichers'!$C$17:$C$300,'Beladung des Speichers'!$A$17:$A$300,A270)*C270*SUMIF($A$17:$A$300,A270,'Beladung des Speichers'!$E$17:$E$300))</f>
        <v/>
      </c>
      <c r="F270" s="166" t="str">
        <f>IF(ISBLANK('Beladung des Speichers'!A270),"",IF(C270=0,"0,00",D270/C270*E270))</f>
        <v/>
      </c>
      <c r="G270" s="167" t="str">
        <f>IF(ISBLANK('Beladung des Speichers'!A270),"",SUMIFS('Beladung des Speichers'!$C$17:$C$300,'Beladung des Speichers'!$A$17:$A$300,A270))</f>
        <v/>
      </c>
      <c r="H270" s="124" t="str">
        <f>IF(ISBLANK('Beladung des Speichers'!A270),"",'Beladung des Speichers'!C270)</f>
        <v/>
      </c>
      <c r="I270" s="168" t="str">
        <f>IF(ISBLANK('Beladung des Speichers'!A270),"",SUMIFS('Beladung des Speichers'!$E$17:$E$1001,'Beladung des Speichers'!$A$17:$A$1001,'Ergebnis (detailliert)'!A270))</f>
        <v/>
      </c>
      <c r="J270" s="125" t="str">
        <f>IF(ISBLANK('Beladung des Speichers'!A270),"",'Beladung des Speichers'!E270)</f>
        <v/>
      </c>
      <c r="K270" s="168" t="str">
        <f>IF(ISBLANK('Beladung des Speichers'!A270),"",SUMIFS('Entladung des Speichers'!$C$17:$C$1001,'Entladung des Speichers'!$A$17:$A$1001,'Ergebnis (detailliert)'!A270))</f>
        <v/>
      </c>
      <c r="L270" s="169" t="str">
        <f t="shared" si="14"/>
        <v/>
      </c>
      <c r="M270" s="169" t="str">
        <f>IF(ISBLANK('Entladung des Speichers'!A270),"",'Entladung des Speichers'!C270)</f>
        <v/>
      </c>
      <c r="N270" s="168" t="str">
        <f>IF(ISBLANK('Beladung des Speichers'!A270),"",SUMIFS('Entladung des Speichers'!$E$17:$E$1001,'Entladung des Speichers'!$A$17:$A$1001,'Ergebnis (detailliert)'!$A$17:$A$300))</f>
        <v/>
      </c>
      <c r="O270" s="125" t="str">
        <f t="shared" si="15"/>
        <v/>
      </c>
      <c r="P270" s="20" t="str">
        <f>IFERROR(IF(A270="","",N270*'Ergebnis (detailliert)'!J270/'Ergebnis (detailliert)'!I270),0)</f>
        <v/>
      </c>
      <c r="Q270" s="106" t="str">
        <f t="shared" si="16"/>
        <v/>
      </c>
      <c r="R270" s="107" t="str">
        <f t="shared" si="17"/>
        <v/>
      </c>
      <c r="S270" s="108" t="str">
        <f>IF(A270="","",IF(LOOKUP(A270,Stammdaten!$A$17:$A$1001,Stammdaten!$G$17:$G$1001)="Nein",0,IF(ISBLANK('Beladung des Speichers'!A270),"",ROUND(MIN(J270,Q270)*-1,2))))</f>
        <v/>
      </c>
    </row>
    <row r="271" spans="1:19" x14ac:dyDescent="0.2">
      <c r="A271" s="109" t="str">
        <f>IF('Beladung des Speichers'!A271="","",'Beladung des Speichers'!A271)</f>
        <v/>
      </c>
      <c r="B271" s="109" t="str">
        <f>IF('Beladung des Speichers'!B271="","",'Beladung des Speichers'!B271)</f>
        <v/>
      </c>
      <c r="C271" s="163" t="str">
        <f>IF(ISBLANK('Beladung des Speichers'!A271),"",SUMIFS('Beladung des Speichers'!$C$17:$C$300,'Beladung des Speichers'!$A$17:$A$300,A271)-SUMIFS('Entladung des Speichers'!$C$17:$C$300,'Entladung des Speichers'!$A$17:$A$300,A271)+SUMIFS(Füllstände!$B$17:$B$299,Füllstände!$A$17:$A$299,A271)-SUMIFS(Füllstände!$C$17:$C$299,Füllstände!$A$17:$A$299,A271))</f>
        <v/>
      </c>
      <c r="D271" s="164" t="str">
        <f>IF(ISBLANK('Beladung des Speichers'!A271),"",C271*'Beladung des Speichers'!C271/SUMIFS('Beladung des Speichers'!$C$17:$C$300,'Beladung des Speichers'!$A$17:$A$300,A271))</f>
        <v/>
      </c>
      <c r="E271" s="165" t="str">
        <f>IF(ISBLANK('Beladung des Speichers'!A271),"",1/SUMIFS('Beladung des Speichers'!$C$17:$C$300,'Beladung des Speichers'!$A$17:$A$300,A271)*C271*SUMIF($A$17:$A$300,A271,'Beladung des Speichers'!$E$17:$E$300))</f>
        <v/>
      </c>
      <c r="F271" s="166" t="str">
        <f>IF(ISBLANK('Beladung des Speichers'!A271),"",IF(C271=0,"0,00",D271/C271*E271))</f>
        <v/>
      </c>
      <c r="G271" s="167" t="str">
        <f>IF(ISBLANK('Beladung des Speichers'!A271),"",SUMIFS('Beladung des Speichers'!$C$17:$C$300,'Beladung des Speichers'!$A$17:$A$300,A271))</f>
        <v/>
      </c>
      <c r="H271" s="124" t="str">
        <f>IF(ISBLANK('Beladung des Speichers'!A271),"",'Beladung des Speichers'!C271)</f>
        <v/>
      </c>
      <c r="I271" s="168" t="str">
        <f>IF(ISBLANK('Beladung des Speichers'!A271),"",SUMIFS('Beladung des Speichers'!$E$17:$E$1001,'Beladung des Speichers'!$A$17:$A$1001,'Ergebnis (detailliert)'!A271))</f>
        <v/>
      </c>
      <c r="J271" s="125" t="str">
        <f>IF(ISBLANK('Beladung des Speichers'!A271),"",'Beladung des Speichers'!E271)</f>
        <v/>
      </c>
      <c r="K271" s="168" t="str">
        <f>IF(ISBLANK('Beladung des Speichers'!A271),"",SUMIFS('Entladung des Speichers'!$C$17:$C$1001,'Entladung des Speichers'!$A$17:$A$1001,'Ergebnis (detailliert)'!A271))</f>
        <v/>
      </c>
      <c r="L271" s="169" t="str">
        <f t="shared" si="14"/>
        <v/>
      </c>
      <c r="M271" s="169" t="str">
        <f>IF(ISBLANK('Entladung des Speichers'!A271),"",'Entladung des Speichers'!C271)</f>
        <v/>
      </c>
      <c r="N271" s="168" t="str">
        <f>IF(ISBLANK('Beladung des Speichers'!A271),"",SUMIFS('Entladung des Speichers'!$E$17:$E$1001,'Entladung des Speichers'!$A$17:$A$1001,'Ergebnis (detailliert)'!$A$17:$A$300))</f>
        <v/>
      </c>
      <c r="O271" s="125" t="str">
        <f t="shared" si="15"/>
        <v/>
      </c>
      <c r="P271" s="20" t="str">
        <f>IFERROR(IF(A271="","",N271*'Ergebnis (detailliert)'!J271/'Ergebnis (detailliert)'!I271),0)</f>
        <v/>
      </c>
      <c r="Q271" s="106" t="str">
        <f t="shared" si="16"/>
        <v/>
      </c>
      <c r="R271" s="107" t="str">
        <f t="shared" si="17"/>
        <v/>
      </c>
      <c r="S271" s="108" t="str">
        <f>IF(A271="","",IF(LOOKUP(A271,Stammdaten!$A$17:$A$1001,Stammdaten!$G$17:$G$1001)="Nein",0,IF(ISBLANK('Beladung des Speichers'!A271),"",ROUND(MIN(J271,Q271)*-1,2))))</f>
        <v/>
      </c>
    </row>
    <row r="272" spans="1:19" x14ac:dyDescent="0.2">
      <c r="A272" s="109" t="str">
        <f>IF('Beladung des Speichers'!A272="","",'Beladung des Speichers'!A272)</f>
        <v/>
      </c>
      <c r="B272" s="109" t="str">
        <f>IF('Beladung des Speichers'!B272="","",'Beladung des Speichers'!B272)</f>
        <v/>
      </c>
      <c r="C272" s="163" t="str">
        <f>IF(ISBLANK('Beladung des Speichers'!A272),"",SUMIFS('Beladung des Speichers'!$C$17:$C$300,'Beladung des Speichers'!$A$17:$A$300,A272)-SUMIFS('Entladung des Speichers'!$C$17:$C$300,'Entladung des Speichers'!$A$17:$A$300,A272)+SUMIFS(Füllstände!$B$17:$B$299,Füllstände!$A$17:$A$299,A272)-SUMIFS(Füllstände!$C$17:$C$299,Füllstände!$A$17:$A$299,A272))</f>
        <v/>
      </c>
      <c r="D272" s="164" t="str">
        <f>IF(ISBLANK('Beladung des Speichers'!A272),"",C272*'Beladung des Speichers'!C272/SUMIFS('Beladung des Speichers'!$C$17:$C$300,'Beladung des Speichers'!$A$17:$A$300,A272))</f>
        <v/>
      </c>
      <c r="E272" s="165" t="str">
        <f>IF(ISBLANK('Beladung des Speichers'!A272),"",1/SUMIFS('Beladung des Speichers'!$C$17:$C$300,'Beladung des Speichers'!$A$17:$A$300,A272)*C272*SUMIF($A$17:$A$300,A272,'Beladung des Speichers'!$E$17:$E$300))</f>
        <v/>
      </c>
      <c r="F272" s="166" t="str">
        <f>IF(ISBLANK('Beladung des Speichers'!A272),"",IF(C272=0,"0,00",D272/C272*E272))</f>
        <v/>
      </c>
      <c r="G272" s="167" t="str">
        <f>IF(ISBLANK('Beladung des Speichers'!A272),"",SUMIFS('Beladung des Speichers'!$C$17:$C$300,'Beladung des Speichers'!$A$17:$A$300,A272))</f>
        <v/>
      </c>
      <c r="H272" s="124" t="str">
        <f>IF(ISBLANK('Beladung des Speichers'!A272),"",'Beladung des Speichers'!C272)</f>
        <v/>
      </c>
      <c r="I272" s="168" t="str">
        <f>IF(ISBLANK('Beladung des Speichers'!A272),"",SUMIFS('Beladung des Speichers'!$E$17:$E$1001,'Beladung des Speichers'!$A$17:$A$1001,'Ergebnis (detailliert)'!A272))</f>
        <v/>
      </c>
      <c r="J272" s="125" t="str">
        <f>IF(ISBLANK('Beladung des Speichers'!A272),"",'Beladung des Speichers'!E272)</f>
        <v/>
      </c>
      <c r="K272" s="168" t="str">
        <f>IF(ISBLANK('Beladung des Speichers'!A272),"",SUMIFS('Entladung des Speichers'!$C$17:$C$1001,'Entladung des Speichers'!$A$17:$A$1001,'Ergebnis (detailliert)'!A272))</f>
        <v/>
      </c>
      <c r="L272" s="169" t="str">
        <f t="shared" si="14"/>
        <v/>
      </c>
      <c r="M272" s="169" t="str">
        <f>IF(ISBLANK('Entladung des Speichers'!A272),"",'Entladung des Speichers'!C272)</f>
        <v/>
      </c>
      <c r="N272" s="168" t="str">
        <f>IF(ISBLANK('Beladung des Speichers'!A272),"",SUMIFS('Entladung des Speichers'!$E$17:$E$1001,'Entladung des Speichers'!$A$17:$A$1001,'Ergebnis (detailliert)'!$A$17:$A$300))</f>
        <v/>
      </c>
      <c r="O272" s="125" t="str">
        <f t="shared" si="15"/>
        <v/>
      </c>
      <c r="P272" s="20" t="str">
        <f>IFERROR(IF(A272="","",N272*'Ergebnis (detailliert)'!J272/'Ergebnis (detailliert)'!I272),0)</f>
        <v/>
      </c>
      <c r="Q272" s="106" t="str">
        <f t="shared" si="16"/>
        <v/>
      </c>
      <c r="R272" s="107" t="str">
        <f t="shared" si="17"/>
        <v/>
      </c>
      <c r="S272" s="108" t="str">
        <f>IF(A272="","",IF(LOOKUP(A272,Stammdaten!$A$17:$A$1001,Stammdaten!$G$17:$G$1001)="Nein",0,IF(ISBLANK('Beladung des Speichers'!A272),"",ROUND(MIN(J272,Q272)*-1,2))))</f>
        <v/>
      </c>
    </row>
    <row r="273" spans="1:19" x14ac:dyDescent="0.2">
      <c r="A273" s="109" t="str">
        <f>IF('Beladung des Speichers'!A273="","",'Beladung des Speichers'!A273)</f>
        <v/>
      </c>
      <c r="B273" s="109" t="str">
        <f>IF('Beladung des Speichers'!B273="","",'Beladung des Speichers'!B273)</f>
        <v/>
      </c>
      <c r="C273" s="163" t="str">
        <f>IF(ISBLANK('Beladung des Speichers'!A273),"",SUMIFS('Beladung des Speichers'!$C$17:$C$300,'Beladung des Speichers'!$A$17:$A$300,A273)-SUMIFS('Entladung des Speichers'!$C$17:$C$300,'Entladung des Speichers'!$A$17:$A$300,A273)+SUMIFS(Füllstände!$B$17:$B$299,Füllstände!$A$17:$A$299,A273)-SUMIFS(Füllstände!$C$17:$C$299,Füllstände!$A$17:$A$299,A273))</f>
        <v/>
      </c>
      <c r="D273" s="164" t="str">
        <f>IF(ISBLANK('Beladung des Speichers'!A273),"",C273*'Beladung des Speichers'!C273/SUMIFS('Beladung des Speichers'!$C$17:$C$300,'Beladung des Speichers'!$A$17:$A$300,A273))</f>
        <v/>
      </c>
      <c r="E273" s="165" t="str">
        <f>IF(ISBLANK('Beladung des Speichers'!A273),"",1/SUMIFS('Beladung des Speichers'!$C$17:$C$300,'Beladung des Speichers'!$A$17:$A$300,A273)*C273*SUMIF($A$17:$A$300,A273,'Beladung des Speichers'!$E$17:$E$300))</f>
        <v/>
      </c>
      <c r="F273" s="166" t="str">
        <f>IF(ISBLANK('Beladung des Speichers'!A273),"",IF(C273=0,"0,00",D273/C273*E273))</f>
        <v/>
      </c>
      <c r="G273" s="167" t="str">
        <f>IF(ISBLANK('Beladung des Speichers'!A273),"",SUMIFS('Beladung des Speichers'!$C$17:$C$300,'Beladung des Speichers'!$A$17:$A$300,A273))</f>
        <v/>
      </c>
      <c r="H273" s="124" t="str">
        <f>IF(ISBLANK('Beladung des Speichers'!A273),"",'Beladung des Speichers'!C273)</f>
        <v/>
      </c>
      <c r="I273" s="168" t="str">
        <f>IF(ISBLANK('Beladung des Speichers'!A273),"",SUMIFS('Beladung des Speichers'!$E$17:$E$1001,'Beladung des Speichers'!$A$17:$A$1001,'Ergebnis (detailliert)'!A273))</f>
        <v/>
      </c>
      <c r="J273" s="125" t="str">
        <f>IF(ISBLANK('Beladung des Speichers'!A273),"",'Beladung des Speichers'!E273)</f>
        <v/>
      </c>
      <c r="K273" s="168" t="str">
        <f>IF(ISBLANK('Beladung des Speichers'!A273),"",SUMIFS('Entladung des Speichers'!$C$17:$C$1001,'Entladung des Speichers'!$A$17:$A$1001,'Ergebnis (detailliert)'!A273))</f>
        <v/>
      </c>
      <c r="L273" s="169" t="str">
        <f t="shared" si="14"/>
        <v/>
      </c>
      <c r="M273" s="169" t="str">
        <f>IF(ISBLANK('Entladung des Speichers'!A273),"",'Entladung des Speichers'!C273)</f>
        <v/>
      </c>
      <c r="N273" s="168" t="str">
        <f>IF(ISBLANK('Beladung des Speichers'!A273),"",SUMIFS('Entladung des Speichers'!$E$17:$E$1001,'Entladung des Speichers'!$A$17:$A$1001,'Ergebnis (detailliert)'!$A$17:$A$300))</f>
        <v/>
      </c>
      <c r="O273" s="125" t="str">
        <f t="shared" si="15"/>
        <v/>
      </c>
      <c r="P273" s="20" t="str">
        <f>IFERROR(IF(A273="","",N273*'Ergebnis (detailliert)'!J273/'Ergebnis (detailliert)'!I273),0)</f>
        <v/>
      </c>
      <c r="Q273" s="106" t="str">
        <f t="shared" si="16"/>
        <v/>
      </c>
      <c r="R273" s="107" t="str">
        <f t="shared" si="17"/>
        <v/>
      </c>
      <c r="S273" s="108" t="str">
        <f>IF(A273="","",IF(LOOKUP(A273,Stammdaten!$A$17:$A$1001,Stammdaten!$G$17:$G$1001)="Nein",0,IF(ISBLANK('Beladung des Speichers'!A273),"",ROUND(MIN(J273,Q273)*-1,2))))</f>
        <v/>
      </c>
    </row>
    <row r="274" spans="1:19" x14ac:dyDescent="0.2">
      <c r="A274" s="109" t="str">
        <f>IF('Beladung des Speichers'!A274="","",'Beladung des Speichers'!A274)</f>
        <v/>
      </c>
      <c r="B274" s="109" t="str">
        <f>IF('Beladung des Speichers'!B274="","",'Beladung des Speichers'!B274)</f>
        <v/>
      </c>
      <c r="C274" s="163" t="str">
        <f>IF(ISBLANK('Beladung des Speichers'!A274),"",SUMIFS('Beladung des Speichers'!$C$17:$C$300,'Beladung des Speichers'!$A$17:$A$300,A274)-SUMIFS('Entladung des Speichers'!$C$17:$C$300,'Entladung des Speichers'!$A$17:$A$300,A274)+SUMIFS(Füllstände!$B$17:$B$299,Füllstände!$A$17:$A$299,A274)-SUMIFS(Füllstände!$C$17:$C$299,Füllstände!$A$17:$A$299,A274))</f>
        <v/>
      </c>
      <c r="D274" s="164" t="str">
        <f>IF(ISBLANK('Beladung des Speichers'!A274),"",C274*'Beladung des Speichers'!C274/SUMIFS('Beladung des Speichers'!$C$17:$C$300,'Beladung des Speichers'!$A$17:$A$300,A274))</f>
        <v/>
      </c>
      <c r="E274" s="165" t="str">
        <f>IF(ISBLANK('Beladung des Speichers'!A274),"",1/SUMIFS('Beladung des Speichers'!$C$17:$C$300,'Beladung des Speichers'!$A$17:$A$300,A274)*C274*SUMIF($A$17:$A$300,A274,'Beladung des Speichers'!$E$17:$E$300))</f>
        <v/>
      </c>
      <c r="F274" s="166" t="str">
        <f>IF(ISBLANK('Beladung des Speichers'!A274),"",IF(C274=0,"0,00",D274/C274*E274))</f>
        <v/>
      </c>
      <c r="G274" s="167" t="str">
        <f>IF(ISBLANK('Beladung des Speichers'!A274),"",SUMIFS('Beladung des Speichers'!$C$17:$C$300,'Beladung des Speichers'!$A$17:$A$300,A274))</f>
        <v/>
      </c>
      <c r="H274" s="124" t="str">
        <f>IF(ISBLANK('Beladung des Speichers'!A274),"",'Beladung des Speichers'!C274)</f>
        <v/>
      </c>
      <c r="I274" s="168" t="str">
        <f>IF(ISBLANK('Beladung des Speichers'!A274),"",SUMIFS('Beladung des Speichers'!$E$17:$E$1001,'Beladung des Speichers'!$A$17:$A$1001,'Ergebnis (detailliert)'!A274))</f>
        <v/>
      </c>
      <c r="J274" s="125" t="str">
        <f>IF(ISBLANK('Beladung des Speichers'!A274),"",'Beladung des Speichers'!E274)</f>
        <v/>
      </c>
      <c r="K274" s="168" t="str">
        <f>IF(ISBLANK('Beladung des Speichers'!A274),"",SUMIFS('Entladung des Speichers'!$C$17:$C$1001,'Entladung des Speichers'!$A$17:$A$1001,'Ergebnis (detailliert)'!A274))</f>
        <v/>
      </c>
      <c r="L274" s="169" t="str">
        <f t="shared" ref="L274:L337" si="18">IF(A274="","",K274+C274)</f>
        <v/>
      </c>
      <c r="M274" s="169" t="str">
        <f>IF(ISBLANK('Entladung des Speichers'!A274),"",'Entladung des Speichers'!C274)</f>
        <v/>
      </c>
      <c r="N274" s="168" t="str">
        <f>IF(ISBLANK('Beladung des Speichers'!A274),"",SUMIFS('Entladung des Speichers'!$E$17:$E$1001,'Entladung des Speichers'!$A$17:$A$1001,'Ergebnis (detailliert)'!$A$17:$A$300))</f>
        <v/>
      </c>
      <c r="O274" s="125" t="str">
        <f t="shared" ref="O274:O337" si="19">IF(A274="","",N274+E274)</f>
        <v/>
      </c>
      <c r="P274" s="20" t="str">
        <f>IFERROR(IF(A274="","",N274*'Ergebnis (detailliert)'!J274/'Ergebnis (detailliert)'!I274),0)</f>
        <v/>
      </c>
      <c r="Q274" s="106" t="str">
        <f t="shared" ref="Q274:Q337" si="20">IFERROR(IF(A274="","",P274+E274*H274/G274),0)</f>
        <v/>
      </c>
      <c r="R274" s="107" t="str">
        <f t="shared" ref="R274:R337" si="21">H274</f>
        <v/>
      </c>
      <c r="S274" s="108" t="str">
        <f>IF(A274="","",IF(LOOKUP(A274,Stammdaten!$A$17:$A$1001,Stammdaten!$G$17:$G$1001)="Nein",0,IF(ISBLANK('Beladung des Speichers'!A274),"",ROUND(MIN(J274,Q274)*-1,2))))</f>
        <v/>
      </c>
    </row>
    <row r="275" spans="1:19" x14ac:dyDescent="0.2">
      <c r="A275" s="109" t="str">
        <f>IF('Beladung des Speichers'!A275="","",'Beladung des Speichers'!A275)</f>
        <v/>
      </c>
      <c r="B275" s="109" t="str">
        <f>IF('Beladung des Speichers'!B275="","",'Beladung des Speichers'!B275)</f>
        <v/>
      </c>
      <c r="C275" s="163" t="str">
        <f>IF(ISBLANK('Beladung des Speichers'!A275),"",SUMIFS('Beladung des Speichers'!$C$17:$C$300,'Beladung des Speichers'!$A$17:$A$300,A275)-SUMIFS('Entladung des Speichers'!$C$17:$C$300,'Entladung des Speichers'!$A$17:$A$300,A275)+SUMIFS(Füllstände!$B$17:$B$299,Füllstände!$A$17:$A$299,A275)-SUMIFS(Füllstände!$C$17:$C$299,Füllstände!$A$17:$A$299,A275))</f>
        <v/>
      </c>
      <c r="D275" s="164" t="str">
        <f>IF(ISBLANK('Beladung des Speichers'!A275),"",C275*'Beladung des Speichers'!C275/SUMIFS('Beladung des Speichers'!$C$17:$C$300,'Beladung des Speichers'!$A$17:$A$300,A275))</f>
        <v/>
      </c>
      <c r="E275" s="165" t="str">
        <f>IF(ISBLANK('Beladung des Speichers'!A275),"",1/SUMIFS('Beladung des Speichers'!$C$17:$C$300,'Beladung des Speichers'!$A$17:$A$300,A275)*C275*SUMIF($A$17:$A$300,A275,'Beladung des Speichers'!$E$17:$E$300))</f>
        <v/>
      </c>
      <c r="F275" s="166" t="str">
        <f>IF(ISBLANK('Beladung des Speichers'!A275),"",IF(C275=0,"0,00",D275/C275*E275))</f>
        <v/>
      </c>
      <c r="G275" s="167" t="str">
        <f>IF(ISBLANK('Beladung des Speichers'!A275),"",SUMIFS('Beladung des Speichers'!$C$17:$C$300,'Beladung des Speichers'!$A$17:$A$300,A275))</f>
        <v/>
      </c>
      <c r="H275" s="124" t="str">
        <f>IF(ISBLANK('Beladung des Speichers'!A275),"",'Beladung des Speichers'!C275)</f>
        <v/>
      </c>
      <c r="I275" s="168" t="str">
        <f>IF(ISBLANK('Beladung des Speichers'!A275),"",SUMIFS('Beladung des Speichers'!$E$17:$E$1001,'Beladung des Speichers'!$A$17:$A$1001,'Ergebnis (detailliert)'!A275))</f>
        <v/>
      </c>
      <c r="J275" s="125" t="str">
        <f>IF(ISBLANK('Beladung des Speichers'!A275),"",'Beladung des Speichers'!E275)</f>
        <v/>
      </c>
      <c r="K275" s="168" t="str">
        <f>IF(ISBLANK('Beladung des Speichers'!A275),"",SUMIFS('Entladung des Speichers'!$C$17:$C$1001,'Entladung des Speichers'!$A$17:$A$1001,'Ergebnis (detailliert)'!A275))</f>
        <v/>
      </c>
      <c r="L275" s="169" t="str">
        <f t="shared" si="18"/>
        <v/>
      </c>
      <c r="M275" s="169" t="str">
        <f>IF(ISBLANK('Entladung des Speichers'!A275),"",'Entladung des Speichers'!C275)</f>
        <v/>
      </c>
      <c r="N275" s="168" t="str">
        <f>IF(ISBLANK('Beladung des Speichers'!A275),"",SUMIFS('Entladung des Speichers'!$E$17:$E$1001,'Entladung des Speichers'!$A$17:$A$1001,'Ergebnis (detailliert)'!$A$17:$A$300))</f>
        <v/>
      </c>
      <c r="O275" s="125" t="str">
        <f t="shared" si="19"/>
        <v/>
      </c>
      <c r="P275" s="20" t="str">
        <f>IFERROR(IF(A275="","",N275*'Ergebnis (detailliert)'!J275/'Ergebnis (detailliert)'!I275),0)</f>
        <v/>
      </c>
      <c r="Q275" s="106" t="str">
        <f t="shared" si="20"/>
        <v/>
      </c>
      <c r="R275" s="107" t="str">
        <f t="shared" si="21"/>
        <v/>
      </c>
      <c r="S275" s="108" t="str">
        <f>IF(A275="","",IF(LOOKUP(A275,Stammdaten!$A$17:$A$1001,Stammdaten!$G$17:$G$1001)="Nein",0,IF(ISBLANK('Beladung des Speichers'!A275),"",ROUND(MIN(J275,Q275)*-1,2))))</f>
        <v/>
      </c>
    </row>
    <row r="276" spans="1:19" x14ac:dyDescent="0.2">
      <c r="A276" s="109" t="str">
        <f>IF('Beladung des Speichers'!A276="","",'Beladung des Speichers'!A276)</f>
        <v/>
      </c>
      <c r="B276" s="109" t="str">
        <f>IF('Beladung des Speichers'!B276="","",'Beladung des Speichers'!B276)</f>
        <v/>
      </c>
      <c r="C276" s="163" t="str">
        <f>IF(ISBLANK('Beladung des Speichers'!A276),"",SUMIFS('Beladung des Speichers'!$C$17:$C$300,'Beladung des Speichers'!$A$17:$A$300,A276)-SUMIFS('Entladung des Speichers'!$C$17:$C$300,'Entladung des Speichers'!$A$17:$A$300,A276)+SUMIFS(Füllstände!$B$17:$B$299,Füllstände!$A$17:$A$299,A276)-SUMIFS(Füllstände!$C$17:$C$299,Füllstände!$A$17:$A$299,A276))</f>
        <v/>
      </c>
      <c r="D276" s="164" t="str">
        <f>IF(ISBLANK('Beladung des Speichers'!A276),"",C276*'Beladung des Speichers'!C276/SUMIFS('Beladung des Speichers'!$C$17:$C$300,'Beladung des Speichers'!$A$17:$A$300,A276))</f>
        <v/>
      </c>
      <c r="E276" s="165" t="str">
        <f>IF(ISBLANK('Beladung des Speichers'!A276),"",1/SUMIFS('Beladung des Speichers'!$C$17:$C$300,'Beladung des Speichers'!$A$17:$A$300,A276)*C276*SUMIF($A$17:$A$300,A276,'Beladung des Speichers'!$E$17:$E$300))</f>
        <v/>
      </c>
      <c r="F276" s="166" t="str">
        <f>IF(ISBLANK('Beladung des Speichers'!A276),"",IF(C276=0,"0,00",D276/C276*E276))</f>
        <v/>
      </c>
      <c r="G276" s="167" t="str">
        <f>IF(ISBLANK('Beladung des Speichers'!A276),"",SUMIFS('Beladung des Speichers'!$C$17:$C$300,'Beladung des Speichers'!$A$17:$A$300,A276))</f>
        <v/>
      </c>
      <c r="H276" s="124" t="str">
        <f>IF(ISBLANK('Beladung des Speichers'!A276),"",'Beladung des Speichers'!C276)</f>
        <v/>
      </c>
      <c r="I276" s="168" t="str">
        <f>IF(ISBLANK('Beladung des Speichers'!A276),"",SUMIFS('Beladung des Speichers'!$E$17:$E$1001,'Beladung des Speichers'!$A$17:$A$1001,'Ergebnis (detailliert)'!A276))</f>
        <v/>
      </c>
      <c r="J276" s="125" t="str">
        <f>IF(ISBLANK('Beladung des Speichers'!A276),"",'Beladung des Speichers'!E276)</f>
        <v/>
      </c>
      <c r="K276" s="168" t="str">
        <f>IF(ISBLANK('Beladung des Speichers'!A276),"",SUMIFS('Entladung des Speichers'!$C$17:$C$1001,'Entladung des Speichers'!$A$17:$A$1001,'Ergebnis (detailliert)'!A276))</f>
        <v/>
      </c>
      <c r="L276" s="169" t="str">
        <f t="shared" si="18"/>
        <v/>
      </c>
      <c r="M276" s="169" t="str">
        <f>IF(ISBLANK('Entladung des Speichers'!A276),"",'Entladung des Speichers'!C276)</f>
        <v/>
      </c>
      <c r="N276" s="168" t="str">
        <f>IF(ISBLANK('Beladung des Speichers'!A276),"",SUMIFS('Entladung des Speichers'!$E$17:$E$1001,'Entladung des Speichers'!$A$17:$A$1001,'Ergebnis (detailliert)'!$A$17:$A$300))</f>
        <v/>
      </c>
      <c r="O276" s="125" t="str">
        <f t="shared" si="19"/>
        <v/>
      </c>
      <c r="P276" s="20" t="str">
        <f>IFERROR(IF(A276="","",N276*'Ergebnis (detailliert)'!J276/'Ergebnis (detailliert)'!I276),0)</f>
        <v/>
      </c>
      <c r="Q276" s="106" t="str">
        <f t="shared" si="20"/>
        <v/>
      </c>
      <c r="R276" s="107" t="str">
        <f t="shared" si="21"/>
        <v/>
      </c>
      <c r="S276" s="108" t="str">
        <f>IF(A276="","",IF(LOOKUP(A276,Stammdaten!$A$17:$A$1001,Stammdaten!$G$17:$G$1001)="Nein",0,IF(ISBLANK('Beladung des Speichers'!A276),"",ROUND(MIN(J276,Q276)*-1,2))))</f>
        <v/>
      </c>
    </row>
    <row r="277" spans="1:19" x14ac:dyDescent="0.2">
      <c r="A277" s="109" t="str">
        <f>IF('Beladung des Speichers'!A277="","",'Beladung des Speichers'!A277)</f>
        <v/>
      </c>
      <c r="B277" s="109" t="str">
        <f>IF('Beladung des Speichers'!B277="","",'Beladung des Speichers'!B277)</f>
        <v/>
      </c>
      <c r="C277" s="163" t="str">
        <f>IF(ISBLANK('Beladung des Speichers'!A277),"",SUMIFS('Beladung des Speichers'!$C$17:$C$300,'Beladung des Speichers'!$A$17:$A$300,A277)-SUMIFS('Entladung des Speichers'!$C$17:$C$300,'Entladung des Speichers'!$A$17:$A$300,A277)+SUMIFS(Füllstände!$B$17:$B$299,Füllstände!$A$17:$A$299,A277)-SUMIFS(Füllstände!$C$17:$C$299,Füllstände!$A$17:$A$299,A277))</f>
        <v/>
      </c>
      <c r="D277" s="164" t="str">
        <f>IF(ISBLANK('Beladung des Speichers'!A277),"",C277*'Beladung des Speichers'!C277/SUMIFS('Beladung des Speichers'!$C$17:$C$300,'Beladung des Speichers'!$A$17:$A$300,A277))</f>
        <v/>
      </c>
      <c r="E277" s="165" t="str">
        <f>IF(ISBLANK('Beladung des Speichers'!A277),"",1/SUMIFS('Beladung des Speichers'!$C$17:$C$300,'Beladung des Speichers'!$A$17:$A$300,A277)*C277*SUMIF($A$17:$A$300,A277,'Beladung des Speichers'!$E$17:$E$300))</f>
        <v/>
      </c>
      <c r="F277" s="166" t="str">
        <f>IF(ISBLANK('Beladung des Speichers'!A277),"",IF(C277=0,"0,00",D277/C277*E277))</f>
        <v/>
      </c>
      <c r="G277" s="167" t="str">
        <f>IF(ISBLANK('Beladung des Speichers'!A277),"",SUMIFS('Beladung des Speichers'!$C$17:$C$300,'Beladung des Speichers'!$A$17:$A$300,A277))</f>
        <v/>
      </c>
      <c r="H277" s="124" t="str">
        <f>IF(ISBLANK('Beladung des Speichers'!A277),"",'Beladung des Speichers'!C277)</f>
        <v/>
      </c>
      <c r="I277" s="168" t="str">
        <f>IF(ISBLANK('Beladung des Speichers'!A277),"",SUMIFS('Beladung des Speichers'!$E$17:$E$1001,'Beladung des Speichers'!$A$17:$A$1001,'Ergebnis (detailliert)'!A277))</f>
        <v/>
      </c>
      <c r="J277" s="125" t="str">
        <f>IF(ISBLANK('Beladung des Speichers'!A277),"",'Beladung des Speichers'!E277)</f>
        <v/>
      </c>
      <c r="K277" s="168" t="str">
        <f>IF(ISBLANK('Beladung des Speichers'!A277),"",SUMIFS('Entladung des Speichers'!$C$17:$C$1001,'Entladung des Speichers'!$A$17:$A$1001,'Ergebnis (detailliert)'!A277))</f>
        <v/>
      </c>
      <c r="L277" s="169" t="str">
        <f t="shared" si="18"/>
        <v/>
      </c>
      <c r="M277" s="169" t="str">
        <f>IF(ISBLANK('Entladung des Speichers'!A277),"",'Entladung des Speichers'!C277)</f>
        <v/>
      </c>
      <c r="N277" s="168" t="str">
        <f>IF(ISBLANK('Beladung des Speichers'!A277),"",SUMIFS('Entladung des Speichers'!$E$17:$E$1001,'Entladung des Speichers'!$A$17:$A$1001,'Ergebnis (detailliert)'!$A$17:$A$300))</f>
        <v/>
      </c>
      <c r="O277" s="125" t="str">
        <f t="shared" si="19"/>
        <v/>
      </c>
      <c r="P277" s="20" t="str">
        <f>IFERROR(IF(A277="","",N277*'Ergebnis (detailliert)'!J277/'Ergebnis (detailliert)'!I277),0)</f>
        <v/>
      </c>
      <c r="Q277" s="106" t="str">
        <f t="shared" si="20"/>
        <v/>
      </c>
      <c r="R277" s="107" t="str">
        <f t="shared" si="21"/>
        <v/>
      </c>
      <c r="S277" s="108" t="str">
        <f>IF(A277="","",IF(LOOKUP(A277,Stammdaten!$A$17:$A$1001,Stammdaten!$G$17:$G$1001)="Nein",0,IF(ISBLANK('Beladung des Speichers'!A277),"",ROUND(MIN(J277,Q277)*-1,2))))</f>
        <v/>
      </c>
    </row>
    <row r="278" spans="1:19" x14ac:dyDescent="0.2">
      <c r="A278" s="109" t="str">
        <f>IF('Beladung des Speichers'!A278="","",'Beladung des Speichers'!A278)</f>
        <v/>
      </c>
      <c r="B278" s="109" t="str">
        <f>IF('Beladung des Speichers'!B278="","",'Beladung des Speichers'!B278)</f>
        <v/>
      </c>
      <c r="C278" s="163" t="str">
        <f>IF(ISBLANK('Beladung des Speichers'!A278),"",SUMIFS('Beladung des Speichers'!$C$17:$C$300,'Beladung des Speichers'!$A$17:$A$300,A278)-SUMIFS('Entladung des Speichers'!$C$17:$C$300,'Entladung des Speichers'!$A$17:$A$300,A278)+SUMIFS(Füllstände!$B$17:$B$299,Füllstände!$A$17:$A$299,A278)-SUMIFS(Füllstände!$C$17:$C$299,Füllstände!$A$17:$A$299,A278))</f>
        <v/>
      </c>
      <c r="D278" s="164" t="str">
        <f>IF(ISBLANK('Beladung des Speichers'!A278),"",C278*'Beladung des Speichers'!C278/SUMIFS('Beladung des Speichers'!$C$17:$C$300,'Beladung des Speichers'!$A$17:$A$300,A278))</f>
        <v/>
      </c>
      <c r="E278" s="165" t="str">
        <f>IF(ISBLANK('Beladung des Speichers'!A278),"",1/SUMIFS('Beladung des Speichers'!$C$17:$C$300,'Beladung des Speichers'!$A$17:$A$300,A278)*C278*SUMIF($A$17:$A$300,A278,'Beladung des Speichers'!$E$17:$E$300))</f>
        <v/>
      </c>
      <c r="F278" s="166" t="str">
        <f>IF(ISBLANK('Beladung des Speichers'!A278),"",IF(C278=0,"0,00",D278/C278*E278))</f>
        <v/>
      </c>
      <c r="G278" s="167" t="str">
        <f>IF(ISBLANK('Beladung des Speichers'!A278),"",SUMIFS('Beladung des Speichers'!$C$17:$C$300,'Beladung des Speichers'!$A$17:$A$300,A278))</f>
        <v/>
      </c>
      <c r="H278" s="124" t="str">
        <f>IF(ISBLANK('Beladung des Speichers'!A278),"",'Beladung des Speichers'!C278)</f>
        <v/>
      </c>
      <c r="I278" s="168" t="str">
        <f>IF(ISBLANK('Beladung des Speichers'!A278),"",SUMIFS('Beladung des Speichers'!$E$17:$E$1001,'Beladung des Speichers'!$A$17:$A$1001,'Ergebnis (detailliert)'!A278))</f>
        <v/>
      </c>
      <c r="J278" s="125" t="str">
        <f>IF(ISBLANK('Beladung des Speichers'!A278),"",'Beladung des Speichers'!E278)</f>
        <v/>
      </c>
      <c r="K278" s="168" t="str">
        <f>IF(ISBLANK('Beladung des Speichers'!A278),"",SUMIFS('Entladung des Speichers'!$C$17:$C$1001,'Entladung des Speichers'!$A$17:$A$1001,'Ergebnis (detailliert)'!A278))</f>
        <v/>
      </c>
      <c r="L278" s="169" t="str">
        <f t="shared" si="18"/>
        <v/>
      </c>
      <c r="M278" s="169" t="str">
        <f>IF(ISBLANK('Entladung des Speichers'!A278),"",'Entladung des Speichers'!C278)</f>
        <v/>
      </c>
      <c r="N278" s="168" t="str">
        <f>IF(ISBLANK('Beladung des Speichers'!A278),"",SUMIFS('Entladung des Speichers'!$E$17:$E$1001,'Entladung des Speichers'!$A$17:$A$1001,'Ergebnis (detailliert)'!$A$17:$A$300))</f>
        <v/>
      </c>
      <c r="O278" s="125" t="str">
        <f t="shared" si="19"/>
        <v/>
      </c>
      <c r="P278" s="20" t="str">
        <f>IFERROR(IF(A278="","",N278*'Ergebnis (detailliert)'!J278/'Ergebnis (detailliert)'!I278),0)</f>
        <v/>
      </c>
      <c r="Q278" s="106" t="str">
        <f t="shared" si="20"/>
        <v/>
      </c>
      <c r="R278" s="107" t="str">
        <f t="shared" si="21"/>
        <v/>
      </c>
      <c r="S278" s="108" t="str">
        <f>IF(A278="","",IF(LOOKUP(A278,Stammdaten!$A$17:$A$1001,Stammdaten!$G$17:$G$1001)="Nein",0,IF(ISBLANK('Beladung des Speichers'!A278),"",ROUND(MIN(J278,Q278)*-1,2))))</f>
        <v/>
      </c>
    </row>
    <row r="279" spans="1:19" x14ac:dyDescent="0.2">
      <c r="A279" s="109" t="str">
        <f>IF('Beladung des Speichers'!A279="","",'Beladung des Speichers'!A279)</f>
        <v/>
      </c>
      <c r="B279" s="109" t="str">
        <f>IF('Beladung des Speichers'!B279="","",'Beladung des Speichers'!B279)</f>
        <v/>
      </c>
      <c r="C279" s="163" t="str">
        <f>IF(ISBLANK('Beladung des Speichers'!A279),"",SUMIFS('Beladung des Speichers'!$C$17:$C$300,'Beladung des Speichers'!$A$17:$A$300,A279)-SUMIFS('Entladung des Speichers'!$C$17:$C$300,'Entladung des Speichers'!$A$17:$A$300,A279)+SUMIFS(Füllstände!$B$17:$B$299,Füllstände!$A$17:$A$299,A279)-SUMIFS(Füllstände!$C$17:$C$299,Füllstände!$A$17:$A$299,A279))</f>
        <v/>
      </c>
      <c r="D279" s="164" t="str">
        <f>IF(ISBLANK('Beladung des Speichers'!A279),"",C279*'Beladung des Speichers'!C279/SUMIFS('Beladung des Speichers'!$C$17:$C$300,'Beladung des Speichers'!$A$17:$A$300,A279))</f>
        <v/>
      </c>
      <c r="E279" s="165" t="str">
        <f>IF(ISBLANK('Beladung des Speichers'!A279),"",1/SUMIFS('Beladung des Speichers'!$C$17:$C$300,'Beladung des Speichers'!$A$17:$A$300,A279)*C279*SUMIF($A$17:$A$300,A279,'Beladung des Speichers'!$E$17:$E$300))</f>
        <v/>
      </c>
      <c r="F279" s="166" t="str">
        <f>IF(ISBLANK('Beladung des Speichers'!A279),"",IF(C279=0,"0,00",D279/C279*E279))</f>
        <v/>
      </c>
      <c r="G279" s="167" t="str">
        <f>IF(ISBLANK('Beladung des Speichers'!A279),"",SUMIFS('Beladung des Speichers'!$C$17:$C$300,'Beladung des Speichers'!$A$17:$A$300,A279))</f>
        <v/>
      </c>
      <c r="H279" s="124" t="str">
        <f>IF(ISBLANK('Beladung des Speichers'!A279),"",'Beladung des Speichers'!C279)</f>
        <v/>
      </c>
      <c r="I279" s="168" t="str">
        <f>IF(ISBLANK('Beladung des Speichers'!A279),"",SUMIFS('Beladung des Speichers'!$E$17:$E$1001,'Beladung des Speichers'!$A$17:$A$1001,'Ergebnis (detailliert)'!A279))</f>
        <v/>
      </c>
      <c r="J279" s="125" t="str">
        <f>IF(ISBLANK('Beladung des Speichers'!A279),"",'Beladung des Speichers'!E279)</f>
        <v/>
      </c>
      <c r="K279" s="168" t="str">
        <f>IF(ISBLANK('Beladung des Speichers'!A279),"",SUMIFS('Entladung des Speichers'!$C$17:$C$1001,'Entladung des Speichers'!$A$17:$A$1001,'Ergebnis (detailliert)'!A279))</f>
        <v/>
      </c>
      <c r="L279" s="169" t="str">
        <f t="shared" si="18"/>
        <v/>
      </c>
      <c r="M279" s="169" t="str">
        <f>IF(ISBLANK('Entladung des Speichers'!A279),"",'Entladung des Speichers'!C279)</f>
        <v/>
      </c>
      <c r="N279" s="168" t="str">
        <f>IF(ISBLANK('Beladung des Speichers'!A279),"",SUMIFS('Entladung des Speichers'!$E$17:$E$1001,'Entladung des Speichers'!$A$17:$A$1001,'Ergebnis (detailliert)'!$A$17:$A$300))</f>
        <v/>
      </c>
      <c r="O279" s="125" t="str">
        <f t="shared" si="19"/>
        <v/>
      </c>
      <c r="P279" s="20" t="str">
        <f>IFERROR(IF(A279="","",N279*'Ergebnis (detailliert)'!J279/'Ergebnis (detailliert)'!I279),0)</f>
        <v/>
      </c>
      <c r="Q279" s="106" t="str">
        <f t="shared" si="20"/>
        <v/>
      </c>
      <c r="R279" s="107" t="str">
        <f t="shared" si="21"/>
        <v/>
      </c>
      <c r="S279" s="108" t="str">
        <f>IF(A279="","",IF(LOOKUP(A279,Stammdaten!$A$17:$A$1001,Stammdaten!$G$17:$G$1001)="Nein",0,IF(ISBLANK('Beladung des Speichers'!A279),"",ROUND(MIN(J279,Q279)*-1,2))))</f>
        <v/>
      </c>
    </row>
    <row r="280" spans="1:19" x14ac:dyDescent="0.2">
      <c r="A280" s="109" t="str">
        <f>IF('Beladung des Speichers'!A280="","",'Beladung des Speichers'!A280)</f>
        <v/>
      </c>
      <c r="B280" s="109" t="str">
        <f>IF('Beladung des Speichers'!B280="","",'Beladung des Speichers'!B280)</f>
        <v/>
      </c>
      <c r="C280" s="163" t="str">
        <f>IF(ISBLANK('Beladung des Speichers'!A280),"",SUMIFS('Beladung des Speichers'!$C$17:$C$300,'Beladung des Speichers'!$A$17:$A$300,A280)-SUMIFS('Entladung des Speichers'!$C$17:$C$300,'Entladung des Speichers'!$A$17:$A$300,A280)+SUMIFS(Füllstände!$B$17:$B$299,Füllstände!$A$17:$A$299,A280)-SUMIFS(Füllstände!$C$17:$C$299,Füllstände!$A$17:$A$299,A280))</f>
        <v/>
      </c>
      <c r="D280" s="164" t="str">
        <f>IF(ISBLANK('Beladung des Speichers'!A280),"",C280*'Beladung des Speichers'!C280/SUMIFS('Beladung des Speichers'!$C$17:$C$300,'Beladung des Speichers'!$A$17:$A$300,A280))</f>
        <v/>
      </c>
      <c r="E280" s="165" t="str">
        <f>IF(ISBLANK('Beladung des Speichers'!A280),"",1/SUMIFS('Beladung des Speichers'!$C$17:$C$300,'Beladung des Speichers'!$A$17:$A$300,A280)*C280*SUMIF($A$17:$A$300,A280,'Beladung des Speichers'!$E$17:$E$300))</f>
        <v/>
      </c>
      <c r="F280" s="166" t="str">
        <f>IF(ISBLANK('Beladung des Speichers'!A280),"",IF(C280=0,"0,00",D280/C280*E280))</f>
        <v/>
      </c>
      <c r="G280" s="167" t="str">
        <f>IF(ISBLANK('Beladung des Speichers'!A280),"",SUMIFS('Beladung des Speichers'!$C$17:$C$300,'Beladung des Speichers'!$A$17:$A$300,A280))</f>
        <v/>
      </c>
      <c r="H280" s="124" t="str">
        <f>IF(ISBLANK('Beladung des Speichers'!A280),"",'Beladung des Speichers'!C280)</f>
        <v/>
      </c>
      <c r="I280" s="168" t="str">
        <f>IF(ISBLANK('Beladung des Speichers'!A280),"",SUMIFS('Beladung des Speichers'!$E$17:$E$1001,'Beladung des Speichers'!$A$17:$A$1001,'Ergebnis (detailliert)'!A280))</f>
        <v/>
      </c>
      <c r="J280" s="125" t="str">
        <f>IF(ISBLANK('Beladung des Speichers'!A280),"",'Beladung des Speichers'!E280)</f>
        <v/>
      </c>
      <c r="K280" s="168" t="str">
        <f>IF(ISBLANK('Beladung des Speichers'!A280),"",SUMIFS('Entladung des Speichers'!$C$17:$C$1001,'Entladung des Speichers'!$A$17:$A$1001,'Ergebnis (detailliert)'!A280))</f>
        <v/>
      </c>
      <c r="L280" s="169" t="str">
        <f t="shared" si="18"/>
        <v/>
      </c>
      <c r="M280" s="169" t="str">
        <f>IF(ISBLANK('Entladung des Speichers'!A280),"",'Entladung des Speichers'!C280)</f>
        <v/>
      </c>
      <c r="N280" s="168" t="str">
        <f>IF(ISBLANK('Beladung des Speichers'!A280),"",SUMIFS('Entladung des Speichers'!$E$17:$E$1001,'Entladung des Speichers'!$A$17:$A$1001,'Ergebnis (detailliert)'!$A$17:$A$300))</f>
        <v/>
      </c>
      <c r="O280" s="125" t="str">
        <f t="shared" si="19"/>
        <v/>
      </c>
      <c r="P280" s="20" t="str">
        <f>IFERROR(IF(A280="","",N280*'Ergebnis (detailliert)'!J280/'Ergebnis (detailliert)'!I280),0)</f>
        <v/>
      </c>
      <c r="Q280" s="106" t="str">
        <f t="shared" si="20"/>
        <v/>
      </c>
      <c r="R280" s="107" t="str">
        <f t="shared" si="21"/>
        <v/>
      </c>
      <c r="S280" s="108" t="str">
        <f>IF(A280="","",IF(LOOKUP(A280,Stammdaten!$A$17:$A$1001,Stammdaten!$G$17:$G$1001)="Nein",0,IF(ISBLANK('Beladung des Speichers'!A280),"",ROUND(MIN(J280,Q280)*-1,2))))</f>
        <v/>
      </c>
    </row>
    <row r="281" spans="1:19" x14ac:dyDescent="0.2">
      <c r="A281" s="109" t="str">
        <f>IF('Beladung des Speichers'!A281="","",'Beladung des Speichers'!A281)</f>
        <v/>
      </c>
      <c r="B281" s="109" t="str">
        <f>IF('Beladung des Speichers'!B281="","",'Beladung des Speichers'!B281)</f>
        <v/>
      </c>
      <c r="C281" s="163" t="str">
        <f>IF(ISBLANK('Beladung des Speichers'!A281),"",SUMIFS('Beladung des Speichers'!$C$17:$C$300,'Beladung des Speichers'!$A$17:$A$300,A281)-SUMIFS('Entladung des Speichers'!$C$17:$C$300,'Entladung des Speichers'!$A$17:$A$300,A281)+SUMIFS(Füllstände!$B$17:$B$299,Füllstände!$A$17:$A$299,A281)-SUMIFS(Füllstände!$C$17:$C$299,Füllstände!$A$17:$A$299,A281))</f>
        <v/>
      </c>
      <c r="D281" s="164" t="str">
        <f>IF(ISBLANK('Beladung des Speichers'!A281),"",C281*'Beladung des Speichers'!C281/SUMIFS('Beladung des Speichers'!$C$17:$C$300,'Beladung des Speichers'!$A$17:$A$300,A281))</f>
        <v/>
      </c>
      <c r="E281" s="165" t="str">
        <f>IF(ISBLANK('Beladung des Speichers'!A281),"",1/SUMIFS('Beladung des Speichers'!$C$17:$C$300,'Beladung des Speichers'!$A$17:$A$300,A281)*C281*SUMIF($A$17:$A$300,A281,'Beladung des Speichers'!$E$17:$E$300))</f>
        <v/>
      </c>
      <c r="F281" s="166" t="str">
        <f>IF(ISBLANK('Beladung des Speichers'!A281),"",IF(C281=0,"0,00",D281/C281*E281))</f>
        <v/>
      </c>
      <c r="G281" s="167" t="str">
        <f>IF(ISBLANK('Beladung des Speichers'!A281),"",SUMIFS('Beladung des Speichers'!$C$17:$C$300,'Beladung des Speichers'!$A$17:$A$300,A281))</f>
        <v/>
      </c>
      <c r="H281" s="124" t="str">
        <f>IF(ISBLANK('Beladung des Speichers'!A281),"",'Beladung des Speichers'!C281)</f>
        <v/>
      </c>
      <c r="I281" s="168" t="str">
        <f>IF(ISBLANK('Beladung des Speichers'!A281),"",SUMIFS('Beladung des Speichers'!$E$17:$E$1001,'Beladung des Speichers'!$A$17:$A$1001,'Ergebnis (detailliert)'!A281))</f>
        <v/>
      </c>
      <c r="J281" s="125" t="str">
        <f>IF(ISBLANK('Beladung des Speichers'!A281),"",'Beladung des Speichers'!E281)</f>
        <v/>
      </c>
      <c r="K281" s="168" t="str">
        <f>IF(ISBLANK('Beladung des Speichers'!A281),"",SUMIFS('Entladung des Speichers'!$C$17:$C$1001,'Entladung des Speichers'!$A$17:$A$1001,'Ergebnis (detailliert)'!A281))</f>
        <v/>
      </c>
      <c r="L281" s="169" t="str">
        <f t="shared" si="18"/>
        <v/>
      </c>
      <c r="M281" s="169" t="str">
        <f>IF(ISBLANK('Entladung des Speichers'!A281),"",'Entladung des Speichers'!C281)</f>
        <v/>
      </c>
      <c r="N281" s="168" t="str">
        <f>IF(ISBLANK('Beladung des Speichers'!A281),"",SUMIFS('Entladung des Speichers'!$E$17:$E$1001,'Entladung des Speichers'!$A$17:$A$1001,'Ergebnis (detailliert)'!$A$17:$A$300))</f>
        <v/>
      </c>
      <c r="O281" s="125" t="str">
        <f t="shared" si="19"/>
        <v/>
      </c>
      <c r="P281" s="20" t="str">
        <f>IFERROR(IF(A281="","",N281*'Ergebnis (detailliert)'!J281/'Ergebnis (detailliert)'!I281),0)</f>
        <v/>
      </c>
      <c r="Q281" s="106" t="str">
        <f t="shared" si="20"/>
        <v/>
      </c>
      <c r="R281" s="107" t="str">
        <f t="shared" si="21"/>
        <v/>
      </c>
      <c r="S281" s="108" t="str">
        <f>IF(A281="","",IF(LOOKUP(A281,Stammdaten!$A$17:$A$1001,Stammdaten!$G$17:$G$1001)="Nein",0,IF(ISBLANK('Beladung des Speichers'!A281),"",ROUND(MIN(J281,Q281)*-1,2))))</f>
        <v/>
      </c>
    </row>
    <row r="282" spans="1:19" x14ac:dyDescent="0.2">
      <c r="A282" s="109" t="str">
        <f>IF('Beladung des Speichers'!A282="","",'Beladung des Speichers'!A282)</f>
        <v/>
      </c>
      <c r="B282" s="109" t="str">
        <f>IF('Beladung des Speichers'!B282="","",'Beladung des Speichers'!B282)</f>
        <v/>
      </c>
      <c r="C282" s="163" t="str">
        <f>IF(ISBLANK('Beladung des Speichers'!A282),"",SUMIFS('Beladung des Speichers'!$C$17:$C$300,'Beladung des Speichers'!$A$17:$A$300,A282)-SUMIFS('Entladung des Speichers'!$C$17:$C$300,'Entladung des Speichers'!$A$17:$A$300,A282)+SUMIFS(Füllstände!$B$17:$B$299,Füllstände!$A$17:$A$299,A282)-SUMIFS(Füllstände!$C$17:$C$299,Füllstände!$A$17:$A$299,A282))</f>
        <v/>
      </c>
      <c r="D282" s="164" t="str">
        <f>IF(ISBLANK('Beladung des Speichers'!A282),"",C282*'Beladung des Speichers'!C282/SUMIFS('Beladung des Speichers'!$C$17:$C$300,'Beladung des Speichers'!$A$17:$A$300,A282))</f>
        <v/>
      </c>
      <c r="E282" s="165" t="str">
        <f>IF(ISBLANK('Beladung des Speichers'!A282),"",1/SUMIFS('Beladung des Speichers'!$C$17:$C$300,'Beladung des Speichers'!$A$17:$A$300,A282)*C282*SUMIF($A$17:$A$300,A282,'Beladung des Speichers'!$E$17:$E$300))</f>
        <v/>
      </c>
      <c r="F282" s="166" t="str">
        <f>IF(ISBLANK('Beladung des Speichers'!A282),"",IF(C282=0,"0,00",D282/C282*E282))</f>
        <v/>
      </c>
      <c r="G282" s="167" t="str">
        <f>IF(ISBLANK('Beladung des Speichers'!A282),"",SUMIFS('Beladung des Speichers'!$C$17:$C$300,'Beladung des Speichers'!$A$17:$A$300,A282))</f>
        <v/>
      </c>
      <c r="H282" s="124" t="str">
        <f>IF(ISBLANK('Beladung des Speichers'!A282),"",'Beladung des Speichers'!C282)</f>
        <v/>
      </c>
      <c r="I282" s="168" t="str">
        <f>IF(ISBLANK('Beladung des Speichers'!A282),"",SUMIFS('Beladung des Speichers'!$E$17:$E$1001,'Beladung des Speichers'!$A$17:$A$1001,'Ergebnis (detailliert)'!A282))</f>
        <v/>
      </c>
      <c r="J282" s="125" t="str">
        <f>IF(ISBLANK('Beladung des Speichers'!A282),"",'Beladung des Speichers'!E282)</f>
        <v/>
      </c>
      <c r="K282" s="168" t="str">
        <f>IF(ISBLANK('Beladung des Speichers'!A282),"",SUMIFS('Entladung des Speichers'!$C$17:$C$1001,'Entladung des Speichers'!$A$17:$A$1001,'Ergebnis (detailliert)'!A282))</f>
        <v/>
      </c>
      <c r="L282" s="169" t="str">
        <f t="shared" si="18"/>
        <v/>
      </c>
      <c r="M282" s="169" t="str">
        <f>IF(ISBLANK('Entladung des Speichers'!A282),"",'Entladung des Speichers'!C282)</f>
        <v/>
      </c>
      <c r="N282" s="168" t="str">
        <f>IF(ISBLANK('Beladung des Speichers'!A282),"",SUMIFS('Entladung des Speichers'!$E$17:$E$1001,'Entladung des Speichers'!$A$17:$A$1001,'Ergebnis (detailliert)'!$A$17:$A$300))</f>
        <v/>
      </c>
      <c r="O282" s="125" t="str">
        <f t="shared" si="19"/>
        <v/>
      </c>
      <c r="P282" s="20" t="str">
        <f>IFERROR(IF(A282="","",N282*'Ergebnis (detailliert)'!J282/'Ergebnis (detailliert)'!I282),0)</f>
        <v/>
      </c>
      <c r="Q282" s="106" t="str">
        <f t="shared" si="20"/>
        <v/>
      </c>
      <c r="R282" s="107" t="str">
        <f t="shared" si="21"/>
        <v/>
      </c>
      <c r="S282" s="108" t="str">
        <f>IF(A282="","",IF(LOOKUP(A282,Stammdaten!$A$17:$A$1001,Stammdaten!$G$17:$G$1001)="Nein",0,IF(ISBLANK('Beladung des Speichers'!A282),"",ROUND(MIN(J282,Q282)*-1,2))))</f>
        <v/>
      </c>
    </row>
    <row r="283" spans="1:19" x14ac:dyDescent="0.2">
      <c r="A283" s="109" t="str">
        <f>IF('Beladung des Speichers'!A283="","",'Beladung des Speichers'!A283)</f>
        <v/>
      </c>
      <c r="B283" s="109" t="str">
        <f>IF('Beladung des Speichers'!B283="","",'Beladung des Speichers'!B283)</f>
        <v/>
      </c>
      <c r="C283" s="163" t="str">
        <f>IF(ISBLANK('Beladung des Speichers'!A283),"",SUMIFS('Beladung des Speichers'!$C$17:$C$300,'Beladung des Speichers'!$A$17:$A$300,A283)-SUMIFS('Entladung des Speichers'!$C$17:$C$300,'Entladung des Speichers'!$A$17:$A$300,A283)+SUMIFS(Füllstände!$B$17:$B$299,Füllstände!$A$17:$A$299,A283)-SUMIFS(Füllstände!$C$17:$C$299,Füllstände!$A$17:$A$299,A283))</f>
        <v/>
      </c>
      <c r="D283" s="164" t="str">
        <f>IF(ISBLANK('Beladung des Speichers'!A283),"",C283*'Beladung des Speichers'!C283/SUMIFS('Beladung des Speichers'!$C$17:$C$300,'Beladung des Speichers'!$A$17:$A$300,A283))</f>
        <v/>
      </c>
      <c r="E283" s="165" t="str">
        <f>IF(ISBLANK('Beladung des Speichers'!A283),"",1/SUMIFS('Beladung des Speichers'!$C$17:$C$300,'Beladung des Speichers'!$A$17:$A$300,A283)*C283*SUMIF($A$17:$A$300,A283,'Beladung des Speichers'!$E$17:$E$300))</f>
        <v/>
      </c>
      <c r="F283" s="166" t="str">
        <f>IF(ISBLANK('Beladung des Speichers'!A283),"",IF(C283=0,"0,00",D283/C283*E283))</f>
        <v/>
      </c>
      <c r="G283" s="167" t="str">
        <f>IF(ISBLANK('Beladung des Speichers'!A283),"",SUMIFS('Beladung des Speichers'!$C$17:$C$300,'Beladung des Speichers'!$A$17:$A$300,A283))</f>
        <v/>
      </c>
      <c r="H283" s="124" t="str">
        <f>IF(ISBLANK('Beladung des Speichers'!A283),"",'Beladung des Speichers'!C283)</f>
        <v/>
      </c>
      <c r="I283" s="168" t="str">
        <f>IF(ISBLANK('Beladung des Speichers'!A283),"",SUMIFS('Beladung des Speichers'!$E$17:$E$1001,'Beladung des Speichers'!$A$17:$A$1001,'Ergebnis (detailliert)'!A283))</f>
        <v/>
      </c>
      <c r="J283" s="125" t="str">
        <f>IF(ISBLANK('Beladung des Speichers'!A283),"",'Beladung des Speichers'!E283)</f>
        <v/>
      </c>
      <c r="K283" s="168" t="str">
        <f>IF(ISBLANK('Beladung des Speichers'!A283),"",SUMIFS('Entladung des Speichers'!$C$17:$C$1001,'Entladung des Speichers'!$A$17:$A$1001,'Ergebnis (detailliert)'!A283))</f>
        <v/>
      </c>
      <c r="L283" s="169" t="str">
        <f t="shared" si="18"/>
        <v/>
      </c>
      <c r="M283" s="169" t="str">
        <f>IF(ISBLANK('Entladung des Speichers'!A283),"",'Entladung des Speichers'!C283)</f>
        <v/>
      </c>
      <c r="N283" s="168" t="str">
        <f>IF(ISBLANK('Beladung des Speichers'!A283),"",SUMIFS('Entladung des Speichers'!$E$17:$E$1001,'Entladung des Speichers'!$A$17:$A$1001,'Ergebnis (detailliert)'!$A$17:$A$300))</f>
        <v/>
      </c>
      <c r="O283" s="125" t="str">
        <f t="shared" si="19"/>
        <v/>
      </c>
      <c r="P283" s="20" t="str">
        <f>IFERROR(IF(A283="","",N283*'Ergebnis (detailliert)'!J283/'Ergebnis (detailliert)'!I283),0)</f>
        <v/>
      </c>
      <c r="Q283" s="106" t="str">
        <f t="shared" si="20"/>
        <v/>
      </c>
      <c r="R283" s="107" t="str">
        <f t="shared" si="21"/>
        <v/>
      </c>
      <c r="S283" s="108" t="str">
        <f>IF(A283="","",IF(LOOKUP(A283,Stammdaten!$A$17:$A$1001,Stammdaten!$G$17:$G$1001)="Nein",0,IF(ISBLANK('Beladung des Speichers'!A283),"",ROUND(MIN(J283,Q283)*-1,2))))</f>
        <v/>
      </c>
    </row>
    <row r="284" spans="1:19" x14ac:dyDescent="0.2">
      <c r="A284" s="109" t="str">
        <f>IF('Beladung des Speichers'!A284="","",'Beladung des Speichers'!A284)</f>
        <v/>
      </c>
      <c r="B284" s="109" t="str">
        <f>IF('Beladung des Speichers'!B284="","",'Beladung des Speichers'!B284)</f>
        <v/>
      </c>
      <c r="C284" s="163" t="str">
        <f>IF(ISBLANK('Beladung des Speichers'!A284),"",SUMIFS('Beladung des Speichers'!$C$17:$C$300,'Beladung des Speichers'!$A$17:$A$300,A284)-SUMIFS('Entladung des Speichers'!$C$17:$C$300,'Entladung des Speichers'!$A$17:$A$300,A284)+SUMIFS(Füllstände!$B$17:$B$299,Füllstände!$A$17:$A$299,A284)-SUMIFS(Füllstände!$C$17:$C$299,Füllstände!$A$17:$A$299,A284))</f>
        <v/>
      </c>
      <c r="D284" s="164" t="str">
        <f>IF(ISBLANK('Beladung des Speichers'!A284),"",C284*'Beladung des Speichers'!C284/SUMIFS('Beladung des Speichers'!$C$17:$C$300,'Beladung des Speichers'!$A$17:$A$300,A284))</f>
        <v/>
      </c>
      <c r="E284" s="165" t="str">
        <f>IF(ISBLANK('Beladung des Speichers'!A284),"",1/SUMIFS('Beladung des Speichers'!$C$17:$C$300,'Beladung des Speichers'!$A$17:$A$300,A284)*C284*SUMIF($A$17:$A$300,A284,'Beladung des Speichers'!$E$17:$E$300))</f>
        <v/>
      </c>
      <c r="F284" s="166" t="str">
        <f>IF(ISBLANK('Beladung des Speichers'!A284),"",IF(C284=0,"0,00",D284/C284*E284))</f>
        <v/>
      </c>
      <c r="G284" s="167" t="str">
        <f>IF(ISBLANK('Beladung des Speichers'!A284),"",SUMIFS('Beladung des Speichers'!$C$17:$C$300,'Beladung des Speichers'!$A$17:$A$300,A284))</f>
        <v/>
      </c>
      <c r="H284" s="124" t="str">
        <f>IF(ISBLANK('Beladung des Speichers'!A284),"",'Beladung des Speichers'!C284)</f>
        <v/>
      </c>
      <c r="I284" s="168" t="str">
        <f>IF(ISBLANK('Beladung des Speichers'!A284),"",SUMIFS('Beladung des Speichers'!$E$17:$E$1001,'Beladung des Speichers'!$A$17:$A$1001,'Ergebnis (detailliert)'!A284))</f>
        <v/>
      </c>
      <c r="J284" s="125" t="str">
        <f>IF(ISBLANK('Beladung des Speichers'!A284),"",'Beladung des Speichers'!E284)</f>
        <v/>
      </c>
      <c r="K284" s="168" t="str">
        <f>IF(ISBLANK('Beladung des Speichers'!A284),"",SUMIFS('Entladung des Speichers'!$C$17:$C$1001,'Entladung des Speichers'!$A$17:$A$1001,'Ergebnis (detailliert)'!A284))</f>
        <v/>
      </c>
      <c r="L284" s="169" t="str">
        <f t="shared" si="18"/>
        <v/>
      </c>
      <c r="M284" s="169" t="str">
        <f>IF(ISBLANK('Entladung des Speichers'!A284),"",'Entladung des Speichers'!C284)</f>
        <v/>
      </c>
      <c r="N284" s="168" t="str">
        <f>IF(ISBLANK('Beladung des Speichers'!A284),"",SUMIFS('Entladung des Speichers'!$E$17:$E$1001,'Entladung des Speichers'!$A$17:$A$1001,'Ergebnis (detailliert)'!$A$17:$A$300))</f>
        <v/>
      </c>
      <c r="O284" s="125" t="str">
        <f t="shared" si="19"/>
        <v/>
      </c>
      <c r="P284" s="20" t="str">
        <f>IFERROR(IF(A284="","",N284*'Ergebnis (detailliert)'!J284/'Ergebnis (detailliert)'!I284),0)</f>
        <v/>
      </c>
      <c r="Q284" s="106" t="str">
        <f t="shared" si="20"/>
        <v/>
      </c>
      <c r="R284" s="107" t="str">
        <f t="shared" si="21"/>
        <v/>
      </c>
      <c r="S284" s="108" t="str">
        <f>IF(A284="","",IF(LOOKUP(A284,Stammdaten!$A$17:$A$1001,Stammdaten!$G$17:$G$1001)="Nein",0,IF(ISBLANK('Beladung des Speichers'!A284),"",ROUND(MIN(J284,Q284)*-1,2))))</f>
        <v/>
      </c>
    </row>
    <row r="285" spans="1:19" x14ac:dyDescent="0.2">
      <c r="A285" s="109" t="str">
        <f>IF('Beladung des Speichers'!A285="","",'Beladung des Speichers'!A285)</f>
        <v/>
      </c>
      <c r="B285" s="109" t="str">
        <f>IF('Beladung des Speichers'!B285="","",'Beladung des Speichers'!B285)</f>
        <v/>
      </c>
      <c r="C285" s="163" t="str">
        <f>IF(ISBLANK('Beladung des Speichers'!A285),"",SUMIFS('Beladung des Speichers'!$C$17:$C$300,'Beladung des Speichers'!$A$17:$A$300,A285)-SUMIFS('Entladung des Speichers'!$C$17:$C$300,'Entladung des Speichers'!$A$17:$A$300,A285)+SUMIFS(Füllstände!$B$17:$B$299,Füllstände!$A$17:$A$299,A285)-SUMIFS(Füllstände!$C$17:$C$299,Füllstände!$A$17:$A$299,A285))</f>
        <v/>
      </c>
      <c r="D285" s="164" t="str">
        <f>IF(ISBLANK('Beladung des Speichers'!A285),"",C285*'Beladung des Speichers'!C285/SUMIFS('Beladung des Speichers'!$C$17:$C$300,'Beladung des Speichers'!$A$17:$A$300,A285))</f>
        <v/>
      </c>
      <c r="E285" s="165" t="str">
        <f>IF(ISBLANK('Beladung des Speichers'!A285),"",1/SUMIFS('Beladung des Speichers'!$C$17:$C$300,'Beladung des Speichers'!$A$17:$A$300,A285)*C285*SUMIF($A$17:$A$300,A285,'Beladung des Speichers'!$E$17:$E$300))</f>
        <v/>
      </c>
      <c r="F285" s="166" t="str">
        <f>IF(ISBLANK('Beladung des Speichers'!A285),"",IF(C285=0,"0,00",D285/C285*E285))</f>
        <v/>
      </c>
      <c r="G285" s="167" t="str">
        <f>IF(ISBLANK('Beladung des Speichers'!A285),"",SUMIFS('Beladung des Speichers'!$C$17:$C$300,'Beladung des Speichers'!$A$17:$A$300,A285))</f>
        <v/>
      </c>
      <c r="H285" s="124" t="str">
        <f>IF(ISBLANK('Beladung des Speichers'!A285),"",'Beladung des Speichers'!C285)</f>
        <v/>
      </c>
      <c r="I285" s="168" t="str">
        <f>IF(ISBLANK('Beladung des Speichers'!A285),"",SUMIFS('Beladung des Speichers'!$E$17:$E$1001,'Beladung des Speichers'!$A$17:$A$1001,'Ergebnis (detailliert)'!A285))</f>
        <v/>
      </c>
      <c r="J285" s="125" t="str">
        <f>IF(ISBLANK('Beladung des Speichers'!A285),"",'Beladung des Speichers'!E285)</f>
        <v/>
      </c>
      <c r="K285" s="168" t="str">
        <f>IF(ISBLANK('Beladung des Speichers'!A285),"",SUMIFS('Entladung des Speichers'!$C$17:$C$1001,'Entladung des Speichers'!$A$17:$A$1001,'Ergebnis (detailliert)'!A285))</f>
        <v/>
      </c>
      <c r="L285" s="169" t="str">
        <f t="shared" si="18"/>
        <v/>
      </c>
      <c r="M285" s="169" t="str">
        <f>IF(ISBLANK('Entladung des Speichers'!A285),"",'Entladung des Speichers'!C285)</f>
        <v/>
      </c>
      <c r="N285" s="168" t="str">
        <f>IF(ISBLANK('Beladung des Speichers'!A285),"",SUMIFS('Entladung des Speichers'!$E$17:$E$1001,'Entladung des Speichers'!$A$17:$A$1001,'Ergebnis (detailliert)'!$A$17:$A$300))</f>
        <v/>
      </c>
      <c r="O285" s="125" t="str">
        <f t="shared" si="19"/>
        <v/>
      </c>
      <c r="P285" s="20" t="str">
        <f>IFERROR(IF(A285="","",N285*'Ergebnis (detailliert)'!J285/'Ergebnis (detailliert)'!I285),0)</f>
        <v/>
      </c>
      <c r="Q285" s="106" t="str">
        <f t="shared" si="20"/>
        <v/>
      </c>
      <c r="R285" s="107" t="str">
        <f t="shared" si="21"/>
        <v/>
      </c>
      <c r="S285" s="108" t="str">
        <f>IF(A285="","",IF(LOOKUP(A285,Stammdaten!$A$17:$A$1001,Stammdaten!$G$17:$G$1001)="Nein",0,IF(ISBLANK('Beladung des Speichers'!A285),"",ROUND(MIN(J285,Q285)*-1,2))))</f>
        <v/>
      </c>
    </row>
    <row r="286" spans="1:19" x14ac:dyDescent="0.2">
      <c r="A286" s="109" t="str">
        <f>IF('Beladung des Speichers'!A286="","",'Beladung des Speichers'!A286)</f>
        <v/>
      </c>
      <c r="B286" s="109" t="str">
        <f>IF('Beladung des Speichers'!B286="","",'Beladung des Speichers'!B286)</f>
        <v/>
      </c>
      <c r="C286" s="163" t="str">
        <f>IF(ISBLANK('Beladung des Speichers'!A286),"",SUMIFS('Beladung des Speichers'!$C$17:$C$300,'Beladung des Speichers'!$A$17:$A$300,A286)-SUMIFS('Entladung des Speichers'!$C$17:$C$300,'Entladung des Speichers'!$A$17:$A$300,A286)+SUMIFS(Füllstände!$B$17:$B$299,Füllstände!$A$17:$A$299,A286)-SUMIFS(Füllstände!$C$17:$C$299,Füllstände!$A$17:$A$299,A286))</f>
        <v/>
      </c>
      <c r="D286" s="164" t="str">
        <f>IF(ISBLANK('Beladung des Speichers'!A286),"",C286*'Beladung des Speichers'!C286/SUMIFS('Beladung des Speichers'!$C$17:$C$300,'Beladung des Speichers'!$A$17:$A$300,A286))</f>
        <v/>
      </c>
      <c r="E286" s="165" t="str">
        <f>IF(ISBLANK('Beladung des Speichers'!A286),"",1/SUMIFS('Beladung des Speichers'!$C$17:$C$300,'Beladung des Speichers'!$A$17:$A$300,A286)*C286*SUMIF($A$17:$A$300,A286,'Beladung des Speichers'!$E$17:$E$300))</f>
        <v/>
      </c>
      <c r="F286" s="166" t="str">
        <f>IF(ISBLANK('Beladung des Speichers'!A286),"",IF(C286=0,"0,00",D286/C286*E286))</f>
        <v/>
      </c>
      <c r="G286" s="167" t="str">
        <f>IF(ISBLANK('Beladung des Speichers'!A286),"",SUMIFS('Beladung des Speichers'!$C$17:$C$300,'Beladung des Speichers'!$A$17:$A$300,A286))</f>
        <v/>
      </c>
      <c r="H286" s="124" t="str">
        <f>IF(ISBLANK('Beladung des Speichers'!A286),"",'Beladung des Speichers'!C286)</f>
        <v/>
      </c>
      <c r="I286" s="168" t="str">
        <f>IF(ISBLANK('Beladung des Speichers'!A286),"",SUMIFS('Beladung des Speichers'!$E$17:$E$1001,'Beladung des Speichers'!$A$17:$A$1001,'Ergebnis (detailliert)'!A286))</f>
        <v/>
      </c>
      <c r="J286" s="125" t="str">
        <f>IF(ISBLANK('Beladung des Speichers'!A286),"",'Beladung des Speichers'!E286)</f>
        <v/>
      </c>
      <c r="K286" s="168" t="str">
        <f>IF(ISBLANK('Beladung des Speichers'!A286),"",SUMIFS('Entladung des Speichers'!$C$17:$C$1001,'Entladung des Speichers'!$A$17:$A$1001,'Ergebnis (detailliert)'!A286))</f>
        <v/>
      </c>
      <c r="L286" s="169" t="str">
        <f t="shared" si="18"/>
        <v/>
      </c>
      <c r="M286" s="169" t="str">
        <f>IF(ISBLANK('Entladung des Speichers'!A286),"",'Entladung des Speichers'!C286)</f>
        <v/>
      </c>
      <c r="N286" s="168" t="str">
        <f>IF(ISBLANK('Beladung des Speichers'!A286),"",SUMIFS('Entladung des Speichers'!$E$17:$E$1001,'Entladung des Speichers'!$A$17:$A$1001,'Ergebnis (detailliert)'!$A$17:$A$300))</f>
        <v/>
      </c>
      <c r="O286" s="125" t="str">
        <f t="shared" si="19"/>
        <v/>
      </c>
      <c r="P286" s="20" t="str">
        <f>IFERROR(IF(A286="","",N286*'Ergebnis (detailliert)'!J286/'Ergebnis (detailliert)'!I286),0)</f>
        <v/>
      </c>
      <c r="Q286" s="106" t="str">
        <f t="shared" si="20"/>
        <v/>
      </c>
      <c r="R286" s="107" t="str">
        <f t="shared" si="21"/>
        <v/>
      </c>
      <c r="S286" s="108" t="str">
        <f>IF(A286="","",IF(LOOKUP(A286,Stammdaten!$A$17:$A$1001,Stammdaten!$G$17:$G$1001)="Nein",0,IF(ISBLANK('Beladung des Speichers'!A286),"",ROUND(MIN(J286,Q286)*-1,2))))</f>
        <v/>
      </c>
    </row>
    <row r="287" spans="1:19" x14ac:dyDescent="0.2">
      <c r="A287" s="109" t="str">
        <f>IF('Beladung des Speichers'!A287="","",'Beladung des Speichers'!A287)</f>
        <v/>
      </c>
      <c r="B287" s="109" t="str">
        <f>IF('Beladung des Speichers'!B287="","",'Beladung des Speichers'!B287)</f>
        <v/>
      </c>
      <c r="C287" s="163" t="str">
        <f>IF(ISBLANK('Beladung des Speichers'!A287),"",SUMIFS('Beladung des Speichers'!$C$17:$C$300,'Beladung des Speichers'!$A$17:$A$300,A287)-SUMIFS('Entladung des Speichers'!$C$17:$C$300,'Entladung des Speichers'!$A$17:$A$300,A287)+SUMIFS(Füllstände!$B$17:$B$299,Füllstände!$A$17:$A$299,A287)-SUMIFS(Füllstände!$C$17:$C$299,Füllstände!$A$17:$A$299,A287))</f>
        <v/>
      </c>
      <c r="D287" s="164" t="str">
        <f>IF(ISBLANK('Beladung des Speichers'!A287),"",C287*'Beladung des Speichers'!C287/SUMIFS('Beladung des Speichers'!$C$17:$C$300,'Beladung des Speichers'!$A$17:$A$300,A287))</f>
        <v/>
      </c>
      <c r="E287" s="165" t="str">
        <f>IF(ISBLANK('Beladung des Speichers'!A287),"",1/SUMIFS('Beladung des Speichers'!$C$17:$C$300,'Beladung des Speichers'!$A$17:$A$300,A287)*C287*SUMIF($A$17:$A$300,A287,'Beladung des Speichers'!$E$17:$E$300))</f>
        <v/>
      </c>
      <c r="F287" s="166" t="str">
        <f>IF(ISBLANK('Beladung des Speichers'!A287),"",IF(C287=0,"0,00",D287/C287*E287))</f>
        <v/>
      </c>
      <c r="G287" s="167" t="str">
        <f>IF(ISBLANK('Beladung des Speichers'!A287),"",SUMIFS('Beladung des Speichers'!$C$17:$C$300,'Beladung des Speichers'!$A$17:$A$300,A287))</f>
        <v/>
      </c>
      <c r="H287" s="124" t="str">
        <f>IF(ISBLANK('Beladung des Speichers'!A287),"",'Beladung des Speichers'!C287)</f>
        <v/>
      </c>
      <c r="I287" s="168" t="str">
        <f>IF(ISBLANK('Beladung des Speichers'!A287),"",SUMIFS('Beladung des Speichers'!$E$17:$E$1001,'Beladung des Speichers'!$A$17:$A$1001,'Ergebnis (detailliert)'!A287))</f>
        <v/>
      </c>
      <c r="J287" s="125" t="str">
        <f>IF(ISBLANK('Beladung des Speichers'!A287),"",'Beladung des Speichers'!E287)</f>
        <v/>
      </c>
      <c r="K287" s="168" t="str">
        <f>IF(ISBLANK('Beladung des Speichers'!A287),"",SUMIFS('Entladung des Speichers'!$C$17:$C$1001,'Entladung des Speichers'!$A$17:$A$1001,'Ergebnis (detailliert)'!A287))</f>
        <v/>
      </c>
      <c r="L287" s="169" t="str">
        <f t="shared" si="18"/>
        <v/>
      </c>
      <c r="M287" s="169" t="str">
        <f>IF(ISBLANK('Entladung des Speichers'!A287),"",'Entladung des Speichers'!C287)</f>
        <v/>
      </c>
      <c r="N287" s="168" t="str">
        <f>IF(ISBLANK('Beladung des Speichers'!A287),"",SUMIFS('Entladung des Speichers'!$E$17:$E$1001,'Entladung des Speichers'!$A$17:$A$1001,'Ergebnis (detailliert)'!$A$17:$A$300))</f>
        <v/>
      </c>
      <c r="O287" s="125" t="str">
        <f t="shared" si="19"/>
        <v/>
      </c>
      <c r="P287" s="20" t="str">
        <f>IFERROR(IF(A287="","",N287*'Ergebnis (detailliert)'!J287/'Ergebnis (detailliert)'!I287),0)</f>
        <v/>
      </c>
      <c r="Q287" s="106" t="str">
        <f t="shared" si="20"/>
        <v/>
      </c>
      <c r="R287" s="107" t="str">
        <f t="shared" si="21"/>
        <v/>
      </c>
      <c r="S287" s="108" t="str">
        <f>IF(A287="","",IF(LOOKUP(A287,Stammdaten!$A$17:$A$1001,Stammdaten!$G$17:$G$1001)="Nein",0,IF(ISBLANK('Beladung des Speichers'!A287),"",ROUND(MIN(J287,Q287)*-1,2))))</f>
        <v/>
      </c>
    </row>
    <row r="288" spans="1:19" x14ac:dyDescent="0.2">
      <c r="A288" s="109" t="str">
        <f>IF('Beladung des Speichers'!A288="","",'Beladung des Speichers'!A288)</f>
        <v/>
      </c>
      <c r="B288" s="109" t="str">
        <f>IF('Beladung des Speichers'!B288="","",'Beladung des Speichers'!B288)</f>
        <v/>
      </c>
      <c r="C288" s="163" t="str">
        <f>IF(ISBLANK('Beladung des Speichers'!A288),"",SUMIFS('Beladung des Speichers'!$C$17:$C$300,'Beladung des Speichers'!$A$17:$A$300,A288)-SUMIFS('Entladung des Speichers'!$C$17:$C$300,'Entladung des Speichers'!$A$17:$A$300,A288)+SUMIFS(Füllstände!$B$17:$B$299,Füllstände!$A$17:$A$299,A288)-SUMIFS(Füllstände!$C$17:$C$299,Füllstände!$A$17:$A$299,A288))</f>
        <v/>
      </c>
      <c r="D288" s="164" t="str">
        <f>IF(ISBLANK('Beladung des Speichers'!A288),"",C288*'Beladung des Speichers'!C288/SUMIFS('Beladung des Speichers'!$C$17:$C$300,'Beladung des Speichers'!$A$17:$A$300,A288))</f>
        <v/>
      </c>
      <c r="E288" s="165" t="str">
        <f>IF(ISBLANK('Beladung des Speichers'!A288),"",1/SUMIFS('Beladung des Speichers'!$C$17:$C$300,'Beladung des Speichers'!$A$17:$A$300,A288)*C288*SUMIF($A$17:$A$300,A288,'Beladung des Speichers'!$E$17:$E$300))</f>
        <v/>
      </c>
      <c r="F288" s="166" t="str">
        <f>IF(ISBLANK('Beladung des Speichers'!A288),"",IF(C288=0,"0,00",D288/C288*E288))</f>
        <v/>
      </c>
      <c r="G288" s="167" t="str">
        <f>IF(ISBLANK('Beladung des Speichers'!A288),"",SUMIFS('Beladung des Speichers'!$C$17:$C$300,'Beladung des Speichers'!$A$17:$A$300,A288))</f>
        <v/>
      </c>
      <c r="H288" s="124" t="str">
        <f>IF(ISBLANK('Beladung des Speichers'!A288),"",'Beladung des Speichers'!C288)</f>
        <v/>
      </c>
      <c r="I288" s="168" t="str">
        <f>IF(ISBLANK('Beladung des Speichers'!A288),"",SUMIFS('Beladung des Speichers'!$E$17:$E$1001,'Beladung des Speichers'!$A$17:$A$1001,'Ergebnis (detailliert)'!A288))</f>
        <v/>
      </c>
      <c r="J288" s="125" t="str">
        <f>IF(ISBLANK('Beladung des Speichers'!A288),"",'Beladung des Speichers'!E288)</f>
        <v/>
      </c>
      <c r="K288" s="168" t="str">
        <f>IF(ISBLANK('Beladung des Speichers'!A288),"",SUMIFS('Entladung des Speichers'!$C$17:$C$1001,'Entladung des Speichers'!$A$17:$A$1001,'Ergebnis (detailliert)'!A288))</f>
        <v/>
      </c>
      <c r="L288" s="169" t="str">
        <f t="shared" si="18"/>
        <v/>
      </c>
      <c r="M288" s="169" t="str">
        <f>IF(ISBLANK('Entladung des Speichers'!A288),"",'Entladung des Speichers'!C288)</f>
        <v/>
      </c>
      <c r="N288" s="168" t="str">
        <f>IF(ISBLANK('Beladung des Speichers'!A288),"",SUMIFS('Entladung des Speichers'!$E$17:$E$1001,'Entladung des Speichers'!$A$17:$A$1001,'Ergebnis (detailliert)'!$A$17:$A$300))</f>
        <v/>
      </c>
      <c r="O288" s="125" t="str">
        <f t="shared" si="19"/>
        <v/>
      </c>
      <c r="P288" s="20" t="str">
        <f>IFERROR(IF(A288="","",N288*'Ergebnis (detailliert)'!J288/'Ergebnis (detailliert)'!I288),0)</f>
        <v/>
      </c>
      <c r="Q288" s="106" t="str">
        <f t="shared" si="20"/>
        <v/>
      </c>
      <c r="R288" s="107" t="str">
        <f t="shared" si="21"/>
        <v/>
      </c>
      <c r="S288" s="108" t="str">
        <f>IF(A288="","",IF(LOOKUP(A288,Stammdaten!$A$17:$A$1001,Stammdaten!$G$17:$G$1001)="Nein",0,IF(ISBLANK('Beladung des Speichers'!A288),"",ROUND(MIN(J288,Q288)*-1,2))))</f>
        <v/>
      </c>
    </row>
    <row r="289" spans="1:19" x14ac:dyDescent="0.2">
      <c r="A289" s="109" t="str">
        <f>IF('Beladung des Speichers'!A289="","",'Beladung des Speichers'!A289)</f>
        <v/>
      </c>
      <c r="B289" s="109" t="str">
        <f>IF('Beladung des Speichers'!B289="","",'Beladung des Speichers'!B289)</f>
        <v/>
      </c>
      <c r="C289" s="163" t="str">
        <f>IF(ISBLANK('Beladung des Speichers'!A289),"",SUMIFS('Beladung des Speichers'!$C$17:$C$300,'Beladung des Speichers'!$A$17:$A$300,A289)-SUMIFS('Entladung des Speichers'!$C$17:$C$300,'Entladung des Speichers'!$A$17:$A$300,A289)+SUMIFS(Füllstände!$B$17:$B$299,Füllstände!$A$17:$A$299,A289)-SUMIFS(Füllstände!$C$17:$C$299,Füllstände!$A$17:$A$299,A289))</f>
        <v/>
      </c>
      <c r="D289" s="164" t="str">
        <f>IF(ISBLANK('Beladung des Speichers'!A289),"",C289*'Beladung des Speichers'!C289/SUMIFS('Beladung des Speichers'!$C$17:$C$300,'Beladung des Speichers'!$A$17:$A$300,A289))</f>
        <v/>
      </c>
      <c r="E289" s="165" t="str">
        <f>IF(ISBLANK('Beladung des Speichers'!A289),"",1/SUMIFS('Beladung des Speichers'!$C$17:$C$300,'Beladung des Speichers'!$A$17:$A$300,A289)*C289*SUMIF($A$17:$A$300,A289,'Beladung des Speichers'!$E$17:$E$300))</f>
        <v/>
      </c>
      <c r="F289" s="166" t="str">
        <f>IF(ISBLANK('Beladung des Speichers'!A289),"",IF(C289=0,"0,00",D289/C289*E289))</f>
        <v/>
      </c>
      <c r="G289" s="167" t="str">
        <f>IF(ISBLANK('Beladung des Speichers'!A289),"",SUMIFS('Beladung des Speichers'!$C$17:$C$300,'Beladung des Speichers'!$A$17:$A$300,A289))</f>
        <v/>
      </c>
      <c r="H289" s="124" t="str">
        <f>IF(ISBLANK('Beladung des Speichers'!A289),"",'Beladung des Speichers'!C289)</f>
        <v/>
      </c>
      <c r="I289" s="168" t="str">
        <f>IF(ISBLANK('Beladung des Speichers'!A289),"",SUMIFS('Beladung des Speichers'!$E$17:$E$1001,'Beladung des Speichers'!$A$17:$A$1001,'Ergebnis (detailliert)'!A289))</f>
        <v/>
      </c>
      <c r="J289" s="125" t="str">
        <f>IF(ISBLANK('Beladung des Speichers'!A289),"",'Beladung des Speichers'!E289)</f>
        <v/>
      </c>
      <c r="K289" s="168" t="str">
        <f>IF(ISBLANK('Beladung des Speichers'!A289),"",SUMIFS('Entladung des Speichers'!$C$17:$C$1001,'Entladung des Speichers'!$A$17:$A$1001,'Ergebnis (detailliert)'!A289))</f>
        <v/>
      </c>
      <c r="L289" s="169" t="str">
        <f t="shared" si="18"/>
        <v/>
      </c>
      <c r="M289" s="169" t="str">
        <f>IF(ISBLANK('Entladung des Speichers'!A289),"",'Entladung des Speichers'!C289)</f>
        <v/>
      </c>
      <c r="N289" s="168" t="str">
        <f>IF(ISBLANK('Beladung des Speichers'!A289),"",SUMIFS('Entladung des Speichers'!$E$17:$E$1001,'Entladung des Speichers'!$A$17:$A$1001,'Ergebnis (detailliert)'!$A$17:$A$300))</f>
        <v/>
      </c>
      <c r="O289" s="125" t="str">
        <f t="shared" si="19"/>
        <v/>
      </c>
      <c r="P289" s="20" t="str">
        <f>IFERROR(IF(A289="","",N289*'Ergebnis (detailliert)'!J289/'Ergebnis (detailliert)'!I289),0)</f>
        <v/>
      </c>
      <c r="Q289" s="106" t="str">
        <f t="shared" si="20"/>
        <v/>
      </c>
      <c r="R289" s="107" t="str">
        <f t="shared" si="21"/>
        <v/>
      </c>
      <c r="S289" s="108" t="str">
        <f>IF(A289="","",IF(LOOKUP(A289,Stammdaten!$A$17:$A$1001,Stammdaten!$G$17:$G$1001)="Nein",0,IF(ISBLANK('Beladung des Speichers'!A289),"",ROUND(MIN(J289,Q289)*-1,2))))</f>
        <v/>
      </c>
    </row>
    <row r="290" spans="1:19" x14ac:dyDescent="0.2">
      <c r="A290" s="109" t="str">
        <f>IF('Beladung des Speichers'!A290="","",'Beladung des Speichers'!A290)</f>
        <v/>
      </c>
      <c r="B290" s="109" t="str">
        <f>IF('Beladung des Speichers'!B290="","",'Beladung des Speichers'!B290)</f>
        <v/>
      </c>
      <c r="C290" s="163" t="str">
        <f>IF(ISBLANK('Beladung des Speichers'!A290),"",SUMIFS('Beladung des Speichers'!$C$17:$C$300,'Beladung des Speichers'!$A$17:$A$300,A290)-SUMIFS('Entladung des Speichers'!$C$17:$C$300,'Entladung des Speichers'!$A$17:$A$300,A290)+SUMIFS(Füllstände!$B$17:$B$299,Füllstände!$A$17:$A$299,A290)-SUMIFS(Füllstände!$C$17:$C$299,Füllstände!$A$17:$A$299,A290))</f>
        <v/>
      </c>
      <c r="D290" s="164" t="str">
        <f>IF(ISBLANK('Beladung des Speichers'!A290),"",C290*'Beladung des Speichers'!C290/SUMIFS('Beladung des Speichers'!$C$17:$C$300,'Beladung des Speichers'!$A$17:$A$300,A290))</f>
        <v/>
      </c>
      <c r="E290" s="165" t="str">
        <f>IF(ISBLANK('Beladung des Speichers'!A290),"",1/SUMIFS('Beladung des Speichers'!$C$17:$C$300,'Beladung des Speichers'!$A$17:$A$300,A290)*C290*SUMIF($A$17:$A$300,A290,'Beladung des Speichers'!$E$17:$E$300))</f>
        <v/>
      </c>
      <c r="F290" s="166" t="str">
        <f>IF(ISBLANK('Beladung des Speichers'!A290),"",IF(C290=0,"0,00",D290/C290*E290))</f>
        <v/>
      </c>
      <c r="G290" s="167" t="str">
        <f>IF(ISBLANK('Beladung des Speichers'!A290),"",SUMIFS('Beladung des Speichers'!$C$17:$C$300,'Beladung des Speichers'!$A$17:$A$300,A290))</f>
        <v/>
      </c>
      <c r="H290" s="124" t="str">
        <f>IF(ISBLANK('Beladung des Speichers'!A290),"",'Beladung des Speichers'!C290)</f>
        <v/>
      </c>
      <c r="I290" s="168" t="str">
        <f>IF(ISBLANK('Beladung des Speichers'!A290),"",SUMIFS('Beladung des Speichers'!$E$17:$E$1001,'Beladung des Speichers'!$A$17:$A$1001,'Ergebnis (detailliert)'!A290))</f>
        <v/>
      </c>
      <c r="J290" s="125" t="str">
        <f>IF(ISBLANK('Beladung des Speichers'!A290),"",'Beladung des Speichers'!E290)</f>
        <v/>
      </c>
      <c r="K290" s="168" t="str">
        <f>IF(ISBLANK('Beladung des Speichers'!A290),"",SUMIFS('Entladung des Speichers'!$C$17:$C$1001,'Entladung des Speichers'!$A$17:$A$1001,'Ergebnis (detailliert)'!A290))</f>
        <v/>
      </c>
      <c r="L290" s="169" t="str">
        <f t="shared" si="18"/>
        <v/>
      </c>
      <c r="M290" s="169" t="str">
        <f>IF(ISBLANK('Entladung des Speichers'!A290),"",'Entladung des Speichers'!C290)</f>
        <v/>
      </c>
      <c r="N290" s="168" t="str">
        <f>IF(ISBLANK('Beladung des Speichers'!A290),"",SUMIFS('Entladung des Speichers'!$E$17:$E$1001,'Entladung des Speichers'!$A$17:$A$1001,'Ergebnis (detailliert)'!$A$17:$A$300))</f>
        <v/>
      </c>
      <c r="O290" s="125" t="str">
        <f t="shared" si="19"/>
        <v/>
      </c>
      <c r="P290" s="20" t="str">
        <f>IFERROR(IF(A290="","",N290*'Ergebnis (detailliert)'!J290/'Ergebnis (detailliert)'!I290),0)</f>
        <v/>
      </c>
      <c r="Q290" s="106" t="str">
        <f t="shared" si="20"/>
        <v/>
      </c>
      <c r="R290" s="107" t="str">
        <f t="shared" si="21"/>
        <v/>
      </c>
      <c r="S290" s="108" t="str">
        <f>IF(A290="","",IF(LOOKUP(A290,Stammdaten!$A$17:$A$1001,Stammdaten!$G$17:$G$1001)="Nein",0,IF(ISBLANK('Beladung des Speichers'!A290),"",ROUND(MIN(J290,Q290)*-1,2))))</f>
        <v/>
      </c>
    </row>
    <row r="291" spans="1:19" x14ac:dyDescent="0.2">
      <c r="A291" s="109" t="str">
        <f>IF('Beladung des Speichers'!A291="","",'Beladung des Speichers'!A291)</f>
        <v/>
      </c>
      <c r="B291" s="109" t="str">
        <f>IF('Beladung des Speichers'!B291="","",'Beladung des Speichers'!B291)</f>
        <v/>
      </c>
      <c r="C291" s="163" t="str">
        <f>IF(ISBLANK('Beladung des Speichers'!A291),"",SUMIFS('Beladung des Speichers'!$C$17:$C$300,'Beladung des Speichers'!$A$17:$A$300,A291)-SUMIFS('Entladung des Speichers'!$C$17:$C$300,'Entladung des Speichers'!$A$17:$A$300,A291)+SUMIFS(Füllstände!$B$17:$B$299,Füllstände!$A$17:$A$299,A291)-SUMIFS(Füllstände!$C$17:$C$299,Füllstände!$A$17:$A$299,A291))</f>
        <v/>
      </c>
      <c r="D291" s="164" t="str">
        <f>IF(ISBLANK('Beladung des Speichers'!A291),"",C291*'Beladung des Speichers'!C291/SUMIFS('Beladung des Speichers'!$C$17:$C$300,'Beladung des Speichers'!$A$17:$A$300,A291))</f>
        <v/>
      </c>
      <c r="E291" s="165" t="str">
        <f>IF(ISBLANK('Beladung des Speichers'!A291),"",1/SUMIFS('Beladung des Speichers'!$C$17:$C$300,'Beladung des Speichers'!$A$17:$A$300,A291)*C291*SUMIF($A$17:$A$300,A291,'Beladung des Speichers'!$E$17:$E$300))</f>
        <v/>
      </c>
      <c r="F291" s="166" t="str">
        <f>IF(ISBLANK('Beladung des Speichers'!A291),"",IF(C291=0,"0,00",D291/C291*E291))</f>
        <v/>
      </c>
      <c r="G291" s="167" t="str">
        <f>IF(ISBLANK('Beladung des Speichers'!A291),"",SUMIFS('Beladung des Speichers'!$C$17:$C$300,'Beladung des Speichers'!$A$17:$A$300,A291))</f>
        <v/>
      </c>
      <c r="H291" s="124" t="str">
        <f>IF(ISBLANK('Beladung des Speichers'!A291),"",'Beladung des Speichers'!C291)</f>
        <v/>
      </c>
      <c r="I291" s="168" t="str">
        <f>IF(ISBLANK('Beladung des Speichers'!A291),"",SUMIFS('Beladung des Speichers'!$E$17:$E$1001,'Beladung des Speichers'!$A$17:$A$1001,'Ergebnis (detailliert)'!A291))</f>
        <v/>
      </c>
      <c r="J291" s="125" t="str">
        <f>IF(ISBLANK('Beladung des Speichers'!A291),"",'Beladung des Speichers'!E291)</f>
        <v/>
      </c>
      <c r="K291" s="168" t="str">
        <f>IF(ISBLANK('Beladung des Speichers'!A291),"",SUMIFS('Entladung des Speichers'!$C$17:$C$1001,'Entladung des Speichers'!$A$17:$A$1001,'Ergebnis (detailliert)'!A291))</f>
        <v/>
      </c>
      <c r="L291" s="169" t="str">
        <f t="shared" si="18"/>
        <v/>
      </c>
      <c r="M291" s="169" t="str">
        <f>IF(ISBLANK('Entladung des Speichers'!A291),"",'Entladung des Speichers'!C291)</f>
        <v/>
      </c>
      <c r="N291" s="168" t="str">
        <f>IF(ISBLANK('Beladung des Speichers'!A291),"",SUMIFS('Entladung des Speichers'!$E$17:$E$1001,'Entladung des Speichers'!$A$17:$A$1001,'Ergebnis (detailliert)'!$A$17:$A$300))</f>
        <v/>
      </c>
      <c r="O291" s="125" t="str">
        <f t="shared" si="19"/>
        <v/>
      </c>
      <c r="P291" s="20" t="str">
        <f>IFERROR(IF(A291="","",N291*'Ergebnis (detailliert)'!J291/'Ergebnis (detailliert)'!I291),0)</f>
        <v/>
      </c>
      <c r="Q291" s="106" t="str">
        <f t="shared" si="20"/>
        <v/>
      </c>
      <c r="R291" s="107" t="str">
        <f t="shared" si="21"/>
        <v/>
      </c>
      <c r="S291" s="108" t="str">
        <f>IF(A291="","",IF(LOOKUP(A291,Stammdaten!$A$17:$A$1001,Stammdaten!$G$17:$G$1001)="Nein",0,IF(ISBLANK('Beladung des Speichers'!A291),"",ROUND(MIN(J291,Q291)*-1,2))))</f>
        <v/>
      </c>
    </row>
    <row r="292" spans="1:19" x14ac:dyDescent="0.2">
      <c r="A292" s="109" t="str">
        <f>IF('Beladung des Speichers'!A292="","",'Beladung des Speichers'!A292)</f>
        <v/>
      </c>
      <c r="B292" s="109" t="str">
        <f>IF('Beladung des Speichers'!B292="","",'Beladung des Speichers'!B292)</f>
        <v/>
      </c>
      <c r="C292" s="163" t="str">
        <f>IF(ISBLANK('Beladung des Speichers'!A292),"",SUMIFS('Beladung des Speichers'!$C$17:$C$300,'Beladung des Speichers'!$A$17:$A$300,A292)-SUMIFS('Entladung des Speichers'!$C$17:$C$300,'Entladung des Speichers'!$A$17:$A$300,A292)+SUMIFS(Füllstände!$B$17:$B$299,Füllstände!$A$17:$A$299,A292)-SUMIFS(Füllstände!$C$17:$C$299,Füllstände!$A$17:$A$299,A292))</f>
        <v/>
      </c>
      <c r="D292" s="164" t="str">
        <f>IF(ISBLANK('Beladung des Speichers'!A292),"",C292*'Beladung des Speichers'!C292/SUMIFS('Beladung des Speichers'!$C$17:$C$300,'Beladung des Speichers'!$A$17:$A$300,A292))</f>
        <v/>
      </c>
      <c r="E292" s="165" t="str">
        <f>IF(ISBLANK('Beladung des Speichers'!A292),"",1/SUMIFS('Beladung des Speichers'!$C$17:$C$300,'Beladung des Speichers'!$A$17:$A$300,A292)*C292*SUMIF($A$17:$A$300,A292,'Beladung des Speichers'!$E$17:$E$300))</f>
        <v/>
      </c>
      <c r="F292" s="166" t="str">
        <f>IF(ISBLANK('Beladung des Speichers'!A292),"",IF(C292=0,"0,00",D292/C292*E292))</f>
        <v/>
      </c>
      <c r="G292" s="167" t="str">
        <f>IF(ISBLANK('Beladung des Speichers'!A292),"",SUMIFS('Beladung des Speichers'!$C$17:$C$300,'Beladung des Speichers'!$A$17:$A$300,A292))</f>
        <v/>
      </c>
      <c r="H292" s="124" t="str">
        <f>IF(ISBLANK('Beladung des Speichers'!A292),"",'Beladung des Speichers'!C292)</f>
        <v/>
      </c>
      <c r="I292" s="168" t="str">
        <f>IF(ISBLANK('Beladung des Speichers'!A292),"",SUMIFS('Beladung des Speichers'!$E$17:$E$1001,'Beladung des Speichers'!$A$17:$A$1001,'Ergebnis (detailliert)'!A292))</f>
        <v/>
      </c>
      <c r="J292" s="125" t="str">
        <f>IF(ISBLANK('Beladung des Speichers'!A292),"",'Beladung des Speichers'!E292)</f>
        <v/>
      </c>
      <c r="K292" s="168" t="str">
        <f>IF(ISBLANK('Beladung des Speichers'!A292),"",SUMIFS('Entladung des Speichers'!$C$17:$C$1001,'Entladung des Speichers'!$A$17:$A$1001,'Ergebnis (detailliert)'!A292))</f>
        <v/>
      </c>
      <c r="L292" s="169" t="str">
        <f t="shared" si="18"/>
        <v/>
      </c>
      <c r="M292" s="169" t="str">
        <f>IF(ISBLANK('Entladung des Speichers'!A292),"",'Entladung des Speichers'!C292)</f>
        <v/>
      </c>
      <c r="N292" s="168" t="str">
        <f>IF(ISBLANK('Beladung des Speichers'!A292),"",SUMIFS('Entladung des Speichers'!$E$17:$E$1001,'Entladung des Speichers'!$A$17:$A$1001,'Ergebnis (detailliert)'!$A$17:$A$300))</f>
        <v/>
      </c>
      <c r="O292" s="125" t="str">
        <f t="shared" si="19"/>
        <v/>
      </c>
      <c r="P292" s="20" t="str">
        <f>IFERROR(IF(A292="","",N292*'Ergebnis (detailliert)'!J292/'Ergebnis (detailliert)'!I292),0)</f>
        <v/>
      </c>
      <c r="Q292" s="106" t="str">
        <f t="shared" si="20"/>
        <v/>
      </c>
      <c r="R292" s="107" t="str">
        <f t="shared" si="21"/>
        <v/>
      </c>
      <c r="S292" s="108" t="str">
        <f>IF(A292="","",IF(LOOKUP(A292,Stammdaten!$A$17:$A$1001,Stammdaten!$G$17:$G$1001)="Nein",0,IF(ISBLANK('Beladung des Speichers'!A292),"",ROUND(MIN(J292,Q292)*-1,2))))</f>
        <v/>
      </c>
    </row>
    <row r="293" spans="1:19" x14ac:dyDescent="0.2">
      <c r="A293" s="109" t="str">
        <f>IF('Beladung des Speichers'!A293="","",'Beladung des Speichers'!A293)</f>
        <v/>
      </c>
      <c r="B293" s="109" t="str">
        <f>IF('Beladung des Speichers'!B293="","",'Beladung des Speichers'!B293)</f>
        <v/>
      </c>
      <c r="C293" s="163" t="str">
        <f>IF(ISBLANK('Beladung des Speichers'!A293),"",SUMIFS('Beladung des Speichers'!$C$17:$C$300,'Beladung des Speichers'!$A$17:$A$300,A293)-SUMIFS('Entladung des Speichers'!$C$17:$C$300,'Entladung des Speichers'!$A$17:$A$300,A293)+SUMIFS(Füllstände!$B$17:$B$299,Füllstände!$A$17:$A$299,A293)-SUMIFS(Füllstände!$C$17:$C$299,Füllstände!$A$17:$A$299,A293))</f>
        <v/>
      </c>
      <c r="D293" s="164" t="str">
        <f>IF(ISBLANK('Beladung des Speichers'!A293),"",C293*'Beladung des Speichers'!C293/SUMIFS('Beladung des Speichers'!$C$17:$C$300,'Beladung des Speichers'!$A$17:$A$300,A293))</f>
        <v/>
      </c>
      <c r="E293" s="165" t="str">
        <f>IF(ISBLANK('Beladung des Speichers'!A293),"",1/SUMIFS('Beladung des Speichers'!$C$17:$C$300,'Beladung des Speichers'!$A$17:$A$300,A293)*C293*SUMIF($A$17:$A$300,A293,'Beladung des Speichers'!$E$17:$E$300))</f>
        <v/>
      </c>
      <c r="F293" s="166" t="str">
        <f>IF(ISBLANK('Beladung des Speichers'!A293),"",IF(C293=0,"0,00",D293/C293*E293))</f>
        <v/>
      </c>
      <c r="G293" s="167" t="str">
        <f>IF(ISBLANK('Beladung des Speichers'!A293),"",SUMIFS('Beladung des Speichers'!$C$17:$C$300,'Beladung des Speichers'!$A$17:$A$300,A293))</f>
        <v/>
      </c>
      <c r="H293" s="124" t="str">
        <f>IF(ISBLANK('Beladung des Speichers'!A293),"",'Beladung des Speichers'!C293)</f>
        <v/>
      </c>
      <c r="I293" s="168" t="str">
        <f>IF(ISBLANK('Beladung des Speichers'!A293),"",SUMIFS('Beladung des Speichers'!$E$17:$E$1001,'Beladung des Speichers'!$A$17:$A$1001,'Ergebnis (detailliert)'!A293))</f>
        <v/>
      </c>
      <c r="J293" s="125" t="str">
        <f>IF(ISBLANK('Beladung des Speichers'!A293),"",'Beladung des Speichers'!E293)</f>
        <v/>
      </c>
      <c r="K293" s="168" t="str">
        <f>IF(ISBLANK('Beladung des Speichers'!A293),"",SUMIFS('Entladung des Speichers'!$C$17:$C$1001,'Entladung des Speichers'!$A$17:$A$1001,'Ergebnis (detailliert)'!A293))</f>
        <v/>
      </c>
      <c r="L293" s="169" t="str">
        <f t="shared" si="18"/>
        <v/>
      </c>
      <c r="M293" s="169" t="str">
        <f>IF(ISBLANK('Entladung des Speichers'!A293),"",'Entladung des Speichers'!C293)</f>
        <v/>
      </c>
      <c r="N293" s="168" t="str">
        <f>IF(ISBLANK('Beladung des Speichers'!A293),"",SUMIFS('Entladung des Speichers'!$E$17:$E$1001,'Entladung des Speichers'!$A$17:$A$1001,'Ergebnis (detailliert)'!$A$17:$A$300))</f>
        <v/>
      </c>
      <c r="O293" s="125" t="str">
        <f t="shared" si="19"/>
        <v/>
      </c>
      <c r="P293" s="20" t="str">
        <f>IFERROR(IF(A293="","",N293*'Ergebnis (detailliert)'!J293/'Ergebnis (detailliert)'!I293),0)</f>
        <v/>
      </c>
      <c r="Q293" s="106" t="str">
        <f t="shared" si="20"/>
        <v/>
      </c>
      <c r="R293" s="107" t="str">
        <f t="shared" si="21"/>
        <v/>
      </c>
      <c r="S293" s="108" t="str">
        <f>IF(A293="","",IF(LOOKUP(A293,Stammdaten!$A$17:$A$1001,Stammdaten!$G$17:$G$1001)="Nein",0,IF(ISBLANK('Beladung des Speichers'!A293),"",ROUND(MIN(J293,Q293)*-1,2))))</f>
        <v/>
      </c>
    </row>
    <row r="294" spans="1:19" x14ac:dyDescent="0.2">
      <c r="A294" s="109" t="str">
        <f>IF('Beladung des Speichers'!A294="","",'Beladung des Speichers'!A294)</f>
        <v/>
      </c>
      <c r="B294" s="109" t="str">
        <f>IF('Beladung des Speichers'!B294="","",'Beladung des Speichers'!B294)</f>
        <v/>
      </c>
      <c r="C294" s="163" t="str">
        <f>IF(ISBLANK('Beladung des Speichers'!A294),"",SUMIFS('Beladung des Speichers'!$C$17:$C$300,'Beladung des Speichers'!$A$17:$A$300,A294)-SUMIFS('Entladung des Speichers'!$C$17:$C$300,'Entladung des Speichers'!$A$17:$A$300,A294)+SUMIFS(Füllstände!$B$17:$B$299,Füllstände!$A$17:$A$299,A294)-SUMIFS(Füllstände!$C$17:$C$299,Füllstände!$A$17:$A$299,A294))</f>
        <v/>
      </c>
      <c r="D294" s="164" t="str">
        <f>IF(ISBLANK('Beladung des Speichers'!A294),"",C294*'Beladung des Speichers'!C294/SUMIFS('Beladung des Speichers'!$C$17:$C$300,'Beladung des Speichers'!$A$17:$A$300,A294))</f>
        <v/>
      </c>
      <c r="E294" s="165" t="str">
        <f>IF(ISBLANK('Beladung des Speichers'!A294),"",1/SUMIFS('Beladung des Speichers'!$C$17:$C$300,'Beladung des Speichers'!$A$17:$A$300,A294)*C294*SUMIF($A$17:$A$300,A294,'Beladung des Speichers'!$E$17:$E$300))</f>
        <v/>
      </c>
      <c r="F294" s="166" t="str">
        <f>IF(ISBLANK('Beladung des Speichers'!A294),"",IF(C294=0,"0,00",D294/C294*E294))</f>
        <v/>
      </c>
      <c r="G294" s="167" t="str">
        <f>IF(ISBLANK('Beladung des Speichers'!A294),"",SUMIFS('Beladung des Speichers'!$C$17:$C$300,'Beladung des Speichers'!$A$17:$A$300,A294))</f>
        <v/>
      </c>
      <c r="H294" s="124" t="str">
        <f>IF(ISBLANK('Beladung des Speichers'!A294),"",'Beladung des Speichers'!C294)</f>
        <v/>
      </c>
      <c r="I294" s="168" t="str">
        <f>IF(ISBLANK('Beladung des Speichers'!A294),"",SUMIFS('Beladung des Speichers'!$E$17:$E$1001,'Beladung des Speichers'!$A$17:$A$1001,'Ergebnis (detailliert)'!A294))</f>
        <v/>
      </c>
      <c r="J294" s="125" t="str">
        <f>IF(ISBLANK('Beladung des Speichers'!A294),"",'Beladung des Speichers'!E294)</f>
        <v/>
      </c>
      <c r="K294" s="168" t="str">
        <f>IF(ISBLANK('Beladung des Speichers'!A294),"",SUMIFS('Entladung des Speichers'!$C$17:$C$1001,'Entladung des Speichers'!$A$17:$A$1001,'Ergebnis (detailliert)'!A294))</f>
        <v/>
      </c>
      <c r="L294" s="169" t="str">
        <f t="shared" si="18"/>
        <v/>
      </c>
      <c r="M294" s="169" t="str">
        <f>IF(ISBLANK('Entladung des Speichers'!A294),"",'Entladung des Speichers'!C294)</f>
        <v/>
      </c>
      <c r="N294" s="168" t="str">
        <f>IF(ISBLANK('Beladung des Speichers'!A294),"",SUMIFS('Entladung des Speichers'!$E$17:$E$1001,'Entladung des Speichers'!$A$17:$A$1001,'Ergebnis (detailliert)'!$A$17:$A$300))</f>
        <v/>
      </c>
      <c r="O294" s="125" t="str">
        <f t="shared" si="19"/>
        <v/>
      </c>
      <c r="P294" s="20" t="str">
        <f>IFERROR(IF(A294="","",N294*'Ergebnis (detailliert)'!J294/'Ergebnis (detailliert)'!I294),0)</f>
        <v/>
      </c>
      <c r="Q294" s="106" t="str">
        <f t="shared" si="20"/>
        <v/>
      </c>
      <c r="R294" s="107" t="str">
        <f t="shared" si="21"/>
        <v/>
      </c>
      <c r="S294" s="108" t="str">
        <f>IF(A294="","",IF(LOOKUP(A294,Stammdaten!$A$17:$A$1001,Stammdaten!$G$17:$G$1001)="Nein",0,IF(ISBLANK('Beladung des Speichers'!A294),"",ROUND(MIN(J294,Q294)*-1,2))))</f>
        <v/>
      </c>
    </row>
    <row r="295" spans="1:19" x14ac:dyDescent="0.2">
      <c r="A295" s="109" t="str">
        <f>IF('Beladung des Speichers'!A295="","",'Beladung des Speichers'!A295)</f>
        <v/>
      </c>
      <c r="B295" s="109" t="str">
        <f>IF('Beladung des Speichers'!B295="","",'Beladung des Speichers'!B295)</f>
        <v/>
      </c>
      <c r="C295" s="163" t="str">
        <f>IF(ISBLANK('Beladung des Speichers'!A295),"",SUMIFS('Beladung des Speichers'!$C$17:$C$300,'Beladung des Speichers'!$A$17:$A$300,A295)-SUMIFS('Entladung des Speichers'!$C$17:$C$300,'Entladung des Speichers'!$A$17:$A$300,A295)+SUMIFS(Füllstände!$B$17:$B$299,Füllstände!$A$17:$A$299,A295)-SUMIFS(Füllstände!$C$17:$C$299,Füllstände!$A$17:$A$299,A295))</f>
        <v/>
      </c>
      <c r="D295" s="164" t="str">
        <f>IF(ISBLANK('Beladung des Speichers'!A295),"",C295*'Beladung des Speichers'!C295/SUMIFS('Beladung des Speichers'!$C$17:$C$300,'Beladung des Speichers'!$A$17:$A$300,A295))</f>
        <v/>
      </c>
      <c r="E295" s="165" t="str">
        <f>IF(ISBLANK('Beladung des Speichers'!A295),"",1/SUMIFS('Beladung des Speichers'!$C$17:$C$300,'Beladung des Speichers'!$A$17:$A$300,A295)*C295*SUMIF($A$17:$A$300,A295,'Beladung des Speichers'!$E$17:$E$300))</f>
        <v/>
      </c>
      <c r="F295" s="166" t="str">
        <f>IF(ISBLANK('Beladung des Speichers'!A295),"",IF(C295=0,"0,00",D295/C295*E295))</f>
        <v/>
      </c>
      <c r="G295" s="167" t="str">
        <f>IF(ISBLANK('Beladung des Speichers'!A295),"",SUMIFS('Beladung des Speichers'!$C$17:$C$300,'Beladung des Speichers'!$A$17:$A$300,A295))</f>
        <v/>
      </c>
      <c r="H295" s="124" t="str">
        <f>IF(ISBLANK('Beladung des Speichers'!A295),"",'Beladung des Speichers'!C295)</f>
        <v/>
      </c>
      <c r="I295" s="168" t="str">
        <f>IF(ISBLANK('Beladung des Speichers'!A295),"",SUMIFS('Beladung des Speichers'!$E$17:$E$1001,'Beladung des Speichers'!$A$17:$A$1001,'Ergebnis (detailliert)'!A295))</f>
        <v/>
      </c>
      <c r="J295" s="125" t="str">
        <f>IF(ISBLANK('Beladung des Speichers'!A295),"",'Beladung des Speichers'!E295)</f>
        <v/>
      </c>
      <c r="K295" s="168" t="str">
        <f>IF(ISBLANK('Beladung des Speichers'!A295),"",SUMIFS('Entladung des Speichers'!$C$17:$C$1001,'Entladung des Speichers'!$A$17:$A$1001,'Ergebnis (detailliert)'!A295))</f>
        <v/>
      </c>
      <c r="L295" s="169" t="str">
        <f t="shared" si="18"/>
        <v/>
      </c>
      <c r="M295" s="169" t="str">
        <f>IF(ISBLANK('Entladung des Speichers'!A295),"",'Entladung des Speichers'!C295)</f>
        <v/>
      </c>
      <c r="N295" s="168" t="str">
        <f>IF(ISBLANK('Beladung des Speichers'!A295),"",SUMIFS('Entladung des Speichers'!$E$17:$E$1001,'Entladung des Speichers'!$A$17:$A$1001,'Ergebnis (detailliert)'!$A$17:$A$300))</f>
        <v/>
      </c>
      <c r="O295" s="125" t="str">
        <f t="shared" si="19"/>
        <v/>
      </c>
      <c r="P295" s="20" t="str">
        <f>IFERROR(IF(A295="","",N295*'Ergebnis (detailliert)'!J295/'Ergebnis (detailliert)'!I295),0)</f>
        <v/>
      </c>
      <c r="Q295" s="106" t="str">
        <f t="shared" si="20"/>
        <v/>
      </c>
      <c r="R295" s="107" t="str">
        <f t="shared" si="21"/>
        <v/>
      </c>
      <c r="S295" s="108" t="str">
        <f>IF(A295="","",IF(LOOKUP(A295,Stammdaten!$A$17:$A$1001,Stammdaten!$G$17:$G$1001)="Nein",0,IF(ISBLANK('Beladung des Speichers'!A295),"",ROUND(MIN(J295,Q295)*-1,2))))</f>
        <v/>
      </c>
    </row>
    <row r="296" spans="1:19" x14ac:dyDescent="0.2">
      <c r="A296" s="109" t="str">
        <f>IF('Beladung des Speichers'!A296="","",'Beladung des Speichers'!A296)</f>
        <v/>
      </c>
      <c r="B296" s="109" t="str">
        <f>IF('Beladung des Speichers'!B296="","",'Beladung des Speichers'!B296)</f>
        <v/>
      </c>
      <c r="C296" s="163" t="str">
        <f>IF(ISBLANK('Beladung des Speichers'!A296),"",SUMIFS('Beladung des Speichers'!$C$17:$C$300,'Beladung des Speichers'!$A$17:$A$300,A296)-SUMIFS('Entladung des Speichers'!$C$17:$C$300,'Entladung des Speichers'!$A$17:$A$300,A296)+SUMIFS(Füllstände!$B$17:$B$299,Füllstände!$A$17:$A$299,A296)-SUMIFS(Füllstände!$C$17:$C$299,Füllstände!$A$17:$A$299,A296))</f>
        <v/>
      </c>
      <c r="D296" s="164" t="str">
        <f>IF(ISBLANK('Beladung des Speichers'!A296),"",C296*'Beladung des Speichers'!C296/SUMIFS('Beladung des Speichers'!$C$17:$C$300,'Beladung des Speichers'!$A$17:$A$300,A296))</f>
        <v/>
      </c>
      <c r="E296" s="165" t="str">
        <f>IF(ISBLANK('Beladung des Speichers'!A296),"",1/SUMIFS('Beladung des Speichers'!$C$17:$C$300,'Beladung des Speichers'!$A$17:$A$300,A296)*C296*SUMIF($A$17:$A$300,A296,'Beladung des Speichers'!$E$17:$E$300))</f>
        <v/>
      </c>
      <c r="F296" s="166" t="str">
        <f>IF(ISBLANK('Beladung des Speichers'!A296),"",IF(C296=0,"0,00",D296/C296*E296))</f>
        <v/>
      </c>
      <c r="G296" s="167" t="str">
        <f>IF(ISBLANK('Beladung des Speichers'!A296),"",SUMIFS('Beladung des Speichers'!$C$17:$C$300,'Beladung des Speichers'!$A$17:$A$300,A296))</f>
        <v/>
      </c>
      <c r="H296" s="124" t="str">
        <f>IF(ISBLANK('Beladung des Speichers'!A296),"",'Beladung des Speichers'!C296)</f>
        <v/>
      </c>
      <c r="I296" s="168" t="str">
        <f>IF(ISBLANK('Beladung des Speichers'!A296),"",SUMIFS('Beladung des Speichers'!$E$17:$E$1001,'Beladung des Speichers'!$A$17:$A$1001,'Ergebnis (detailliert)'!A296))</f>
        <v/>
      </c>
      <c r="J296" s="125" t="str">
        <f>IF(ISBLANK('Beladung des Speichers'!A296),"",'Beladung des Speichers'!E296)</f>
        <v/>
      </c>
      <c r="K296" s="168" t="str">
        <f>IF(ISBLANK('Beladung des Speichers'!A296),"",SUMIFS('Entladung des Speichers'!$C$17:$C$1001,'Entladung des Speichers'!$A$17:$A$1001,'Ergebnis (detailliert)'!A296))</f>
        <v/>
      </c>
      <c r="L296" s="169" t="str">
        <f t="shared" si="18"/>
        <v/>
      </c>
      <c r="M296" s="169" t="str">
        <f>IF(ISBLANK('Entladung des Speichers'!A296),"",'Entladung des Speichers'!C296)</f>
        <v/>
      </c>
      <c r="N296" s="168" t="str">
        <f>IF(ISBLANK('Beladung des Speichers'!A296),"",SUMIFS('Entladung des Speichers'!$E$17:$E$1001,'Entladung des Speichers'!$A$17:$A$1001,'Ergebnis (detailliert)'!$A$17:$A$300))</f>
        <v/>
      </c>
      <c r="O296" s="125" t="str">
        <f t="shared" si="19"/>
        <v/>
      </c>
      <c r="P296" s="20" t="str">
        <f>IFERROR(IF(A296="","",N296*'Ergebnis (detailliert)'!J296/'Ergebnis (detailliert)'!I296),0)</f>
        <v/>
      </c>
      <c r="Q296" s="106" t="str">
        <f t="shared" si="20"/>
        <v/>
      </c>
      <c r="R296" s="107" t="str">
        <f t="shared" si="21"/>
        <v/>
      </c>
      <c r="S296" s="108" t="str">
        <f>IF(A296="","",IF(LOOKUP(A296,Stammdaten!$A$17:$A$1001,Stammdaten!$G$17:$G$1001)="Nein",0,IF(ISBLANK('Beladung des Speichers'!A296),"",ROUND(MIN(J296,Q296)*-1,2))))</f>
        <v/>
      </c>
    </row>
    <row r="297" spans="1:19" x14ac:dyDescent="0.2">
      <c r="A297" s="109" t="str">
        <f>IF('Beladung des Speichers'!A297="","",'Beladung des Speichers'!A297)</f>
        <v/>
      </c>
      <c r="B297" s="109" t="str">
        <f>IF('Beladung des Speichers'!B297="","",'Beladung des Speichers'!B297)</f>
        <v/>
      </c>
      <c r="C297" s="163" t="str">
        <f>IF(ISBLANK('Beladung des Speichers'!A297),"",SUMIFS('Beladung des Speichers'!$C$17:$C$300,'Beladung des Speichers'!$A$17:$A$300,A297)-SUMIFS('Entladung des Speichers'!$C$17:$C$300,'Entladung des Speichers'!$A$17:$A$300,A297)+SUMIFS(Füllstände!$B$17:$B$299,Füllstände!$A$17:$A$299,A297)-SUMIFS(Füllstände!$C$17:$C$299,Füllstände!$A$17:$A$299,A297))</f>
        <v/>
      </c>
      <c r="D297" s="164" t="str">
        <f>IF(ISBLANK('Beladung des Speichers'!A297),"",C297*'Beladung des Speichers'!C297/SUMIFS('Beladung des Speichers'!$C$17:$C$300,'Beladung des Speichers'!$A$17:$A$300,A297))</f>
        <v/>
      </c>
      <c r="E297" s="165" t="str">
        <f>IF(ISBLANK('Beladung des Speichers'!A297),"",1/SUMIFS('Beladung des Speichers'!$C$17:$C$300,'Beladung des Speichers'!$A$17:$A$300,A297)*C297*SUMIF($A$17:$A$300,A297,'Beladung des Speichers'!$E$17:$E$300))</f>
        <v/>
      </c>
      <c r="F297" s="166" t="str">
        <f>IF(ISBLANK('Beladung des Speichers'!A297),"",IF(C297=0,"0,00",D297/C297*E297))</f>
        <v/>
      </c>
      <c r="G297" s="167" t="str">
        <f>IF(ISBLANK('Beladung des Speichers'!A297),"",SUMIFS('Beladung des Speichers'!$C$17:$C$300,'Beladung des Speichers'!$A$17:$A$300,A297))</f>
        <v/>
      </c>
      <c r="H297" s="124" t="str">
        <f>IF(ISBLANK('Beladung des Speichers'!A297),"",'Beladung des Speichers'!C297)</f>
        <v/>
      </c>
      <c r="I297" s="168" t="str">
        <f>IF(ISBLANK('Beladung des Speichers'!A297),"",SUMIFS('Beladung des Speichers'!$E$17:$E$1001,'Beladung des Speichers'!$A$17:$A$1001,'Ergebnis (detailliert)'!A297))</f>
        <v/>
      </c>
      <c r="J297" s="125" t="str">
        <f>IF(ISBLANK('Beladung des Speichers'!A297),"",'Beladung des Speichers'!E297)</f>
        <v/>
      </c>
      <c r="K297" s="168" t="str">
        <f>IF(ISBLANK('Beladung des Speichers'!A297),"",SUMIFS('Entladung des Speichers'!$C$17:$C$1001,'Entladung des Speichers'!$A$17:$A$1001,'Ergebnis (detailliert)'!A297))</f>
        <v/>
      </c>
      <c r="L297" s="169" t="str">
        <f t="shared" si="18"/>
        <v/>
      </c>
      <c r="M297" s="169" t="str">
        <f>IF(ISBLANK('Entladung des Speichers'!A297),"",'Entladung des Speichers'!C297)</f>
        <v/>
      </c>
      <c r="N297" s="168" t="str">
        <f>IF(ISBLANK('Beladung des Speichers'!A297),"",SUMIFS('Entladung des Speichers'!$E$17:$E$1001,'Entladung des Speichers'!$A$17:$A$1001,'Ergebnis (detailliert)'!$A$17:$A$300))</f>
        <v/>
      </c>
      <c r="O297" s="125" t="str">
        <f t="shared" si="19"/>
        <v/>
      </c>
      <c r="P297" s="20" t="str">
        <f>IFERROR(IF(A297="","",N297*'Ergebnis (detailliert)'!J297/'Ergebnis (detailliert)'!I297),0)</f>
        <v/>
      </c>
      <c r="Q297" s="106" t="str">
        <f t="shared" si="20"/>
        <v/>
      </c>
      <c r="R297" s="107" t="str">
        <f t="shared" si="21"/>
        <v/>
      </c>
      <c r="S297" s="108" t="str">
        <f>IF(A297="","",IF(LOOKUP(A297,Stammdaten!$A$17:$A$1001,Stammdaten!$G$17:$G$1001)="Nein",0,IF(ISBLANK('Beladung des Speichers'!A297),"",ROUND(MIN(J297,Q297)*-1,2))))</f>
        <v/>
      </c>
    </row>
    <row r="298" spans="1:19" x14ac:dyDescent="0.2">
      <c r="A298" s="109" t="str">
        <f>IF('Beladung des Speichers'!A298="","",'Beladung des Speichers'!A298)</f>
        <v/>
      </c>
      <c r="B298" s="109" t="str">
        <f>IF('Beladung des Speichers'!B298="","",'Beladung des Speichers'!B298)</f>
        <v/>
      </c>
      <c r="C298" s="163" t="str">
        <f>IF(ISBLANK('Beladung des Speichers'!A298),"",SUMIFS('Beladung des Speichers'!$C$17:$C$300,'Beladung des Speichers'!$A$17:$A$300,A298)-SUMIFS('Entladung des Speichers'!$C$17:$C$300,'Entladung des Speichers'!$A$17:$A$300,A298)+SUMIFS(Füllstände!$B$17:$B$299,Füllstände!$A$17:$A$299,A298)-SUMIFS(Füllstände!$C$17:$C$299,Füllstände!$A$17:$A$299,A298))</f>
        <v/>
      </c>
      <c r="D298" s="164" t="str">
        <f>IF(ISBLANK('Beladung des Speichers'!A298),"",C298*'Beladung des Speichers'!C298/SUMIFS('Beladung des Speichers'!$C$17:$C$300,'Beladung des Speichers'!$A$17:$A$300,A298))</f>
        <v/>
      </c>
      <c r="E298" s="165" t="str">
        <f>IF(ISBLANK('Beladung des Speichers'!A298),"",1/SUMIFS('Beladung des Speichers'!$C$17:$C$300,'Beladung des Speichers'!$A$17:$A$300,A298)*C298*SUMIF($A$17:$A$300,A298,'Beladung des Speichers'!$E$17:$E$300))</f>
        <v/>
      </c>
      <c r="F298" s="166" t="str">
        <f>IF(ISBLANK('Beladung des Speichers'!A298),"",IF(C298=0,"0,00",D298/C298*E298))</f>
        <v/>
      </c>
      <c r="G298" s="167" t="str">
        <f>IF(ISBLANK('Beladung des Speichers'!A298),"",SUMIFS('Beladung des Speichers'!$C$17:$C$300,'Beladung des Speichers'!$A$17:$A$300,A298))</f>
        <v/>
      </c>
      <c r="H298" s="124" t="str">
        <f>IF(ISBLANK('Beladung des Speichers'!A298),"",'Beladung des Speichers'!C298)</f>
        <v/>
      </c>
      <c r="I298" s="168" t="str">
        <f>IF(ISBLANK('Beladung des Speichers'!A298),"",SUMIFS('Beladung des Speichers'!$E$17:$E$1001,'Beladung des Speichers'!$A$17:$A$1001,'Ergebnis (detailliert)'!A298))</f>
        <v/>
      </c>
      <c r="J298" s="125" t="str">
        <f>IF(ISBLANK('Beladung des Speichers'!A298),"",'Beladung des Speichers'!E298)</f>
        <v/>
      </c>
      <c r="K298" s="168" t="str">
        <f>IF(ISBLANK('Beladung des Speichers'!A298),"",SUMIFS('Entladung des Speichers'!$C$17:$C$1001,'Entladung des Speichers'!$A$17:$A$1001,'Ergebnis (detailliert)'!A298))</f>
        <v/>
      </c>
      <c r="L298" s="169" t="str">
        <f t="shared" si="18"/>
        <v/>
      </c>
      <c r="M298" s="169" t="str">
        <f>IF(ISBLANK('Entladung des Speichers'!A298),"",'Entladung des Speichers'!C298)</f>
        <v/>
      </c>
      <c r="N298" s="168" t="str">
        <f>IF(ISBLANK('Beladung des Speichers'!A298),"",SUMIFS('Entladung des Speichers'!$E$17:$E$1001,'Entladung des Speichers'!$A$17:$A$1001,'Ergebnis (detailliert)'!$A$17:$A$300))</f>
        <v/>
      </c>
      <c r="O298" s="125" t="str">
        <f t="shared" si="19"/>
        <v/>
      </c>
      <c r="P298" s="20" t="str">
        <f>IFERROR(IF(A298="","",N298*'Ergebnis (detailliert)'!J298/'Ergebnis (detailliert)'!I298),0)</f>
        <v/>
      </c>
      <c r="Q298" s="106" t="str">
        <f t="shared" si="20"/>
        <v/>
      </c>
      <c r="R298" s="107" t="str">
        <f t="shared" si="21"/>
        <v/>
      </c>
      <c r="S298" s="108" t="str">
        <f>IF(A298="","",IF(LOOKUP(A298,Stammdaten!$A$17:$A$1001,Stammdaten!$G$17:$G$1001)="Nein",0,IF(ISBLANK('Beladung des Speichers'!A298),"",ROUND(MIN(J298,Q298)*-1,2))))</f>
        <v/>
      </c>
    </row>
    <row r="299" spans="1:19" x14ac:dyDescent="0.2">
      <c r="A299" s="109" t="str">
        <f>IF('Beladung des Speichers'!A299="","",'Beladung des Speichers'!A299)</f>
        <v/>
      </c>
      <c r="B299" s="109" t="str">
        <f>IF('Beladung des Speichers'!B299="","",'Beladung des Speichers'!B299)</f>
        <v/>
      </c>
      <c r="C299" s="163" t="str">
        <f>IF(ISBLANK('Beladung des Speichers'!A299),"",SUMIFS('Beladung des Speichers'!$C$17:$C$300,'Beladung des Speichers'!$A$17:$A$300,A299)-SUMIFS('Entladung des Speichers'!$C$17:$C$300,'Entladung des Speichers'!$A$17:$A$300,A299)+SUMIFS(Füllstände!$B$17:$B$299,Füllstände!$A$17:$A$299,A299)-SUMIFS(Füllstände!$C$17:$C$299,Füllstände!$A$17:$A$299,A299))</f>
        <v/>
      </c>
      <c r="D299" s="164" t="str">
        <f>IF(ISBLANK('Beladung des Speichers'!A299),"",C299*'Beladung des Speichers'!C299/SUMIFS('Beladung des Speichers'!$C$17:$C$300,'Beladung des Speichers'!$A$17:$A$300,A299))</f>
        <v/>
      </c>
      <c r="E299" s="165" t="str">
        <f>IF(ISBLANK('Beladung des Speichers'!A299),"",1/SUMIFS('Beladung des Speichers'!$C$17:$C$300,'Beladung des Speichers'!$A$17:$A$300,A299)*C299*SUMIF($A$17:$A$300,A299,'Beladung des Speichers'!$E$17:$E$300))</f>
        <v/>
      </c>
      <c r="F299" s="166" t="str">
        <f>IF(ISBLANK('Beladung des Speichers'!A299),"",IF(C299=0,"0,00",D299/C299*E299))</f>
        <v/>
      </c>
      <c r="G299" s="167" t="str">
        <f>IF(ISBLANK('Beladung des Speichers'!A299),"",SUMIFS('Beladung des Speichers'!$C$17:$C$300,'Beladung des Speichers'!$A$17:$A$300,A299))</f>
        <v/>
      </c>
      <c r="H299" s="124" t="str">
        <f>IF(ISBLANK('Beladung des Speichers'!A299),"",'Beladung des Speichers'!C299)</f>
        <v/>
      </c>
      <c r="I299" s="168" t="str">
        <f>IF(ISBLANK('Beladung des Speichers'!A299),"",SUMIFS('Beladung des Speichers'!$E$17:$E$1001,'Beladung des Speichers'!$A$17:$A$1001,'Ergebnis (detailliert)'!A299))</f>
        <v/>
      </c>
      <c r="J299" s="125" t="str">
        <f>IF(ISBLANK('Beladung des Speichers'!A299),"",'Beladung des Speichers'!E299)</f>
        <v/>
      </c>
      <c r="K299" s="168" t="str">
        <f>IF(ISBLANK('Beladung des Speichers'!A299),"",SUMIFS('Entladung des Speichers'!$C$17:$C$1001,'Entladung des Speichers'!$A$17:$A$1001,'Ergebnis (detailliert)'!A299))</f>
        <v/>
      </c>
      <c r="L299" s="169" t="str">
        <f t="shared" si="18"/>
        <v/>
      </c>
      <c r="M299" s="169" t="str">
        <f>IF(ISBLANK('Entladung des Speichers'!A299),"",'Entladung des Speichers'!C299)</f>
        <v/>
      </c>
      <c r="N299" s="168" t="str">
        <f>IF(ISBLANK('Beladung des Speichers'!A299),"",SUMIFS('Entladung des Speichers'!$E$17:$E$1001,'Entladung des Speichers'!$A$17:$A$1001,'Ergebnis (detailliert)'!$A$17:$A$300))</f>
        <v/>
      </c>
      <c r="O299" s="125" t="str">
        <f t="shared" si="19"/>
        <v/>
      </c>
      <c r="P299" s="20" t="str">
        <f>IFERROR(IF(A299="","",N299*'Ergebnis (detailliert)'!J299/'Ergebnis (detailliert)'!I299),0)</f>
        <v/>
      </c>
      <c r="Q299" s="106" t="str">
        <f t="shared" si="20"/>
        <v/>
      </c>
      <c r="R299" s="107" t="str">
        <f t="shared" si="21"/>
        <v/>
      </c>
      <c r="S299" s="108" t="str">
        <f>IF(A299="","",IF(LOOKUP(A299,Stammdaten!$A$17:$A$1001,Stammdaten!$G$17:$G$1001)="Nein",0,IF(ISBLANK('Beladung des Speichers'!A299),"",ROUND(MIN(J299,Q299)*-1,2))))</f>
        <v/>
      </c>
    </row>
    <row r="300" spans="1:19" x14ac:dyDescent="0.2">
      <c r="A300" s="109" t="str">
        <f>IF('Beladung des Speichers'!A300="","",'Beladung des Speichers'!A300)</f>
        <v/>
      </c>
      <c r="B300" s="109" t="str">
        <f>IF('Beladung des Speichers'!B300="","",'Beladung des Speichers'!B300)</f>
        <v/>
      </c>
      <c r="C300" s="163" t="str">
        <f>IF(ISBLANK('Beladung des Speichers'!A300),"",SUMIFS('Beladung des Speichers'!$C$17:$C$300,'Beladung des Speichers'!$A$17:$A$300,A300)-SUMIFS('Entladung des Speichers'!$C$17:$C$300,'Entladung des Speichers'!$A$17:$A$300,A300)+SUMIFS(Füllstände!$B$17:$B$299,Füllstände!$A$17:$A$299,A300)-SUMIFS(Füllstände!$C$17:$C$299,Füllstände!$A$17:$A$299,A300))</f>
        <v/>
      </c>
      <c r="D300" s="164" t="str">
        <f>IF(ISBLANK('Beladung des Speichers'!A300),"",C300*'Beladung des Speichers'!C300/SUMIFS('Beladung des Speichers'!$C$17:$C$300,'Beladung des Speichers'!$A$17:$A$300,A300))</f>
        <v/>
      </c>
      <c r="E300" s="165" t="str">
        <f>IF(ISBLANK('Beladung des Speichers'!A300),"",1/SUMIFS('Beladung des Speichers'!$C$17:$C$300,'Beladung des Speichers'!$A$17:$A$300,A300)*C300*SUMIF($A$17:$A$300,A300,'Beladung des Speichers'!$E$17:$E$300))</f>
        <v/>
      </c>
      <c r="F300" s="166" t="str">
        <f>IF(ISBLANK('Beladung des Speichers'!A300),"",IF(C300=0,"0,00",D300/C300*E300))</f>
        <v/>
      </c>
      <c r="G300" s="167" t="str">
        <f>IF(ISBLANK('Beladung des Speichers'!A300),"",SUMIFS('Beladung des Speichers'!$C$17:$C$300,'Beladung des Speichers'!$A$17:$A$300,A300))</f>
        <v/>
      </c>
      <c r="H300" s="124" t="str">
        <f>IF(ISBLANK('Beladung des Speichers'!A300),"",'Beladung des Speichers'!C300)</f>
        <v/>
      </c>
      <c r="I300" s="168" t="str">
        <f>IF(ISBLANK('Beladung des Speichers'!A300),"",SUMIFS('Beladung des Speichers'!$E$17:$E$1001,'Beladung des Speichers'!$A$17:$A$1001,'Ergebnis (detailliert)'!A300))</f>
        <v/>
      </c>
      <c r="J300" s="125" t="str">
        <f>IF(ISBLANK('Beladung des Speichers'!A300),"",'Beladung des Speichers'!E300)</f>
        <v/>
      </c>
      <c r="K300" s="168" t="str">
        <f>IF(ISBLANK('Beladung des Speichers'!A300),"",SUMIFS('Entladung des Speichers'!$C$17:$C$1001,'Entladung des Speichers'!$A$17:$A$1001,'Ergebnis (detailliert)'!A300))</f>
        <v/>
      </c>
      <c r="L300" s="169" t="str">
        <f t="shared" si="18"/>
        <v/>
      </c>
      <c r="M300" s="169" t="str">
        <f>IF(ISBLANK('Entladung des Speichers'!A300),"",'Entladung des Speichers'!C300)</f>
        <v/>
      </c>
      <c r="N300" s="168" t="str">
        <f>IF(ISBLANK('Beladung des Speichers'!A300),"",SUMIFS('Entladung des Speichers'!$E$17:$E$1001,'Entladung des Speichers'!$A$17:$A$1001,'Ergebnis (detailliert)'!$A$17:$A$300))</f>
        <v/>
      </c>
      <c r="O300" s="125" t="str">
        <f t="shared" si="19"/>
        <v/>
      </c>
      <c r="P300" s="20" t="str">
        <f>IFERROR(IF(A300="","",N300*'Ergebnis (detailliert)'!J300/'Ergebnis (detailliert)'!I300),0)</f>
        <v/>
      </c>
      <c r="Q300" s="106" t="str">
        <f t="shared" si="20"/>
        <v/>
      </c>
      <c r="R300" s="107" t="str">
        <f t="shared" si="21"/>
        <v/>
      </c>
      <c r="S300" s="108" t="str">
        <f>IF(A300="","",IF(LOOKUP(A300,Stammdaten!$A$17:$A$1001,Stammdaten!$G$17:$G$1001)="Nein",0,IF(ISBLANK('Beladung des Speichers'!A300),"",ROUND(MIN(J300,Q300)*-1,2))))</f>
        <v/>
      </c>
    </row>
    <row r="301" spans="1:19" x14ac:dyDescent="0.2">
      <c r="A301" s="109" t="str">
        <f>IF('Beladung des Speichers'!A301="","",'Beladung des Speichers'!A301)</f>
        <v/>
      </c>
      <c r="B301" s="109" t="str">
        <f>IF('Beladung des Speichers'!B301="","",'Beladung des Speichers'!B301)</f>
        <v/>
      </c>
      <c r="C301" s="163" t="str">
        <f>IF(ISBLANK('Beladung des Speichers'!A301),"",SUMIFS('Beladung des Speichers'!$C$17:$C$300,'Beladung des Speichers'!$A$17:$A$300,A301)-SUMIFS('Entladung des Speichers'!$C$17:$C$300,'Entladung des Speichers'!$A$17:$A$300,A301)+SUMIFS(Füllstände!$B$17:$B$299,Füllstände!$A$17:$A$299,A301)-SUMIFS(Füllstände!$C$17:$C$299,Füllstände!$A$17:$A$299,A301))</f>
        <v/>
      </c>
      <c r="D301" s="164" t="str">
        <f>IF(ISBLANK('Beladung des Speichers'!A301),"",C301*'Beladung des Speichers'!C301/SUMIFS('Beladung des Speichers'!$C$17:$C$300,'Beladung des Speichers'!$A$17:$A$300,A301))</f>
        <v/>
      </c>
      <c r="E301" s="165" t="str">
        <f>IF(ISBLANK('Beladung des Speichers'!A301),"",1/SUMIFS('Beladung des Speichers'!$C$17:$C$300,'Beladung des Speichers'!$A$17:$A$300,A301)*C301*SUMIF($A$17:$A$300,A301,'Beladung des Speichers'!$E$17:$E$300))</f>
        <v/>
      </c>
      <c r="F301" s="166" t="str">
        <f>IF(ISBLANK('Beladung des Speichers'!A301),"",IF(C301=0,"0,00",D301/C301*E301))</f>
        <v/>
      </c>
      <c r="G301" s="167" t="str">
        <f>IF(ISBLANK('Beladung des Speichers'!A301),"",SUMIFS('Beladung des Speichers'!$C$17:$C$300,'Beladung des Speichers'!$A$17:$A$300,A301))</f>
        <v/>
      </c>
      <c r="H301" s="124" t="str">
        <f>IF(ISBLANK('Beladung des Speichers'!A301),"",'Beladung des Speichers'!C301)</f>
        <v/>
      </c>
      <c r="I301" s="168" t="str">
        <f>IF(ISBLANK('Beladung des Speichers'!A301),"",SUMIFS('Beladung des Speichers'!$E$17:$E$1001,'Beladung des Speichers'!$A$17:$A$1001,'Ergebnis (detailliert)'!A301))</f>
        <v/>
      </c>
      <c r="J301" s="125" t="str">
        <f>IF(ISBLANK('Beladung des Speichers'!A301),"",'Beladung des Speichers'!E301)</f>
        <v/>
      </c>
      <c r="K301" s="168" t="str">
        <f>IF(ISBLANK('Beladung des Speichers'!A301),"",SUMIFS('Entladung des Speichers'!$C$17:$C$1001,'Entladung des Speichers'!$A$17:$A$1001,'Ergebnis (detailliert)'!A301))</f>
        <v/>
      </c>
      <c r="L301" s="169" t="str">
        <f t="shared" si="18"/>
        <v/>
      </c>
      <c r="M301" s="169" t="str">
        <f>IF(ISBLANK('Entladung des Speichers'!A301),"",'Entladung des Speichers'!C301)</f>
        <v/>
      </c>
      <c r="N301" s="168" t="str">
        <f>IF(ISBLANK('Beladung des Speichers'!A301),"",SUMIFS('Entladung des Speichers'!$E$17:$E$1001,'Entladung des Speichers'!$A$17:$A$1001,'Ergebnis (detailliert)'!$A$17:$A$300))</f>
        <v/>
      </c>
      <c r="O301" s="125" t="str">
        <f t="shared" si="19"/>
        <v/>
      </c>
      <c r="P301" s="20" t="str">
        <f>IFERROR(IF(A301="","",N301*'Ergebnis (detailliert)'!J301/'Ergebnis (detailliert)'!I301),0)</f>
        <v/>
      </c>
      <c r="Q301" s="106" t="str">
        <f t="shared" si="20"/>
        <v/>
      </c>
      <c r="R301" s="107" t="str">
        <f t="shared" si="21"/>
        <v/>
      </c>
      <c r="S301" s="108" t="str">
        <f>IF(A301="","",IF(LOOKUP(A301,Stammdaten!$A$17:$A$1001,Stammdaten!$G$17:$G$1001)="Nein",0,IF(ISBLANK('Beladung des Speichers'!A301),"",ROUND(MIN(J301,Q301)*-1,2))))</f>
        <v/>
      </c>
    </row>
    <row r="302" spans="1:19" x14ac:dyDescent="0.2">
      <c r="A302" s="109" t="str">
        <f>IF('Beladung des Speichers'!A302="","",'Beladung des Speichers'!A302)</f>
        <v/>
      </c>
      <c r="B302" s="109" t="str">
        <f>IF('Beladung des Speichers'!B302="","",'Beladung des Speichers'!B302)</f>
        <v/>
      </c>
      <c r="C302" s="163" t="str">
        <f>IF(ISBLANK('Beladung des Speichers'!A302),"",SUMIFS('Beladung des Speichers'!$C$17:$C$300,'Beladung des Speichers'!$A$17:$A$300,A302)-SUMIFS('Entladung des Speichers'!$C$17:$C$300,'Entladung des Speichers'!$A$17:$A$300,A302)+SUMIFS(Füllstände!$B$17:$B$299,Füllstände!$A$17:$A$299,A302)-SUMIFS(Füllstände!$C$17:$C$299,Füllstände!$A$17:$A$299,A302))</f>
        <v/>
      </c>
      <c r="D302" s="164" t="str">
        <f>IF(ISBLANK('Beladung des Speichers'!A302),"",C302*'Beladung des Speichers'!C302/SUMIFS('Beladung des Speichers'!$C$17:$C$300,'Beladung des Speichers'!$A$17:$A$300,A302))</f>
        <v/>
      </c>
      <c r="E302" s="165" t="str">
        <f>IF(ISBLANK('Beladung des Speichers'!A302),"",1/SUMIFS('Beladung des Speichers'!$C$17:$C$300,'Beladung des Speichers'!$A$17:$A$300,A302)*C302*SUMIF($A$17:$A$300,A302,'Beladung des Speichers'!$E$17:$E$300))</f>
        <v/>
      </c>
      <c r="F302" s="166" t="str">
        <f>IF(ISBLANK('Beladung des Speichers'!A302),"",IF(C302=0,"0,00",D302/C302*E302))</f>
        <v/>
      </c>
      <c r="G302" s="167" t="str">
        <f>IF(ISBLANK('Beladung des Speichers'!A302),"",SUMIFS('Beladung des Speichers'!$C$17:$C$300,'Beladung des Speichers'!$A$17:$A$300,A302))</f>
        <v/>
      </c>
      <c r="H302" s="124" t="str">
        <f>IF(ISBLANK('Beladung des Speichers'!A302),"",'Beladung des Speichers'!C302)</f>
        <v/>
      </c>
      <c r="I302" s="168" t="str">
        <f>IF(ISBLANK('Beladung des Speichers'!A302),"",SUMIFS('Beladung des Speichers'!$E$17:$E$1001,'Beladung des Speichers'!$A$17:$A$1001,'Ergebnis (detailliert)'!A302))</f>
        <v/>
      </c>
      <c r="J302" s="125" t="str">
        <f>IF(ISBLANK('Beladung des Speichers'!A302),"",'Beladung des Speichers'!E302)</f>
        <v/>
      </c>
      <c r="K302" s="168" t="str">
        <f>IF(ISBLANK('Beladung des Speichers'!A302),"",SUMIFS('Entladung des Speichers'!$C$17:$C$1001,'Entladung des Speichers'!$A$17:$A$1001,'Ergebnis (detailliert)'!A302))</f>
        <v/>
      </c>
      <c r="L302" s="169" t="str">
        <f t="shared" si="18"/>
        <v/>
      </c>
      <c r="M302" s="169" t="str">
        <f>IF(ISBLANK('Entladung des Speichers'!A302),"",'Entladung des Speichers'!C302)</f>
        <v/>
      </c>
      <c r="N302" s="168" t="str">
        <f>IF(ISBLANK('Beladung des Speichers'!A302),"",SUMIFS('Entladung des Speichers'!$E$17:$E$1001,'Entladung des Speichers'!$A$17:$A$1001,'Ergebnis (detailliert)'!$A$17:$A$300))</f>
        <v/>
      </c>
      <c r="O302" s="125" t="str">
        <f t="shared" si="19"/>
        <v/>
      </c>
      <c r="P302" s="20" t="str">
        <f>IFERROR(IF(A302="","",N302*'Ergebnis (detailliert)'!J302/'Ergebnis (detailliert)'!I302),0)</f>
        <v/>
      </c>
      <c r="Q302" s="106" t="str">
        <f t="shared" si="20"/>
        <v/>
      </c>
      <c r="R302" s="107" t="str">
        <f t="shared" si="21"/>
        <v/>
      </c>
      <c r="S302" s="108" t="str">
        <f>IF(A302="","",IF(LOOKUP(A302,Stammdaten!$A$17:$A$1001,Stammdaten!$G$17:$G$1001)="Nein",0,IF(ISBLANK('Beladung des Speichers'!A302),"",ROUND(MIN(J302,Q302)*-1,2))))</f>
        <v/>
      </c>
    </row>
    <row r="303" spans="1:19" x14ac:dyDescent="0.2">
      <c r="A303" s="109" t="str">
        <f>IF('Beladung des Speichers'!A303="","",'Beladung des Speichers'!A303)</f>
        <v/>
      </c>
      <c r="B303" s="109" t="str">
        <f>IF('Beladung des Speichers'!B303="","",'Beladung des Speichers'!B303)</f>
        <v/>
      </c>
      <c r="C303" s="163" t="str">
        <f>IF(ISBLANK('Beladung des Speichers'!A303),"",SUMIFS('Beladung des Speichers'!$C$17:$C$300,'Beladung des Speichers'!$A$17:$A$300,A303)-SUMIFS('Entladung des Speichers'!$C$17:$C$300,'Entladung des Speichers'!$A$17:$A$300,A303)+SUMIFS(Füllstände!$B$17:$B$299,Füllstände!$A$17:$A$299,A303)-SUMIFS(Füllstände!$C$17:$C$299,Füllstände!$A$17:$A$299,A303))</f>
        <v/>
      </c>
      <c r="D303" s="164" t="str">
        <f>IF(ISBLANK('Beladung des Speichers'!A303),"",C303*'Beladung des Speichers'!C303/SUMIFS('Beladung des Speichers'!$C$17:$C$300,'Beladung des Speichers'!$A$17:$A$300,A303))</f>
        <v/>
      </c>
      <c r="E303" s="165" t="str">
        <f>IF(ISBLANK('Beladung des Speichers'!A303),"",1/SUMIFS('Beladung des Speichers'!$C$17:$C$300,'Beladung des Speichers'!$A$17:$A$300,A303)*C303*SUMIF($A$17:$A$300,A303,'Beladung des Speichers'!$E$17:$E$300))</f>
        <v/>
      </c>
      <c r="F303" s="166" t="str">
        <f>IF(ISBLANK('Beladung des Speichers'!A303),"",IF(C303=0,"0,00",D303/C303*E303))</f>
        <v/>
      </c>
      <c r="G303" s="167" t="str">
        <f>IF(ISBLANK('Beladung des Speichers'!A303),"",SUMIFS('Beladung des Speichers'!$C$17:$C$300,'Beladung des Speichers'!$A$17:$A$300,A303))</f>
        <v/>
      </c>
      <c r="H303" s="124" t="str">
        <f>IF(ISBLANK('Beladung des Speichers'!A303),"",'Beladung des Speichers'!C303)</f>
        <v/>
      </c>
      <c r="I303" s="168" t="str">
        <f>IF(ISBLANK('Beladung des Speichers'!A303),"",SUMIFS('Beladung des Speichers'!$E$17:$E$1001,'Beladung des Speichers'!$A$17:$A$1001,'Ergebnis (detailliert)'!A303))</f>
        <v/>
      </c>
      <c r="J303" s="125" t="str">
        <f>IF(ISBLANK('Beladung des Speichers'!A303),"",'Beladung des Speichers'!E303)</f>
        <v/>
      </c>
      <c r="K303" s="168" t="str">
        <f>IF(ISBLANK('Beladung des Speichers'!A303),"",SUMIFS('Entladung des Speichers'!$C$17:$C$1001,'Entladung des Speichers'!$A$17:$A$1001,'Ergebnis (detailliert)'!A303))</f>
        <v/>
      </c>
      <c r="L303" s="169" t="str">
        <f t="shared" si="18"/>
        <v/>
      </c>
      <c r="M303" s="169" t="str">
        <f>IF(ISBLANK('Entladung des Speichers'!A303),"",'Entladung des Speichers'!C303)</f>
        <v/>
      </c>
      <c r="N303" s="168" t="str">
        <f>IF(ISBLANK('Beladung des Speichers'!A303),"",SUMIFS('Entladung des Speichers'!$E$17:$E$1001,'Entladung des Speichers'!$A$17:$A$1001,'Ergebnis (detailliert)'!$A$17:$A$300))</f>
        <v/>
      </c>
      <c r="O303" s="125" t="str">
        <f t="shared" si="19"/>
        <v/>
      </c>
      <c r="P303" s="20" t="str">
        <f>IFERROR(IF(A303="","",N303*'Ergebnis (detailliert)'!J303/'Ergebnis (detailliert)'!I303),0)</f>
        <v/>
      </c>
      <c r="Q303" s="106" t="str">
        <f t="shared" si="20"/>
        <v/>
      </c>
      <c r="R303" s="107" t="str">
        <f t="shared" si="21"/>
        <v/>
      </c>
      <c r="S303" s="108" t="str">
        <f>IF(A303="","",IF(LOOKUP(A303,Stammdaten!$A$17:$A$1001,Stammdaten!$G$17:$G$1001)="Nein",0,IF(ISBLANK('Beladung des Speichers'!A303),"",ROUND(MIN(J303,Q303)*-1,2))))</f>
        <v/>
      </c>
    </row>
    <row r="304" spans="1:19" x14ac:dyDescent="0.2">
      <c r="A304" s="109" t="str">
        <f>IF('Beladung des Speichers'!A304="","",'Beladung des Speichers'!A304)</f>
        <v/>
      </c>
      <c r="B304" s="109" t="str">
        <f>IF('Beladung des Speichers'!B304="","",'Beladung des Speichers'!B304)</f>
        <v/>
      </c>
      <c r="C304" s="163" t="str">
        <f>IF(ISBLANK('Beladung des Speichers'!A304),"",SUMIFS('Beladung des Speichers'!$C$17:$C$300,'Beladung des Speichers'!$A$17:$A$300,A304)-SUMIFS('Entladung des Speichers'!$C$17:$C$300,'Entladung des Speichers'!$A$17:$A$300,A304)+SUMIFS(Füllstände!$B$17:$B$299,Füllstände!$A$17:$A$299,A304)-SUMIFS(Füllstände!$C$17:$C$299,Füllstände!$A$17:$A$299,A304))</f>
        <v/>
      </c>
      <c r="D304" s="164" t="str">
        <f>IF(ISBLANK('Beladung des Speichers'!A304),"",C304*'Beladung des Speichers'!C304/SUMIFS('Beladung des Speichers'!$C$17:$C$300,'Beladung des Speichers'!$A$17:$A$300,A304))</f>
        <v/>
      </c>
      <c r="E304" s="165" t="str">
        <f>IF(ISBLANK('Beladung des Speichers'!A304),"",1/SUMIFS('Beladung des Speichers'!$C$17:$C$300,'Beladung des Speichers'!$A$17:$A$300,A304)*C304*SUMIF($A$17:$A$300,A304,'Beladung des Speichers'!$E$17:$E$300))</f>
        <v/>
      </c>
      <c r="F304" s="166" t="str">
        <f>IF(ISBLANK('Beladung des Speichers'!A304),"",IF(C304=0,"0,00",D304/C304*E304))</f>
        <v/>
      </c>
      <c r="G304" s="167" t="str">
        <f>IF(ISBLANK('Beladung des Speichers'!A304),"",SUMIFS('Beladung des Speichers'!$C$17:$C$300,'Beladung des Speichers'!$A$17:$A$300,A304))</f>
        <v/>
      </c>
      <c r="H304" s="124" t="str">
        <f>IF(ISBLANK('Beladung des Speichers'!A304),"",'Beladung des Speichers'!C304)</f>
        <v/>
      </c>
      <c r="I304" s="168" t="str">
        <f>IF(ISBLANK('Beladung des Speichers'!A304),"",SUMIFS('Beladung des Speichers'!$E$17:$E$1001,'Beladung des Speichers'!$A$17:$A$1001,'Ergebnis (detailliert)'!A304))</f>
        <v/>
      </c>
      <c r="J304" s="125" t="str">
        <f>IF(ISBLANK('Beladung des Speichers'!A304),"",'Beladung des Speichers'!E304)</f>
        <v/>
      </c>
      <c r="K304" s="168" t="str">
        <f>IF(ISBLANK('Beladung des Speichers'!A304),"",SUMIFS('Entladung des Speichers'!$C$17:$C$1001,'Entladung des Speichers'!$A$17:$A$1001,'Ergebnis (detailliert)'!A304))</f>
        <v/>
      </c>
      <c r="L304" s="169" t="str">
        <f t="shared" si="18"/>
        <v/>
      </c>
      <c r="M304" s="169" t="str">
        <f>IF(ISBLANK('Entladung des Speichers'!A304),"",'Entladung des Speichers'!C304)</f>
        <v/>
      </c>
      <c r="N304" s="168" t="str">
        <f>IF(ISBLANK('Beladung des Speichers'!A304),"",SUMIFS('Entladung des Speichers'!$E$17:$E$1001,'Entladung des Speichers'!$A$17:$A$1001,'Ergebnis (detailliert)'!$A$17:$A$300))</f>
        <v/>
      </c>
      <c r="O304" s="125" t="str">
        <f t="shared" si="19"/>
        <v/>
      </c>
      <c r="P304" s="20" t="str">
        <f>IFERROR(IF(A304="","",N304*'Ergebnis (detailliert)'!J304/'Ergebnis (detailliert)'!I304),0)</f>
        <v/>
      </c>
      <c r="Q304" s="106" t="str">
        <f t="shared" si="20"/>
        <v/>
      </c>
      <c r="R304" s="107" t="str">
        <f t="shared" si="21"/>
        <v/>
      </c>
      <c r="S304" s="108" t="str">
        <f>IF(A304="","",IF(LOOKUP(A304,Stammdaten!$A$17:$A$1001,Stammdaten!$G$17:$G$1001)="Nein",0,IF(ISBLANK('Beladung des Speichers'!A304),"",ROUND(MIN(J304,Q304)*-1,2))))</f>
        <v/>
      </c>
    </row>
    <row r="305" spans="1:19" x14ac:dyDescent="0.2">
      <c r="A305" s="109" t="str">
        <f>IF('Beladung des Speichers'!A305="","",'Beladung des Speichers'!A305)</f>
        <v/>
      </c>
      <c r="B305" s="109" t="str">
        <f>IF('Beladung des Speichers'!B305="","",'Beladung des Speichers'!B305)</f>
        <v/>
      </c>
      <c r="C305" s="163" t="str">
        <f>IF(ISBLANK('Beladung des Speichers'!A305),"",SUMIFS('Beladung des Speichers'!$C$17:$C$300,'Beladung des Speichers'!$A$17:$A$300,A305)-SUMIFS('Entladung des Speichers'!$C$17:$C$300,'Entladung des Speichers'!$A$17:$A$300,A305)+SUMIFS(Füllstände!$B$17:$B$299,Füllstände!$A$17:$A$299,A305)-SUMIFS(Füllstände!$C$17:$C$299,Füllstände!$A$17:$A$299,A305))</f>
        <v/>
      </c>
      <c r="D305" s="164" t="str">
        <f>IF(ISBLANK('Beladung des Speichers'!A305),"",C305*'Beladung des Speichers'!C305/SUMIFS('Beladung des Speichers'!$C$17:$C$300,'Beladung des Speichers'!$A$17:$A$300,A305))</f>
        <v/>
      </c>
      <c r="E305" s="165" t="str">
        <f>IF(ISBLANK('Beladung des Speichers'!A305),"",1/SUMIFS('Beladung des Speichers'!$C$17:$C$300,'Beladung des Speichers'!$A$17:$A$300,A305)*C305*SUMIF($A$17:$A$300,A305,'Beladung des Speichers'!$E$17:$E$300))</f>
        <v/>
      </c>
      <c r="F305" s="166" t="str">
        <f>IF(ISBLANK('Beladung des Speichers'!A305),"",IF(C305=0,"0,00",D305/C305*E305))</f>
        <v/>
      </c>
      <c r="G305" s="167" t="str">
        <f>IF(ISBLANK('Beladung des Speichers'!A305),"",SUMIFS('Beladung des Speichers'!$C$17:$C$300,'Beladung des Speichers'!$A$17:$A$300,A305))</f>
        <v/>
      </c>
      <c r="H305" s="124" t="str">
        <f>IF(ISBLANK('Beladung des Speichers'!A305),"",'Beladung des Speichers'!C305)</f>
        <v/>
      </c>
      <c r="I305" s="168" t="str">
        <f>IF(ISBLANK('Beladung des Speichers'!A305),"",SUMIFS('Beladung des Speichers'!$E$17:$E$1001,'Beladung des Speichers'!$A$17:$A$1001,'Ergebnis (detailliert)'!A305))</f>
        <v/>
      </c>
      <c r="J305" s="125" t="str">
        <f>IF(ISBLANK('Beladung des Speichers'!A305),"",'Beladung des Speichers'!E305)</f>
        <v/>
      </c>
      <c r="K305" s="168" t="str">
        <f>IF(ISBLANK('Beladung des Speichers'!A305),"",SUMIFS('Entladung des Speichers'!$C$17:$C$1001,'Entladung des Speichers'!$A$17:$A$1001,'Ergebnis (detailliert)'!A305))</f>
        <v/>
      </c>
      <c r="L305" s="169" t="str">
        <f t="shared" si="18"/>
        <v/>
      </c>
      <c r="M305" s="169" t="str">
        <f>IF(ISBLANK('Entladung des Speichers'!A305),"",'Entladung des Speichers'!C305)</f>
        <v/>
      </c>
      <c r="N305" s="168" t="str">
        <f>IF(ISBLANK('Beladung des Speichers'!A305),"",SUMIFS('Entladung des Speichers'!$E$17:$E$1001,'Entladung des Speichers'!$A$17:$A$1001,'Ergebnis (detailliert)'!$A$17:$A$300))</f>
        <v/>
      </c>
      <c r="O305" s="125" t="str">
        <f t="shared" si="19"/>
        <v/>
      </c>
      <c r="P305" s="20" t="str">
        <f>IFERROR(IF(A305="","",N305*'Ergebnis (detailliert)'!J305/'Ergebnis (detailliert)'!I305),0)</f>
        <v/>
      </c>
      <c r="Q305" s="106" t="str">
        <f t="shared" si="20"/>
        <v/>
      </c>
      <c r="R305" s="107" t="str">
        <f t="shared" si="21"/>
        <v/>
      </c>
      <c r="S305" s="108" t="str">
        <f>IF(A305="","",IF(LOOKUP(A305,Stammdaten!$A$17:$A$1001,Stammdaten!$G$17:$G$1001)="Nein",0,IF(ISBLANK('Beladung des Speichers'!A305),"",ROUND(MIN(J305,Q305)*-1,2))))</f>
        <v/>
      </c>
    </row>
    <row r="306" spans="1:19" x14ac:dyDescent="0.2">
      <c r="A306" s="109" t="str">
        <f>IF('Beladung des Speichers'!A306="","",'Beladung des Speichers'!A306)</f>
        <v/>
      </c>
      <c r="B306" s="109" t="str">
        <f>IF('Beladung des Speichers'!B306="","",'Beladung des Speichers'!B306)</f>
        <v/>
      </c>
      <c r="C306" s="163" t="str">
        <f>IF(ISBLANK('Beladung des Speichers'!A306),"",SUMIFS('Beladung des Speichers'!$C$17:$C$300,'Beladung des Speichers'!$A$17:$A$300,A306)-SUMIFS('Entladung des Speichers'!$C$17:$C$300,'Entladung des Speichers'!$A$17:$A$300,A306)+SUMIFS(Füllstände!$B$17:$B$299,Füllstände!$A$17:$A$299,A306)-SUMIFS(Füllstände!$C$17:$C$299,Füllstände!$A$17:$A$299,A306))</f>
        <v/>
      </c>
      <c r="D306" s="164" t="str">
        <f>IF(ISBLANK('Beladung des Speichers'!A306),"",C306*'Beladung des Speichers'!C306/SUMIFS('Beladung des Speichers'!$C$17:$C$300,'Beladung des Speichers'!$A$17:$A$300,A306))</f>
        <v/>
      </c>
      <c r="E306" s="165" t="str">
        <f>IF(ISBLANK('Beladung des Speichers'!A306),"",1/SUMIFS('Beladung des Speichers'!$C$17:$C$300,'Beladung des Speichers'!$A$17:$A$300,A306)*C306*SUMIF($A$17:$A$300,A306,'Beladung des Speichers'!$E$17:$E$300))</f>
        <v/>
      </c>
      <c r="F306" s="166" t="str">
        <f>IF(ISBLANK('Beladung des Speichers'!A306),"",IF(C306=0,"0,00",D306/C306*E306))</f>
        <v/>
      </c>
      <c r="G306" s="167" t="str">
        <f>IF(ISBLANK('Beladung des Speichers'!A306),"",SUMIFS('Beladung des Speichers'!$C$17:$C$300,'Beladung des Speichers'!$A$17:$A$300,A306))</f>
        <v/>
      </c>
      <c r="H306" s="124" t="str">
        <f>IF(ISBLANK('Beladung des Speichers'!A306),"",'Beladung des Speichers'!C306)</f>
        <v/>
      </c>
      <c r="I306" s="168" t="str">
        <f>IF(ISBLANK('Beladung des Speichers'!A306),"",SUMIFS('Beladung des Speichers'!$E$17:$E$1001,'Beladung des Speichers'!$A$17:$A$1001,'Ergebnis (detailliert)'!A306))</f>
        <v/>
      </c>
      <c r="J306" s="125" t="str">
        <f>IF(ISBLANK('Beladung des Speichers'!A306),"",'Beladung des Speichers'!E306)</f>
        <v/>
      </c>
      <c r="K306" s="168" t="str">
        <f>IF(ISBLANK('Beladung des Speichers'!A306),"",SUMIFS('Entladung des Speichers'!$C$17:$C$1001,'Entladung des Speichers'!$A$17:$A$1001,'Ergebnis (detailliert)'!A306))</f>
        <v/>
      </c>
      <c r="L306" s="169" t="str">
        <f t="shared" si="18"/>
        <v/>
      </c>
      <c r="M306" s="169" t="str">
        <f>IF(ISBLANK('Entladung des Speichers'!A306),"",'Entladung des Speichers'!C306)</f>
        <v/>
      </c>
      <c r="N306" s="168" t="str">
        <f>IF(ISBLANK('Beladung des Speichers'!A306),"",SUMIFS('Entladung des Speichers'!$E$17:$E$1001,'Entladung des Speichers'!$A$17:$A$1001,'Ergebnis (detailliert)'!$A$17:$A$300))</f>
        <v/>
      </c>
      <c r="O306" s="125" t="str">
        <f t="shared" si="19"/>
        <v/>
      </c>
      <c r="P306" s="20" t="str">
        <f>IFERROR(IF(A306="","",N306*'Ergebnis (detailliert)'!J306/'Ergebnis (detailliert)'!I306),0)</f>
        <v/>
      </c>
      <c r="Q306" s="106" t="str">
        <f t="shared" si="20"/>
        <v/>
      </c>
      <c r="R306" s="107" t="str">
        <f t="shared" si="21"/>
        <v/>
      </c>
      <c r="S306" s="108" t="str">
        <f>IF(A306="","",IF(LOOKUP(A306,Stammdaten!$A$17:$A$1001,Stammdaten!$G$17:$G$1001)="Nein",0,IF(ISBLANK('Beladung des Speichers'!A306),"",ROUND(MIN(J306,Q306)*-1,2))))</f>
        <v/>
      </c>
    </row>
    <row r="307" spans="1:19" x14ac:dyDescent="0.2">
      <c r="A307" s="109" t="str">
        <f>IF('Beladung des Speichers'!A307="","",'Beladung des Speichers'!A307)</f>
        <v/>
      </c>
      <c r="B307" s="109" t="str">
        <f>IF('Beladung des Speichers'!B307="","",'Beladung des Speichers'!B307)</f>
        <v/>
      </c>
      <c r="C307" s="163" t="str">
        <f>IF(ISBLANK('Beladung des Speichers'!A307),"",SUMIFS('Beladung des Speichers'!$C$17:$C$300,'Beladung des Speichers'!$A$17:$A$300,A307)-SUMIFS('Entladung des Speichers'!$C$17:$C$300,'Entladung des Speichers'!$A$17:$A$300,A307)+SUMIFS(Füllstände!$B$17:$B$299,Füllstände!$A$17:$A$299,A307)-SUMIFS(Füllstände!$C$17:$C$299,Füllstände!$A$17:$A$299,A307))</f>
        <v/>
      </c>
      <c r="D307" s="164" t="str">
        <f>IF(ISBLANK('Beladung des Speichers'!A307),"",C307*'Beladung des Speichers'!C307/SUMIFS('Beladung des Speichers'!$C$17:$C$300,'Beladung des Speichers'!$A$17:$A$300,A307))</f>
        <v/>
      </c>
      <c r="E307" s="165" t="str">
        <f>IF(ISBLANK('Beladung des Speichers'!A307),"",1/SUMIFS('Beladung des Speichers'!$C$17:$C$300,'Beladung des Speichers'!$A$17:$A$300,A307)*C307*SUMIF($A$17:$A$300,A307,'Beladung des Speichers'!$E$17:$E$300))</f>
        <v/>
      </c>
      <c r="F307" s="166" t="str">
        <f>IF(ISBLANK('Beladung des Speichers'!A307),"",IF(C307=0,"0,00",D307/C307*E307))</f>
        <v/>
      </c>
      <c r="G307" s="167" t="str">
        <f>IF(ISBLANK('Beladung des Speichers'!A307),"",SUMIFS('Beladung des Speichers'!$C$17:$C$300,'Beladung des Speichers'!$A$17:$A$300,A307))</f>
        <v/>
      </c>
      <c r="H307" s="124" t="str">
        <f>IF(ISBLANK('Beladung des Speichers'!A307),"",'Beladung des Speichers'!C307)</f>
        <v/>
      </c>
      <c r="I307" s="168" t="str">
        <f>IF(ISBLANK('Beladung des Speichers'!A307),"",SUMIFS('Beladung des Speichers'!$E$17:$E$1001,'Beladung des Speichers'!$A$17:$A$1001,'Ergebnis (detailliert)'!A307))</f>
        <v/>
      </c>
      <c r="J307" s="125" t="str">
        <f>IF(ISBLANK('Beladung des Speichers'!A307),"",'Beladung des Speichers'!E307)</f>
        <v/>
      </c>
      <c r="K307" s="168" t="str">
        <f>IF(ISBLANK('Beladung des Speichers'!A307),"",SUMIFS('Entladung des Speichers'!$C$17:$C$1001,'Entladung des Speichers'!$A$17:$A$1001,'Ergebnis (detailliert)'!A307))</f>
        <v/>
      </c>
      <c r="L307" s="169" t="str">
        <f t="shared" si="18"/>
        <v/>
      </c>
      <c r="M307" s="169" t="str">
        <f>IF(ISBLANK('Entladung des Speichers'!A307),"",'Entladung des Speichers'!C307)</f>
        <v/>
      </c>
      <c r="N307" s="168" t="str">
        <f>IF(ISBLANK('Beladung des Speichers'!A307),"",SUMIFS('Entladung des Speichers'!$E$17:$E$1001,'Entladung des Speichers'!$A$17:$A$1001,'Ergebnis (detailliert)'!$A$17:$A$300))</f>
        <v/>
      </c>
      <c r="O307" s="125" t="str">
        <f t="shared" si="19"/>
        <v/>
      </c>
      <c r="P307" s="20" t="str">
        <f>IFERROR(IF(A307="","",N307*'Ergebnis (detailliert)'!J307/'Ergebnis (detailliert)'!I307),0)</f>
        <v/>
      </c>
      <c r="Q307" s="106" t="str">
        <f t="shared" si="20"/>
        <v/>
      </c>
      <c r="R307" s="107" t="str">
        <f t="shared" si="21"/>
        <v/>
      </c>
      <c r="S307" s="108" t="str">
        <f>IF(A307="","",IF(LOOKUP(A307,Stammdaten!$A$17:$A$1001,Stammdaten!$G$17:$G$1001)="Nein",0,IF(ISBLANK('Beladung des Speichers'!A307),"",ROUND(MIN(J307,Q307)*-1,2))))</f>
        <v/>
      </c>
    </row>
    <row r="308" spans="1:19" x14ac:dyDescent="0.2">
      <c r="A308" s="109" t="str">
        <f>IF('Beladung des Speichers'!A308="","",'Beladung des Speichers'!A308)</f>
        <v/>
      </c>
      <c r="B308" s="109" t="str">
        <f>IF('Beladung des Speichers'!B308="","",'Beladung des Speichers'!B308)</f>
        <v/>
      </c>
      <c r="C308" s="163" t="str">
        <f>IF(ISBLANK('Beladung des Speichers'!A308),"",SUMIFS('Beladung des Speichers'!$C$17:$C$300,'Beladung des Speichers'!$A$17:$A$300,A308)-SUMIFS('Entladung des Speichers'!$C$17:$C$300,'Entladung des Speichers'!$A$17:$A$300,A308)+SUMIFS(Füllstände!$B$17:$B$299,Füllstände!$A$17:$A$299,A308)-SUMIFS(Füllstände!$C$17:$C$299,Füllstände!$A$17:$A$299,A308))</f>
        <v/>
      </c>
      <c r="D308" s="164" t="str">
        <f>IF(ISBLANK('Beladung des Speichers'!A308),"",C308*'Beladung des Speichers'!C308/SUMIFS('Beladung des Speichers'!$C$17:$C$300,'Beladung des Speichers'!$A$17:$A$300,A308))</f>
        <v/>
      </c>
      <c r="E308" s="165" t="str">
        <f>IF(ISBLANK('Beladung des Speichers'!A308),"",1/SUMIFS('Beladung des Speichers'!$C$17:$C$300,'Beladung des Speichers'!$A$17:$A$300,A308)*C308*SUMIF($A$17:$A$300,A308,'Beladung des Speichers'!$E$17:$E$300))</f>
        <v/>
      </c>
      <c r="F308" s="166" t="str">
        <f>IF(ISBLANK('Beladung des Speichers'!A308),"",IF(C308=0,"0,00",D308/C308*E308))</f>
        <v/>
      </c>
      <c r="G308" s="167" t="str">
        <f>IF(ISBLANK('Beladung des Speichers'!A308),"",SUMIFS('Beladung des Speichers'!$C$17:$C$300,'Beladung des Speichers'!$A$17:$A$300,A308))</f>
        <v/>
      </c>
      <c r="H308" s="124" t="str">
        <f>IF(ISBLANK('Beladung des Speichers'!A308),"",'Beladung des Speichers'!C308)</f>
        <v/>
      </c>
      <c r="I308" s="168" t="str">
        <f>IF(ISBLANK('Beladung des Speichers'!A308),"",SUMIFS('Beladung des Speichers'!$E$17:$E$1001,'Beladung des Speichers'!$A$17:$A$1001,'Ergebnis (detailliert)'!A308))</f>
        <v/>
      </c>
      <c r="J308" s="125" t="str">
        <f>IF(ISBLANK('Beladung des Speichers'!A308),"",'Beladung des Speichers'!E308)</f>
        <v/>
      </c>
      <c r="K308" s="168" t="str">
        <f>IF(ISBLANK('Beladung des Speichers'!A308),"",SUMIFS('Entladung des Speichers'!$C$17:$C$1001,'Entladung des Speichers'!$A$17:$A$1001,'Ergebnis (detailliert)'!A308))</f>
        <v/>
      </c>
      <c r="L308" s="169" t="str">
        <f t="shared" si="18"/>
        <v/>
      </c>
      <c r="M308" s="169" t="str">
        <f>IF(ISBLANK('Entladung des Speichers'!A308),"",'Entladung des Speichers'!C308)</f>
        <v/>
      </c>
      <c r="N308" s="168" t="str">
        <f>IF(ISBLANK('Beladung des Speichers'!A308),"",SUMIFS('Entladung des Speichers'!$E$17:$E$1001,'Entladung des Speichers'!$A$17:$A$1001,'Ergebnis (detailliert)'!$A$17:$A$300))</f>
        <v/>
      </c>
      <c r="O308" s="125" t="str">
        <f t="shared" si="19"/>
        <v/>
      </c>
      <c r="P308" s="20" t="str">
        <f>IFERROR(IF(A308="","",N308*'Ergebnis (detailliert)'!J308/'Ergebnis (detailliert)'!I308),0)</f>
        <v/>
      </c>
      <c r="Q308" s="106" t="str">
        <f t="shared" si="20"/>
        <v/>
      </c>
      <c r="R308" s="107" t="str">
        <f t="shared" si="21"/>
        <v/>
      </c>
      <c r="S308" s="108" t="str">
        <f>IF(A308="","",IF(LOOKUP(A308,Stammdaten!$A$17:$A$1001,Stammdaten!$G$17:$G$1001)="Nein",0,IF(ISBLANK('Beladung des Speichers'!A308),"",ROUND(MIN(J308,Q308)*-1,2))))</f>
        <v/>
      </c>
    </row>
    <row r="309" spans="1:19" x14ac:dyDescent="0.2">
      <c r="A309" s="109" t="str">
        <f>IF('Beladung des Speichers'!A309="","",'Beladung des Speichers'!A309)</f>
        <v/>
      </c>
      <c r="B309" s="109" t="str">
        <f>IF('Beladung des Speichers'!B309="","",'Beladung des Speichers'!B309)</f>
        <v/>
      </c>
      <c r="C309" s="163" t="str">
        <f>IF(ISBLANK('Beladung des Speichers'!A309),"",SUMIFS('Beladung des Speichers'!$C$17:$C$300,'Beladung des Speichers'!$A$17:$A$300,A309)-SUMIFS('Entladung des Speichers'!$C$17:$C$300,'Entladung des Speichers'!$A$17:$A$300,A309)+SUMIFS(Füllstände!$B$17:$B$299,Füllstände!$A$17:$A$299,A309)-SUMIFS(Füllstände!$C$17:$C$299,Füllstände!$A$17:$A$299,A309))</f>
        <v/>
      </c>
      <c r="D309" s="164" t="str">
        <f>IF(ISBLANK('Beladung des Speichers'!A309),"",C309*'Beladung des Speichers'!C309/SUMIFS('Beladung des Speichers'!$C$17:$C$300,'Beladung des Speichers'!$A$17:$A$300,A309))</f>
        <v/>
      </c>
      <c r="E309" s="165" t="str">
        <f>IF(ISBLANK('Beladung des Speichers'!A309),"",1/SUMIFS('Beladung des Speichers'!$C$17:$C$300,'Beladung des Speichers'!$A$17:$A$300,A309)*C309*SUMIF($A$17:$A$300,A309,'Beladung des Speichers'!$E$17:$E$300))</f>
        <v/>
      </c>
      <c r="F309" s="166" t="str">
        <f>IF(ISBLANK('Beladung des Speichers'!A309),"",IF(C309=0,"0,00",D309/C309*E309))</f>
        <v/>
      </c>
      <c r="G309" s="167" t="str">
        <f>IF(ISBLANK('Beladung des Speichers'!A309),"",SUMIFS('Beladung des Speichers'!$C$17:$C$300,'Beladung des Speichers'!$A$17:$A$300,A309))</f>
        <v/>
      </c>
      <c r="H309" s="124" t="str">
        <f>IF(ISBLANK('Beladung des Speichers'!A309),"",'Beladung des Speichers'!C309)</f>
        <v/>
      </c>
      <c r="I309" s="168" t="str">
        <f>IF(ISBLANK('Beladung des Speichers'!A309),"",SUMIFS('Beladung des Speichers'!$E$17:$E$1001,'Beladung des Speichers'!$A$17:$A$1001,'Ergebnis (detailliert)'!A309))</f>
        <v/>
      </c>
      <c r="J309" s="125" t="str">
        <f>IF(ISBLANK('Beladung des Speichers'!A309),"",'Beladung des Speichers'!E309)</f>
        <v/>
      </c>
      <c r="K309" s="168" t="str">
        <f>IF(ISBLANK('Beladung des Speichers'!A309),"",SUMIFS('Entladung des Speichers'!$C$17:$C$1001,'Entladung des Speichers'!$A$17:$A$1001,'Ergebnis (detailliert)'!A309))</f>
        <v/>
      </c>
      <c r="L309" s="169" t="str">
        <f t="shared" si="18"/>
        <v/>
      </c>
      <c r="M309" s="169" t="str">
        <f>IF(ISBLANK('Entladung des Speichers'!A309),"",'Entladung des Speichers'!C309)</f>
        <v/>
      </c>
      <c r="N309" s="168" t="str">
        <f>IF(ISBLANK('Beladung des Speichers'!A309),"",SUMIFS('Entladung des Speichers'!$E$17:$E$1001,'Entladung des Speichers'!$A$17:$A$1001,'Ergebnis (detailliert)'!$A$17:$A$300))</f>
        <v/>
      </c>
      <c r="O309" s="125" t="str">
        <f t="shared" si="19"/>
        <v/>
      </c>
      <c r="P309" s="20" t="str">
        <f>IFERROR(IF(A309="","",N309*'Ergebnis (detailliert)'!J309/'Ergebnis (detailliert)'!I309),0)</f>
        <v/>
      </c>
      <c r="Q309" s="106" t="str">
        <f t="shared" si="20"/>
        <v/>
      </c>
      <c r="R309" s="107" t="str">
        <f t="shared" si="21"/>
        <v/>
      </c>
      <c r="S309" s="108" t="str">
        <f>IF(A309="","",IF(LOOKUP(A309,Stammdaten!$A$17:$A$1001,Stammdaten!$G$17:$G$1001)="Nein",0,IF(ISBLANK('Beladung des Speichers'!A309),"",ROUND(MIN(J309,Q309)*-1,2))))</f>
        <v/>
      </c>
    </row>
    <row r="310" spans="1:19" x14ac:dyDescent="0.2">
      <c r="A310" s="109" t="str">
        <f>IF('Beladung des Speichers'!A310="","",'Beladung des Speichers'!A310)</f>
        <v/>
      </c>
      <c r="B310" s="109" t="str">
        <f>IF('Beladung des Speichers'!B310="","",'Beladung des Speichers'!B310)</f>
        <v/>
      </c>
      <c r="C310" s="163" t="str">
        <f>IF(ISBLANK('Beladung des Speichers'!A310),"",SUMIFS('Beladung des Speichers'!$C$17:$C$300,'Beladung des Speichers'!$A$17:$A$300,A310)-SUMIFS('Entladung des Speichers'!$C$17:$C$300,'Entladung des Speichers'!$A$17:$A$300,A310)+SUMIFS(Füllstände!$B$17:$B$299,Füllstände!$A$17:$A$299,A310)-SUMIFS(Füllstände!$C$17:$C$299,Füllstände!$A$17:$A$299,A310))</f>
        <v/>
      </c>
      <c r="D310" s="164" t="str">
        <f>IF(ISBLANK('Beladung des Speichers'!A310),"",C310*'Beladung des Speichers'!C310/SUMIFS('Beladung des Speichers'!$C$17:$C$300,'Beladung des Speichers'!$A$17:$A$300,A310))</f>
        <v/>
      </c>
      <c r="E310" s="165" t="str">
        <f>IF(ISBLANK('Beladung des Speichers'!A310),"",1/SUMIFS('Beladung des Speichers'!$C$17:$C$300,'Beladung des Speichers'!$A$17:$A$300,A310)*C310*SUMIF($A$17:$A$300,A310,'Beladung des Speichers'!$E$17:$E$300))</f>
        <v/>
      </c>
      <c r="F310" s="166" t="str">
        <f>IF(ISBLANK('Beladung des Speichers'!A310),"",IF(C310=0,"0,00",D310/C310*E310))</f>
        <v/>
      </c>
      <c r="G310" s="167" t="str">
        <f>IF(ISBLANK('Beladung des Speichers'!A310),"",SUMIFS('Beladung des Speichers'!$C$17:$C$300,'Beladung des Speichers'!$A$17:$A$300,A310))</f>
        <v/>
      </c>
      <c r="H310" s="124" t="str">
        <f>IF(ISBLANK('Beladung des Speichers'!A310),"",'Beladung des Speichers'!C310)</f>
        <v/>
      </c>
      <c r="I310" s="168" t="str">
        <f>IF(ISBLANK('Beladung des Speichers'!A310),"",SUMIFS('Beladung des Speichers'!$E$17:$E$1001,'Beladung des Speichers'!$A$17:$A$1001,'Ergebnis (detailliert)'!A310))</f>
        <v/>
      </c>
      <c r="J310" s="125" t="str">
        <f>IF(ISBLANK('Beladung des Speichers'!A310),"",'Beladung des Speichers'!E310)</f>
        <v/>
      </c>
      <c r="K310" s="168" t="str">
        <f>IF(ISBLANK('Beladung des Speichers'!A310),"",SUMIFS('Entladung des Speichers'!$C$17:$C$1001,'Entladung des Speichers'!$A$17:$A$1001,'Ergebnis (detailliert)'!A310))</f>
        <v/>
      </c>
      <c r="L310" s="169" t="str">
        <f t="shared" si="18"/>
        <v/>
      </c>
      <c r="M310" s="169" t="str">
        <f>IF(ISBLANK('Entladung des Speichers'!A310),"",'Entladung des Speichers'!C310)</f>
        <v/>
      </c>
      <c r="N310" s="168" t="str">
        <f>IF(ISBLANK('Beladung des Speichers'!A310),"",SUMIFS('Entladung des Speichers'!$E$17:$E$1001,'Entladung des Speichers'!$A$17:$A$1001,'Ergebnis (detailliert)'!$A$17:$A$300))</f>
        <v/>
      </c>
      <c r="O310" s="125" t="str">
        <f t="shared" si="19"/>
        <v/>
      </c>
      <c r="P310" s="20" t="str">
        <f>IFERROR(IF(A310="","",N310*'Ergebnis (detailliert)'!J310/'Ergebnis (detailliert)'!I310),0)</f>
        <v/>
      </c>
      <c r="Q310" s="106" t="str">
        <f t="shared" si="20"/>
        <v/>
      </c>
      <c r="R310" s="107" t="str">
        <f t="shared" si="21"/>
        <v/>
      </c>
      <c r="S310" s="108" t="str">
        <f>IF(A310="","",IF(LOOKUP(A310,Stammdaten!$A$17:$A$1001,Stammdaten!$G$17:$G$1001)="Nein",0,IF(ISBLANK('Beladung des Speichers'!A310),"",ROUND(MIN(J310,Q310)*-1,2))))</f>
        <v/>
      </c>
    </row>
    <row r="311" spans="1:19" x14ac:dyDescent="0.2">
      <c r="A311" s="109" t="str">
        <f>IF('Beladung des Speichers'!A311="","",'Beladung des Speichers'!A311)</f>
        <v/>
      </c>
      <c r="B311" s="109" t="str">
        <f>IF('Beladung des Speichers'!B311="","",'Beladung des Speichers'!B311)</f>
        <v/>
      </c>
      <c r="C311" s="163" t="str">
        <f>IF(ISBLANK('Beladung des Speichers'!A311),"",SUMIFS('Beladung des Speichers'!$C$17:$C$300,'Beladung des Speichers'!$A$17:$A$300,A311)-SUMIFS('Entladung des Speichers'!$C$17:$C$300,'Entladung des Speichers'!$A$17:$A$300,A311)+SUMIFS(Füllstände!$B$17:$B$299,Füllstände!$A$17:$A$299,A311)-SUMIFS(Füllstände!$C$17:$C$299,Füllstände!$A$17:$A$299,A311))</f>
        <v/>
      </c>
      <c r="D311" s="164" t="str">
        <f>IF(ISBLANK('Beladung des Speichers'!A311),"",C311*'Beladung des Speichers'!C311/SUMIFS('Beladung des Speichers'!$C$17:$C$300,'Beladung des Speichers'!$A$17:$A$300,A311))</f>
        <v/>
      </c>
      <c r="E311" s="165" t="str">
        <f>IF(ISBLANK('Beladung des Speichers'!A311),"",1/SUMIFS('Beladung des Speichers'!$C$17:$C$300,'Beladung des Speichers'!$A$17:$A$300,A311)*C311*SUMIF($A$17:$A$300,A311,'Beladung des Speichers'!$E$17:$E$300))</f>
        <v/>
      </c>
      <c r="F311" s="166" t="str">
        <f>IF(ISBLANK('Beladung des Speichers'!A311),"",IF(C311=0,"0,00",D311/C311*E311))</f>
        <v/>
      </c>
      <c r="G311" s="167" t="str">
        <f>IF(ISBLANK('Beladung des Speichers'!A311),"",SUMIFS('Beladung des Speichers'!$C$17:$C$300,'Beladung des Speichers'!$A$17:$A$300,A311))</f>
        <v/>
      </c>
      <c r="H311" s="124" t="str">
        <f>IF(ISBLANK('Beladung des Speichers'!A311),"",'Beladung des Speichers'!C311)</f>
        <v/>
      </c>
      <c r="I311" s="168" t="str">
        <f>IF(ISBLANK('Beladung des Speichers'!A311),"",SUMIFS('Beladung des Speichers'!$E$17:$E$1001,'Beladung des Speichers'!$A$17:$A$1001,'Ergebnis (detailliert)'!A311))</f>
        <v/>
      </c>
      <c r="J311" s="125" t="str">
        <f>IF(ISBLANK('Beladung des Speichers'!A311),"",'Beladung des Speichers'!E311)</f>
        <v/>
      </c>
      <c r="K311" s="168" t="str">
        <f>IF(ISBLANK('Beladung des Speichers'!A311),"",SUMIFS('Entladung des Speichers'!$C$17:$C$1001,'Entladung des Speichers'!$A$17:$A$1001,'Ergebnis (detailliert)'!A311))</f>
        <v/>
      </c>
      <c r="L311" s="169" t="str">
        <f t="shared" si="18"/>
        <v/>
      </c>
      <c r="M311" s="169" t="str">
        <f>IF(ISBLANK('Entladung des Speichers'!A311),"",'Entladung des Speichers'!C311)</f>
        <v/>
      </c>
      <c r="N311" s="168" t="str">
        <f>IF(ISBLANK('Beladung des Speichers'!A311),"",SUMIFS('Entladung des Speichers'!$E$17:$E$1001,'Entladung des Speichers'!$A$17:$A$1001,'Ergebnis (detailliert)'!$A$17:$A$300))</f>
        <v/>
      </c>
      <c r="O311" s="125" t="str">
        <f t="shared" si="19"/>
        <v/>
      </c>
      <c r="P311" s="20" t="str">
        <f>IFERROR(IF(A311="","",N311*'Ergebnis (detailliert)'!J311/'Ergebnis (detailliert)'!I311),0)</f>
        <v/>
      </c>
      <c r="Q311" s="106" t="str">
        <f t="shared" si="20"/>
        <v/>
      </c>
      <c r="R311" s="107" t="str">
        <f t="shared" si="21"/>
        <v/>
      </c>
      <c r="S311" s="108" t="str">
        <f>IF(A311="","",IF(LOOKUP(A311,Stammdaten!$A$17:$A$1001,Stammdaten!$G$17:$G$1001)="Nein",0,IF(ISBLANK('Beladung des Speichers'!A311),"",ROUND(MIN(J311,Q311)*-1,2))))</f>
        <v/>
      </c>
    </row>
    <row r="312" spans="1:19" x14ac:dyDescent="0.2">
      <c r="A312" s="109" t="str">
        <f>IF('Beladung des Speichers'!A312="","",'Beladung des Speichers'!A312)</f>
        <v/>
      </c>
      <c r="B312" s="109" t="str">
        <f>IF('Beladung des Speichers'!B312="","",'Beladung des Speichers'!B312)</f>
        <v/>
      </c>
      <c r="C312" s="163" t="str">
        <f>IF(ISBLANK('Beladung des Speichers'!A312),"",SUMIFS('Beladung des Speichers'!$C$17:$C$300,'Beladung des Speichers'!$A$17:$A$300,A312)-SUMIFS('Entladung des Speichers'!$C$17:$C$300,'Entladung des Speichers'!$A$17:$A$300,A312)+SUMIFS(Füllstände!$B$17:$B$299,Füllstände!$A$17:$A$299,A312)-SUMIFS(Füllstände!$C$17:$C$299,Füllstände!$A$17:$A$299,A312))</f>
        <v/>
      </c>
      <c r="D312" s="164" t="str">
        <f>IF(ISBLANK('Beladung des Speichers'!A312),"",C312*'Beladung des Speichers'!C312/SUMIFS('Beladung des Speichers'!$C$17:$C$300,'Beladung des Speichers'!$A$17:$A$300,A312))</f>
        <v/>
      </c>
      <c r="E312" s="165" t="str">
        <f>IF(ISBLANK('Beladung des Speichers'!A312),"",1/SUMIFS('Beladung des Speichers'!$C$17:$C$300,'Beladung des Speichers'!$A$17:$A$300,A312)*C312*SUMIF($A$17:$A$300,A312,'Beladung des Speichers'!$E$17:$E$300))</f>
        <v/>
      </c>
      <c r="F312" s="166" t="str">
        <f>IF(ISBLANK('Beladung des Speichers'!A312),"",IF(C312=0,"0,00",D312/C312*E312))</f>
        <v/>
      </c>
      <c r="G312" s="167" t="str">
        <f>IF(ISBLANK('Beladung des Speichers'!A312),"",SUMIFS('Beladung des Speichers'!$C$17:$C$300,'Beladung des Speichers'!$A$17:$A$300,A312))</f>
        <v/>
      </c>
      <c r="H312" s="124" t="str">
        <f>IF(ISBLANK('Beladung des Speichers'!A312),"",'Beladung des Speichers'!C312)</f>
        <v/>
      </c>
      <c r="I312" s="168" t="str">
        <f>IF(ISBLANK('Beladung des Speichers'!A312),"",SUMIFS('Beladung des Speichers'!$E$17:$E$1001,'Beladung des Speichers'!$A$17:$A$1001,'Ergebnis (detailliert)'!A312))</f>
        <v/>
      </c>
      <c r="J312" s="125" t="str">
        <f>IF(ISBLANK('Beladung des Speichers'!A312),"",'Beladung des Speichers'!E312)</f>
        <v/>
      </c>
      <c r="K312" s="168" t="str">
        <f>IF(ISBLANK('Beladung des Speichers'!A312),"",SUMIFS('Entladung des Speichers'!$C$17:$C$1001,'Entladung des Speichers'!$A$17:$A$1001,'Ergebnis (detailliert)'!A312))</f>
        <v/>
      </c>
      <c r="L312" s="169" t="str">
        <f t="shared" si="18"/>
        <v/>
      </c>
      <c r="M312" s="169" t="str">
        <f>IF(ISBLANK('Entladung des Speichers'!A312),"",'Entladung des Speichers'!C312)</f>
        <v/>
      </c>
      <c r="N312" s="168" t="str">
        <f>IF(ISBLANK('Beladung des Speichers'!A312),"",SUMIFS('Entladung des Speichers'!$E$17:$E$1001,'Entladung des Speichers'!$A$17:$A$1001,'Ergebnis (detailliert)'!$A$17:$A$300))</f>
        <v/>
      </c>
      <c r="O312" s="125" t="str">
        <f t="shared" si="19"/>
        <v/>
      </c>
      <c r="P312" s="20" t="str">
        <f>IFERROR(IF(A312="","",N312*'Ergebnis (detailliert)'!J312/'Ergebnis (detailliert)'!I312),0)</f>
        <v/>
      </c>
      <c r="Q312" s="106" t="str">
        <f t="shared" si="20"/>
        <v/>
      </c>
      <c r="R312" s="107" t="str">
        <f t="shared" si="21"/>
        <v/>
      </c>
      <c r="S312" s="108" t="str">
        <f>IF(A312="","",IF(LOOKUP(A312,Stammdaten!$A$17:$A$1001,Stammdaten!$G$17:$G$1001)="Nein",0,IF(ISBLANK('Beladung des Speichers'!A312),"",ROUND(MIN(J312,Q312)*-1,2))))</f>
        <v/>
      </c>
    </row>
    <row r="313" spans="1:19" x14ac:dyDescent="0.2">
      <c r="A313" s="109" t="str">
        <f>IF('Beladung des Speichers'!A313="","",'Beladung des Speichers'!A313)</f>
        <v/>
      </c>
      <c r="B313" s="109" t="str">
        <f>IF('Beladung des Speichers'!B313="","",'Beladung des Speichers'!B313)</f>
        <v/>
      </c>
      <c r="C313" s="163" t="str">
        <f>IF(ISBLANK('Beladung des Speichers'!A313),"",SUMIFS('Beladung des Speichers'!$C$17:$C$300,'Beladung des Speichers'!$A$17:$A$300,A313)-SUMIFS('Entladung des Speichers'!$C$17:$C$300,'Entladung des Speichers'!$A$17:$A$300,A313)+SUMIFS(Füllstände!$B$17:$B$299,Füllstände!$A$17:$A$299,A313)-SUMIFS(Füllstände!$C$17:$C$299,Füllstände!$A$17:$A$299,A313))</f>
        <v/>
      </c>
      <c r="D313" s="164" t="str">
        <f>IF(ISBLANK('Beladung des Speichers'!A313),"",C313*'Beladung des Speichers'!C313/SUMIFS('Beladung des Speichers'!$C$17:$C$300,'Beladung des Speichers'!$A$17:$A$300,A313))</f>
        <v/>
      </c>
      <c r="E313" s="165" t="str">
        <f>IF(ISBLANK('Beladung des Speichers'!A313),"",1/SUMIFS('Beladung des Speichers'!$C$17:$C$300,'Beladung des Speichers'!$A$17:$A$300,A313)*C313*SUMIF($A$17:$A$300,A313,'Beladung des Speichers'!$E$17:$E$300))</f>
        <v/>
      </c>
      <c r="F313" s="166" t="str">
        <f>IF(ISBLANK('Beladung des Speichers'!A313),"",IF(C313=0,"0,00",D313/C313*E313))</f>
        <v/>
      </c>
      <c r="G313" s="167" t="str">
        <f>IF(ISBLANK('Beladung des Speichers'!A313),"",SUMIFS('Beladung des Speichers'!$C$17:$C$300,'Beladung des Speichers'!$A$17:$A$300,A313))</f>
        <v/>
      </c>
      <c r="H313" s="124" t="str">
        <f>IF(ISBLANK('Beladung des Speichers'!A313),"",'Beladung des Speichers'!C313)</f>
        <v/>
      </c>
      <c r="I313" s="168" t="str">
        <f>IF(ISBLANK('Beladung des Speichers'!A313),"",SUMIFS('Beladung des Speichers'!$E$17:$E$1001,'Beladung des Speichers'!$A$17:$A$1001,'Ergebnis (detailliert)'!A313))</f>
        <v/>
      </c>
      <c r="J313" s="125" t="str">
        <f>IF(ISBLANK('Beladung des Speichers'!A313),"",'Beladung des Speichers'!E313)</f>
        <v/>
      </c>
      <c r="K313" s="168" t="str">
        <f>IF(ISBLANK('Beladung des Speichers'!A313),"",SUMIFS('Entladung des Speichers'!$C$17:$C$1001,'Entladung des Speichers'!$A$17:$A$1001,'Ergebnis (detailliert)'!A313))</f>
        <v/>
      </c>
      <c r="L313" s="169" t="str">
        <f t="shared" si="18"/>
        <v/>
      </c>
      <c r="M313" s="169" t="str">
        <f>IF(ISBLANK('Entladung des Speichers'!A313),"",'Entladung des Speichers'!C313)</f>
        <v/>
      </c>
      <c r="N313" s="168" t="str">
        <f>IF(ISBLANK('Beladung des Speichers'!A313),"",SUMIFS('Entladung des Speichers'!$E$17:$E$1001,'Entladung des Speichers'!$A$17:$A$1001,'Ergebnis (detailliert)'!$A$17:$A$300))</f>
        <v/>
      </c>
      <c r="O313" s="125" t="str">
        <f t="shared" si="19"/>
        <v/>
      </c>
      <c r="P313" s="20" t="str">
        <f>IFERROR(IF(A313="","",N313*'Ergebnis (detailliert)'!J313/'Ergebnis (detailliert)'!I313),0)</f>
        <v/>
      </c>
      <c r="Q313" s="106" t="str">
        <f t="shared" si="20"/>
        <v/>
      </c>
      <c r="R313" s="107" t="str">
        <f t="shared" si="21"/>
        <v/>
      </c>
      <c r="S313" s="108" t="str">
        <f>IF(A313="","",IF(LOOKUP(A313,Stammdaten!$A$17:$A$1001,Stammdaten!$G$17:$G$1001)="Nein",0,IF(ISBLANK('Beladung des Speichers'!A313),"",ROUND(MIN(J313,Q313)*-1,2))))</f>
        <v/>
      </c>
    </row>
    <row r="314" spans="1:19" x14ac:dyDescent="0.2">
      <c r="A314" s="109" t="str">
        <f>IF('Beladung des Speichers'!A314="","",'Beladung des Speichers'!A314)</f>
        <v/>
      </c>
      <c r="B314" s="109" t="str">
        <f>IF('Beladung des Speichers'!B314="","",'Beladung des Speichers'!B314)</f>
        <v/>
      </c>
      <c r="C314" s="163" t="str">
        <f>IF(ISBLANK('Beladung des Speichers'!A314),"",SUMIFS('Beladung des Speichers'!$C$17:$C$300,'Beladung des Speichers'!$A$17:$A$300,A314)-SUMIFS('Entladung des Speichers'!$C$17:$C$300,'Entladung des Speichers'!$A$17:$A$300,A314)+SUMIFS(Füllstände!$B$17:$B$299,Füllstände!$A$17:$A$299,A314)-SUMIFS(Füllstände!$C$17:$C$299,Füllstände!$A$17:$A$299,A314))</f>
        <v/>
      </c>
      <c r="D314" s="164" t="str">
        <f>IF(ISBLANK('Beladung des Speichers'!A314),"",C314*'Beladung des Speichers'!C314/SUMIFS('Beladung des Speichers'!$C$17:$C$300,'Beladung des Speichers'!$A$17:$A$300,A314))</f>
        <v/>
      </c>
      <c r="E314" s="165" t="str">
        <f>IF(ISBLANK('Beladung des Speichers'!A314),"",1/SUMIFS('Beladung des Speichers'!$C$17:$C$300,'Beladung des Speichers'!$A$17:$A$300,A314)*C314*SUMIF($A$17:$A$300,A314,'Beladung des Speichers'!$E$17:$E$300))</f>
        <v/>
      </c>
      <c r="F314" s="166" t="str">
        <f>IF(ISBLANK('Beladung des Speichers'!A314),"",IF(C314=0,"0,00",D314/C314*E314))</f>
        <v/>
      </c>
      <c r="G314" s="167" t="str">
        <f>IF(ISBLANK('Beladung des Speichers'!A314),"",SUMIFS('Beladung des Speichers'!$C$17:$C$300,'Beladung des Speichers'!$A$17:$A$300,A314))</f>
        <v/>
      </c>
      <c r="H314" s="124" t="str">
        <f>IF(ISBLANK('Beladung des Speichers'!A314),"",'Beladung des Speichers'!C314)</f>
        <v/>
      </c>
      <c r="I314" s="168" t="str">
        <f>IF(ISBLANK('Beladung des Speichers'!A314),"",SUMIFS('Beladung des Speichers'!$E$17:$E$1001,'Beladung des Speichers'!$A$17:$A$1001,'Ergebnis (detailliert)'!A314))</f>
        <v/>
      </c>
      <c r="J314" s="125" t="str">
        <f>IF(ISBLANK('Beladung des Speichers'!A314),"",'Beladung des Speichers'!E314)</f>
        <v/>
      </c>
      <c r="K314" s="168" t="str">
        <f>IF(ISBLANK('Beladung des Speichers'!A314),"",SUMIFS('Entladung des Speichers'!$C$17:$C$1001,'Entladung des Speichers'!$A$17:$A$1001,'Ergebnis (detailliert)'!A314))</f>
        <v/>
      </c>
      <c r="L314" s="169" t="str">
        <f t="shared" si="18"/>
        <v/>
      </c>
      <c r="M314" s="169" t="str">
        <f>IF(ISBLANK('Entladung des Speichers'!A314),"",'Entladung des Speichers'!C314)</f>
        <v/>
      </c>
      <c r="N314" s="168" t="str">
        <f>IF(ISBLANK('Beladung des Speichers'!A314),"",SUMIFS('Entladung des Speichers'!$E$17:$E$1001,'Entladung des Speichers'!$A$17:$A$1001,'Ergebnis (detailliert)'!$A$17:$A$300))</f>
        <v/>
      </c>
      <c r="O314" s="125" t="str">
        <f t="shared" si="19"/>
        <v/>
      </c>
      <c r="P314" s="20" t="str">
        <f>IFERROR(IF(A314="","",N314*'Ergebnis (detailliert)'!J314/'Ergebnis (detailliert)'!I314),0)</f>
        <v/>
      </c>
      <c r="Q314" s="106" t="str">
        <f t="shared" si="20"/>
        <v/>
      </c>
      <c r="R314" s="107" t="str">
        <f t="shared" si="21"/>
        <v/>
      </c>
      <c r="S314" s="108" t="str">
        <f>IF(A314="","",IF(LOOKUP(A314,Stammdaten!$A$17:$A$1001,Stammdaten!$G$17:$G$1001)="Nein",0,IF(ISBLANK('Beladung des Speichers'!A314),"",ROUND(MIN(J314,Q314)*-1,2))))</f>
        <v/>
      </c>
    </row>
    <row r="315" spans="1:19" x14ac:dyDescent="0.2">
      <c r="A315" s="109" t="str">
        <f>IF('Beladung des Speichers'!A315="","",'Beladung des Speichers'!A315)</f>
        <v/>
      </c>
      <c r="B315" s="109" t="str">
        <f>IF('Beladung des Speichers'!B315="","",'Beladung des Speichers'!B315)</f>
        <v/>
      </c>
      <c r="C315" s="163" t="str">
        <f>IF(ISBLANK('Beladung des Speichers'!A315),"",SUMIFS('Beladung des Speichers'!$C$17:$C$300,'Beladung des Speichers'!$A$17:$A$300,A315)-SUMIFS('Entladung des Speichers'!$C$17:$C$300,'Entladung des Speichers'!$A$17:$A$300,A315)+SUMIFS(Füllstände!$B$17:$B$299,Füllstände!$A$17:$A$299,A315)-SUMIFS(Füllstände!$C$17:$C$299,Füllstände!$A$17:$A$299,A315))</f>
        <v/>
      </c>
      <c r="D315" s="164" t="str">
        <f>IF(ISBLANK('Beladung des Speichers'!A315),"",C315*'Beladung des Speichers'!C315/SUMIFS('Beladung des Speichers'!$C$17:$C$300,'Beladung des Speichers'!$A$17:$A$300,A315))</f>
        <v/>
      </c>
      <c r="E315" s="165" t="str">
        <f>IF(ISBLANK('Beladung des Speichers'!A315),"",1/SUMIFS('Beladung des Speichers'!$C$17:$C$300,'Beladung des Speichers'!$A$17:$A$300,A315)*C315*SUMIF($A$17:$A$300,A315,'Beladung des Speichers'!$E$17:$E$300))</f>
        <v/>
      </c>
      <c r="F315" s="166" t="str">
        <f>IF(ISBLANK('Beladung des Speichers'!A315),"",IF(C315=0,"0,00",D315/C315*E315))</f>
        <v/>
      </c>
      <c r="G315" s="167" t="str">
        <f>IF(ISBLANK('Beladung des Speichers'!A315),"",SUMIFS('Beladung des Speichers'!$C$17:$C$300,'Beladung des Speichers'!$A$17:$A$300,A315))</f>
        <v/>
      </c>
      <c r="H315" s="124" t="str">
        <f>IF(ISBLANK('Beladung des Speichers'!A315),"",'Beladung des Speichers'!C315)</f>
        <v/>
      </c>
      <c r="I315" s="168" t="str">
        <f>IF(ISBLANK('Beladung des Speichers'!A315),"",SUMIFS('Beladung des Speichers'!$E$17:$E$1001,'Beladung des Speichers'!$A$17:$A$1001,'Ergebnis (detailliert)'!A315))</f>
        <v/>
      </c>
      <c r="J315" s="125" t="str">
        <f>IF(ISBLANK('Beladung des Speichers'!A315),"",'Beladung des Speichers'!E315)</f>
        <v/>
      </c>
      <c r="K315" s="168" t="str">
        <f>IF(ISBLANK('Beladung des Speichers'!A315),"",SUMIFS('Entladung des Speichers'!$C$17:$C$1001,'Entladung des Speichers'!$A$17:$A$1001,'Ergebnis (detailliert)'!A315))</f>
        <v/>
      </c>
      <c r="L315" s="169" t="str">
        <f t="shared" si="18"/>
        <v/>
      </c>
      <c r="M315" s="169" t="str">
        <f>IF(ISBLANK('Entladung des Speichers'!A315),"",'Entladung des Speichers'!C315)</f>
        <v/>
      </c>
      <c r="N315" s="168" t="str">
        <f>IF(ISBLANK('Beladung des Speichers'!A315),"",SUMIFS('Entladung des Speichers'!$E$17:$E$1001,'Entladung des Speichers'!$A$17:$A$1001,'Ergebnis (detailliert)'!$A$17:$A$300))</f>
        <v/>
      </c>
      <c r="O315" s="125" t="str">
        <f t="shared" si="19"/>
        <v/>
      </c>
      <c r="P315" s="20" t="str">
        <f>IFERROR(IF(A315="","",N315*'Ergebnis (detailliert)'!J315/'Ergebnis (detailliert)'!I315),0)</f>
        <v/>
      </c>
      <c r="Q315" s="106" t="str">
        <f t="shared" si="20"/>
        <v/>
      </c>
      <c r="R315" s="107" t="str">
        <f t="shared" si="21"/>
        <v/>
      </c>
      <c r="S315" s="108" t="str">
        <f>IF(A315="","",IF(LOOKUP(A315,Stammdaten!$A$17:$A$1001,Stammdaten!$G$17:$G$1001)="Nein",0,IF(ISBLANK('Beladung des Speichers'!A315),"",ROUND(MIN(J315,Q315)*-1,2))))</f>
        <v/>
      </c>
    </row>
    <row r="316" spans="1:19" x14ac:dyDescent="0.2">
      <c r="A316" s="109" t="str">
        <f>IF('Beladung des Speichers'!A316="","",'Beladung des Speichers'!A316)</f>
        <v/>
      </c>
      <c r="B316" s="109" t="str">
        <f>IF('Beladung des Speichers'!B316="","",'Beladung des Speichers'!B316)</f>
        <v/>
      </c>
      <c r="C316" s="163" t="str">
        <f>IF(ISBLANK('Beladung des Speichers'!A316),"",SUMIFS('Beladung des Speichers'!$C$17:$C$300,'Beladung des Speichers'!$A$17:$A$300,A316)-SUMIFS('Entladung des Speichers'!$C$17:$C$300,'Entladung des Speichers'!$A$17:$A$300,A316)+SUMIFS(Füllstände!$B$17:$B$299,Füllstände!$A$17:$A$299,A316)-SUMIFS(Füllstände!$C$17:$C$299,Füllstände!$A$17:$A$299,A316))</f>
        <v/>
      </c>
      <c r="D316" s="164" t="str">
        <f>IF(ISBLANK('Beladung des Speichers'!A316),"",C316*'Beladung des Speichers'!C316/SUMIFS('Beladung des Speichers'!$C$17:$C$300,'Beladung des Speichers'!$A$17:$A$300,A316))</f>
        <v/>
      </c>
      <c r="E316" s="165" t="str">
        <f>IF(ISBLANK('Beladung des Speichers'!A316),"",1/SUMIFS('Beladung des Speichers'!$C$17:$C$300,'Beladung des Speichers'!$A$17:$A$300,A316)*C316*SUMIF($A$17:$A$300,A316,'Beladung des Speichers'!$E$17:$E$300))</f>
        <v/>
      </c>
      <c r="F316" s="166" t="str">
        <f>IF(ISBLANK('Beladung des Speichers'!A316),"",IF(C316=0,"0,00",D316/C316*E316))</f>
        <v/>
      </c>
      <c r="G316" s="167" t="str">
        <f>IF(ISBLANK('Beladung des Speichers'!A316),"",SUMIFS('Beladung des Speichers'!$C$17:$C$300,'Beladung des Speichers'!$A$17:$A$300,A316))</f>
        <v/>
      </c>
      <c r="H316" s="124" t="str">
        <f>IF(ISBLANK('Beladung des Speichers'!A316),"",'Beladung des Speichers'!C316)</f>
        <v/>
      </c>
      <c r="I316" s="168" t="str">
        <f>IF(ISBLANK('Beladung des Speichers'!A316),"",SUMIFS('Beladung des Speichers'!$E$17:$E$1001,'Beladung des Speichers'!$A$17:$A$1001,'Ergebnis (detailliert)'!A316))</f>
        <v/>
      </c>
      <c r="J316" s="125" t="str">
        <f>IF(ISBLANK('Beladung des Speichers'!A316),"",'Beladung des Speichers'!E316)</f>
        <v/>
      </c>
      <c r="K316" s="168" t="str">
        <f>IF(ISBLANK('Beladung des Speichers'!A316),"",SUMIFS('Entladung des Speichers'!$C$17:$C$1001,'Entladung des Speichers'!$A$17:$A$1001,'Ergebnis (detailliert)'!A316))</f>
        <v/>
      </c>
      <c r="L316" s="169" t="str">
        <f t="shared" si="18"/>
        <v/>
      </c>
      <c r="M316" s="169" t="str">
        <f>IF(ISBLANK('Entladung des Speichers'!A316),"",'Entladung des Speichers'!C316)</f>
        <v/>
      </c>
      <c r="N316" s="168" t="str">
        <f>IF(ISBLANK('Beladung des Speichers'!A316),"",SUMIFS('Entladung des Speichers'!$E$17:$E$1001,'Entladung des Speichers'!$A$17:$A$1001,'Ergebnis (detailliert)'!$A$17:$A$300))</f>
        <v/>
      </c>
      <c r="O316" s="125" t="str">
        <f t="shared" si="19"/>
        <v/>
      </c>
      <c r="P316" s="20" t="str">
        <f>IFERROR(IF(A316="","",N316*'Ergebnis (detailliert)'!J316/'Ergebnis (detailliert)'!I316),0)</f>
        <v/>
      </c>
      <c r="Q316" s="106" t="str">
        <f t="shared" si="20"/>
        <v/>
      </c>
      <c r="R316" s="107" t="str">
        <f t="shared" si="21"/>
        <v/>
      </c>
      <c r="S316" s="108" t="str">
        <f>IF(A316="","",IF(LOOKUP(A316,Stammdaten!$A$17:$A$1001,Stammdaten!$G$17:$G$1001)="Nein",0,IF(ISBLANK('Beladung des Speichers'!A316),"",ROUND(MIN(J316,Q316)*-1,2))))</f>
        <v/>
      </c>
    </row>
    <row r="317" spans="1:19" x14ac:dyDescent="0.2">
      <c r="A317" s="109" t="str">
        <f>IF('Beladung des Speichers'!A317="","",'Beladung des Speichers'!A317)</f>
        <v/>
      </c>
      <c r="B317" s="109" t="str">
        <f>IF('Beladung des Speichers'!B317="","",'Beladung des Speichers'!B317)</f>
        <v/>
      </c>
      <c r="C317" s="163" t="str">
        <f>IF(ISBLANK('Beladung des Speichers'!A317),"",SUMIFS('Beladung des Speichers'!$C$17:$C$300,'Beladung des Speichers'!$A$17:$A$300,A317)-SUMIFS('Entladung des Speichers'!$C$17:$C$300,'Entladung des Speichers'!$A$17:$A$300,A317)+SUMIFS(Füllstände!$B$17:$B$299,Füllstände!$A$17:$A$299,A317)-SUMIFS(Füllstände!$C$17:$C$299,Füllstände!$A$17:$A$299,A317))</f>
        <v/>
      </c>
      <c r="D317" s="164" t="str">
        <f>IF(ISBLANK('Beladung des Speichers'!A317),"",C317*'Beladung des Speichers'!C317/SUMIFS('Beladung des Speichers'!$C$17:$C$300,'Beladung des Speichers'!$A$17:$A$300,A317))</f>
        <v/>
      </c>
      <c r="E317" s="165" t="str">
        <f>IF(ISBLANK('Beladung des Speichers'!A317),"",1/SUMIFS('Beladung des Speichers'!$C$17:$C$300,'Beladung des Speichers'!$A$17:$A$300,A317)*C317*SUMIF($A$17:$A$300,A317,'Beladung des Speichers'!$E$17:$E$300))</f>
        <v/>
      </c>
      <c r="F317" s="166" t="str">
        <f>IF(ISBLANK('Beladung des Speichers'!A317),"",IF(C317=0,"0,00",D317/C317*E317))</f>
        <v/>
      </c>
      <c r="G317" s="167" t="str">
        <f>IF(ISBLANK('Beladung des Speichers'!A317),"",SUMIFS('Beladung des Speichers'!$C$17:$C$300,'Beladung des Speichers'!$A$17:$A$300,A317))</f>
        <v/>
      </c>
      <c r="H317" s="124" t="str">
        <f>IF(ISBLANK('Beladung des Speichers'!A317),"",'Beladung des Speichers'!C317)</f>
        <v/>
      </c>
      <c r="I317" s="168" t="str">
        <f>IF(ISBLANK('Beladung des Speichers'!A317),"",SUMIFS('Beladung des Speichers'!$E$17:$E$1001,'Beladung des Speichers'!$A$17:$A$1001,'Ergebnis (detailliert)'!A317))</f>
        <v/>
      </c>
      <c r="J317" s="125" t="str">
        <f>IF(ISBLANK('Beladung des Speichers'!A317),"",'Beladung des Speichers'!E317)</f>
        <v/>
      </c>
      <c r="K317" s="168" t="str">
        <f>IF(ISBLANK('Beladung des Speichers'!A317),"",SUMIFS('Entladung des Speichers'!$C$17:$C$1001,'Entladung des Speichers'!$A$17:$A$1001,'Ergebnis (detailliert)'!A317))</f>
        <v/>
      </c>
      <c r="L317" s="169" t="str">
        <f t="shared" si="18"/>
        <v/>
      </c>
      <c r="M317" s="169" t="str">
        <f>IF(ISBLANK('Entladung des Speichers'!A317),"",'Entladung des Speichers'!C317)</f>
        <v/>
      </c>
      <c r="N317" s="168" t="str">
        <f>IF(ISBLANK('Beladung des Speichers'!A317),"",SUMIFS('Entladung des Speichers'!$E$17:$E$1001,'Entladung des Speichers'!$A$17:$A$1001,'Ergebnis (detailliert)'!$A$17:$A$300))</f>
        <v/>
      </c>
      <c r="O317" s="125" t="str">
        <f t="shared" si="19"/>
        <v/>
      </c>
      <c r="P317" s="20" t="str">
        <f>IFERROR(IF(A317="","",N317*'Ergebnis (detailliert)'!J317/'Ergebnis (detailliert)'!I317),0)</f>
        <v/>
      </c>
      <c r="Q317" s="106" t="str">
        <f t="shared" si="20"/>
        <v/>
      </c>
      <c r="R317" s="107" t="str">
        <f t="shared" si="21"/>
        <v/>
      </c>
      <c r="S317" s="108" t="str">
        <f>IF(A317="","",IF(LOOKUP(A317,Stammdaten!$A$17:$A$1001,Stammdaten!$G$17:$G$1001)="Nein",0,IF(ISBLANK('Beladung des Speichers'!A317),"",ROUND(MIN(J317,Q317)*-1,2))))</f>
        <v/>
      </c>
    </row>
    <row r="318" spans="1:19" x14ac:dyDescent="0.2">
      <c r="A318" s="109" t="str">
        <f>IF('Beladung des Speichers'!A318="","",'Beladung des Speichers'!A318)</f>
        <v/>
      </c>
      <c r="B318" s="109" t="str">
        <f>IF('Beladung des Speichers'!B318="","",'Beladung des Speichers'!B318)</f>
        <v/>
      </c>
      <c r="C318" s="163" t="str">
        <f>IF(ISBLANK('Beladung des Speichers'!A318),"",SUMIFS('Beladung des Speichers'!$C$17:$C$300,'Beladung des Speichers'!$A$17:$A$300,A318)-SUMIFS('Entladung des Speichers'!$C$17:$C$300,'Entladung des Speichers'!$A$17:$A$300,A318)+SUMIFS(Füllstände!$B$17:$B$299,Füllstände!$A$17:$A$299,A318)-SUMIFS(Füllstände!$C$17:$C$299,Füllstände!$A$17:$A$299,A318))</f>
        <v/>
      </c>
      <c r="D318" s="164" t="str">
        <f>IF(ISBLANK('Beladung des Speichers'!A318),"",C318*'Beladung des Speichers'!C318/SUMIFS('Beladung des Speichers'!$C$17:$C$300,'Beladung des Speichers'!$A$17:$A$300,A318))</f>
        <v/>
      </c>
      <c r="E318" s="165" t="str">
        <f>IF(ISBLANK('Beladung des Speichers'!A318),"",1/SUMIFS('Beladung des Speichers'!$C$17:$C$300,'Beladung des Speichers'!$A$17:$A$300,A318)*C318*SUMIF($A$17:$A$300,A318,'Beladung des Speichers'!$E$17:$E$300))</f>
        <v/>
      </c>
      <c r="F318" s="166" t="str">
        <f>IF(ISBLANK('Beladung des Speichers'!A318),"",IF(C318=0,"0,00",D318/C318*E318))</f>
        <v/>
      </c>
      <c r="G318" s="167" t="str">
        <f>IF(ISBLANK('Beladung des Speichers'!A318),"",SUMIFS('Beladung des Speichers'!$C$17:$C$300,'Beladung des Speichers'!$A$17:$A$300,A318))</f>
        <v/>
      </c>
      <c r="H318" s="124" t="str">
        <f>IF(ISBLANK('Beladung des Speichers'!A318),"",'Beladung des Speichers'!C318)</f>
        <v/>
      </c>
      <c r="I318" s="168" t="str">
        <f>IF(ISBLANK('Beladung des Speichers'!A318),"",SUMIFS('Beladung des Speichers'!$E$17:$E$1001,'Beladung des Speichers'!$A$17:$A$1001,'Ergebnis (detailliert)'!A318))</f>
        <v/>
      </c>
      <c r="J318" s="125" t="str">
        <f>IF(ISBLANK('Beladung des Speichers'!A318),"",'Beladung des Speichers'!E318)</f>
        <v/>
      </c>
      <c r="K318" s="168" t="str">
        <f>IF(ISBLANK('Beladung des Speichers'!A318),"",SUMIFS('Entladung des Speichers'!$C$17:$C$1001,'Entladung des Speichers'!$A$17:$A$1001,'Ergebnis (detailliert)'!A318))</f>
        <v/>
      </c>
      <c r="L318" s="169" t="str">
        <f t="shared" si="18"/>
        <v/>
      </c>
      <c r="M318" s="169" t="str">
        <f>IF(ISBLANK('Entladung des Speichers'!A318),"",'Entladung des Speichers'!C318)</f>
        <v/>
      </c>
      <c r="N318" s="168" t="str">
        <f>IF(ISBLANK('Beladung des Speichers'!A318),"",SUMIFS('Entladung des Speichers'!$E$17:$E$1001,'Entladung des Speichers'!$A$17:$A$1001,'Ergebnis (detailliert)'!$A$17:$A$300))</f>
        <v/>
      </c>
      <c r="O318" s="125" t="str">
        <f t="shared" si="19"/>
        <v/>
      </c>
      <c r="P318" s="20" t="str">
        <f>IFERROR(IF(A318="","",N318*'Ergebnis (detailliert)'!J318/'Ergebnis (detailliert)'!I318),0)</f>
        <v/>
      </c>
      <c r="Q318" s="106" t="str">
        <f t="shared" si="20"/>
        <v/>
      </c>
      <c r="R318" s="107" t="str">
        <f t="shared" si="21"/>
        <v/>
      </c>
      <c r="S318" s="108" t="str">
        <f>IF(A318="","",IF(LOOKUP(A318,Stammdaten!$A$17:$A$1001,Stammdaten!$G$17:$G$1001)="Nein",0,IF(ISBLANK('Beladung des Speichers'!A318),"",ROUND(MIN(J318,Q318)*-1,2))))</f>
        <v/>
      </c>
    </row>
    <row r="319" spans="1:19" x14ac:dyDescent="0.2">
      <c r="A319" s="109" t="str">
        <f>IF('Beladung des Speichers'!A319="","",'Beladung des Speichers'!A319)</f>
        <v/>
      </c>
      <c r="B319" s="109" t="str">
        <f>IF('Beladung des Speichers'!B319="","",'Beladung des Speichers'!B319)</f>
        <v/>
      </c>
      <c r="C319" s="163" t="str">
        <f>IF(ISBLANK('Beladung des Speichers'!A319),"",SUMIFS('Beladung des Speichers'!$C$17:$C$300,'Beladung des Speichers'!$A$17:$A$300,A319)-SUMIFS('Entladung des Speichers'!$C$17:$C$300,'Entladung des Speichers'!$A$17:$A$300,A319)+SUMIFS(Füllstände!$B$17:$B$299,Füllstände!$A$17:$A$299,A319)-SUMIFS(Füllstände!$C$17:$C$299,Füllstände!$A$17:$A$299,A319))</f>
        <v/>
      </c>
      <c r="D319" s="164" t="str">
        <f>IF(ISBLANK('Beladung des Speichers'!A319),"",C319*'Beladung des Speichers'!C319/SUMIFS('Beladung des Speichers'!$C$17:$C$300,'Beladung des Speichers'!$A$17:$A$300,A319))</f>
        <v/>
      </c>
      <c r="E319" s="165" t="str">
        <f>IF(ISBLANK('Beladung des Speichers'!A319),"",1/SUMIFS('Beladung des Speichers'!$C$17:$C$300,'Beladung des Speichers'!$A$17:$A$300,A319)*C319*SUMIF($A$17:$A$300,A319,'Beladung des Speichers'!$E$17:$E$300))</f>
        <v/>
      </c>
      <c r="F319" s="166" t="str">
        <f>IF(ISBLANK('Beladung des Speichers'!A319),"",IF(C319=0,"0,00",D319/C319*E319))</f>
        <v/>
      </c>
      <c r="G319" s="167" t="str">
        <f>IF(ISBLANK('Beladung des Speichers'!A319),"",SUMIFS('Beladung des Speichers'!$C$17:$C$300,'Beladung des Speichers'!$A$17:$A$300,A319))</f>
        <v/>
      </c>
      <c r="H319" s="124" t="str">
        <f>IF(ISBLANK('Beladung des Speichers'!A319),"",'Beladung des Speichers'!C319)</f>
        <v/>
      </c>
      <c r="I319" s="168" t="str">
        <f>IF(ISBLANK('Beladung des Speichers'!A319),"",SUMIFS('Beladung des Speichers'!$E$17:$E$1001,'Beladung des Speichers'!$A$17:$A$1001,'Ergebnis (detailliert)'!A319))</f>
        <v/>
      </c>
      <c r="J319" s="125" t="str">
        <f>IF(ISBLANK('Beladung des Speichers'!A319),"",'Beladung des Speichers'!E319)</f>
        <v/>
      </c>
      <c r="K319" s="168" t="str">
        <f>IF(ISBLANK('Beladung des Speichers'!A319),"",SUMIFS('Entladung des Speichers'!$C$17:$C$1001,'Entladung des Speichers'!$A$17:$A$1001,'Ergebnis (detailliert)'!A319))</f>
        <v/>
      </c>
      <c r="L319" s="169" t="str">
        <f t="shared" si="18"/>
        <v/>
      </c>
      <c r="M319" s="169" t="str">
        <f>IF(ISBLANK('Entladung des Speichers'!A319),"",'Entladung des Speichers'!C319)</f>
        <v/>
      </c>
      <c r="N319" s="168" t="str">
        <f>IF(ISBLANK('Beladung des Speichers'!A319),"",SUMIFS('Entladung des Speichers'!$E$17:$E$1001,'Entladung des Speichers'!$A$17:$A$1001,'Ergebnis (detailliert)'!$A$17:$A$300))</f>
        <v/>
      </c>
      <c r="O319" s="125" t="str">
        <f t="shared" si="19"/>
        <v/>
      </c>
      <c r="P319" s="20" t="str">
        <f>IFERROR(IF(A319="","",N319*'Ergebnis (detailliert)'!J319/'Ergebnis (detailliert)'!I319),0)</f>
        <v/>
      </c>
      <c r="Q319" s="106" t="str">
        <f t="shared" si="20"/>
        <v/>
      </c>
      <c r="R319" s="107" t="str">
        <f t="shared" si="21"/>
        <v/>
      </c>
      <c r="S319" s="108" t="str">
        <f>IF(A319="","",IF(LOOKUP(A319,Stammdaten!$A$17:$A$1001,Stammdaten!$G$17:$G$1001)="Nein",0,IF(ISBLANK('Beladung des Speichers'!A319),"",ROUND(MIN(J319,Q319)*-1,2))))</f>
        <v/>
      </c>
    </row>
    <row r="320" spans="1:19" x14ac:dyDescent="0.2">
      <c r="A320" s="109" t="str">
        <f>IF('Beladung des Speichers'!A320="","",'Beladung des Speichers'!A320)</f>
        <v/>
      </c>
      <c r="B320" s="109" t="str">
        <f>IF('Beladung des Speichers'!B320="","",'Beladung des Speichers'!B320)</f>
        <v/>
      </c>
      <c r="C320" s="163" t="str">
        <f>IF(ISBLANK('Beladung des Speichers'!A320),"",SUMIFS('Beladung des Speichers'!$C$17:$C$300,'Beladung des Speichers'!$A$17:$A$300,A320)-SUMIFS('Entladung des Speichers'!$C$17:$C$300,'Entladung des Speichers'!$A$17:$A$300,A320)+SUMIFS(Füllstände!$B$17:$B$299,Füllstände!$A$17:$A$299,A320)-SUMIFS(Füllstände!$C$17:$C$299,Füllstände!$A$17:$A$299,A320))</f>
        <v/>
      </c>
      <c r="D320" s="164" t="str">
        <f>IF(ISBLANK('Beladung des Speichers'!A320),"",C320*'Beladung des Speichers'!C320/SUMIFS('Beladung des Speichers'!$C$17:$C$300,'Beladung des Speichers'!$A$17:$A$300,A320))</f>
        <v/>
      </c>
      <c r="E320" s="165" t="str">
        <f>IF(ISBLANK('Beladung des Speichers'!A320),"",1/SUMIFS('Beladung des Speichers'!$C$17:$C$300,'Beladung des Speichers'!$A$17:$A$300,A320)*C320*SUMIF($A$17:$A$300,A320,'Beladung des Speichers'!$E$17:$E$300))</f>
        <v/>
      </c>
      <c r="F320" s="166" t="str">
        <f>IF(ISBLANK('Beladung des Speichers'!A320),"",IF(C320=0,"0,00",D320/C320*E320))</f>
        <v/>
      </c>
      <c r="G320" s="167" t="str">
        <f>IF(ISBLANK('Beladung des Speichers'!A320),"",SUMIFS('Beladung des Speichers'!$C$17:$C$300,'Beladung des Speichers'!$A$17:$A$300,A320))</f>
        <v/>
      </c>
      <c r="H320" s="124" t="str">
        <f>IF(ISBLANK('Beladung des Speichers'!A320),"",'Beladung des Speichers'!C320)</f>
        <v/>
      </c>
      <c r="I320" s="168" t="str">
        <f>IF(ISBLANK('Beladung des Speichers'!A320),"",SUMIFS('Beladung des Speichers'!$E$17:$E$1001,'Beladung des Speichers'!$A$17:$A$1001,'Ergebnis (detailliert)'!A320))</f>
        <v/>
      </c>
      <c r="J320" s="125" t="str">
        <f>IF(ISBLANK('Beladung des Speichers'!A320),"",'Beladung des Speichers'!E320)</f>
        <v/>
      </c>
      <c r="K320" s="168" t="str">
        <f>IF(ISBLANK('Beladung des Speichers'!A320),"",SUMIFS('Entladung des Speichers'!$C$17:$C$1001,'Entladung des Speichers'!$A$17:$A$1001,'Ergebnis (detailliert)'!A320))</f>
        <v/>
      </c>
      <c r="L320" s="169" t="str">
        <f t="shared" si="18"/>
        <v/>
      </c>
      <c r="M320" s="169" t="str">
        <f>IF(ISBLANK('Entladung des Speichers'!A320),"",'Entladung des Speichers'!C320)</f>
        <v/>
      </c>
      <c r="N320" s="168" t="str">
        <f>IF(ISBLANK('Beladung des Speichers'!A320),"",SUMIFS('Entladung des Speichers'!$E$17:$E$1001,'Entladung des Speichers'!$A$17:$A$1001,'Ergebnis (detailliert)'!$A$17:$A$300))</f>
        <v/>
      </c>
      <c r="O320" s="125" t="str">
        <f t="shared" si="19"/>
        <v/>
      </c>
      <c r="P320" s="20" t="str">
        <f>IFERROR(IF(A320="","",N320*'Ergebnis (detailliert)'!J320/'Ergebnis (detailliert)'!I320),0)</f>
        <v/>
      </c>
      <c r="Q320" s="106" t="str">
        <f t="shared" si="20"/>
        <v/>
      </c>
      <c r="R320" s="107" t="str">
        <f t="shared" si="21"/>
        <v/>
      </c>
      <c r="S320" s="108" t="str">
        <f>IF(A320="","",IF(LOOKUP(A320,Stammdaten!$A$17:$A$1001,Stammdaten!$G$17:$G$1001)="Nein",0,IF(ISBLANK('Beladung des Speichers'!A320),"",ROUND(MIN(J320,Q320)*-1,2))))</f>
        <v/>
      </c>
    </row>
    <row r="321" spans="1:19" x14ac:dyDescent="0.2">
      <c r="A321" s="109" t="str">
        <f>IF('Beladung des Speichers'!A321="","",'Beladung des Speichers'!A321)</f>
        <v/>
      </c>
      <c r="B321" s="109" t="str">
        <f>IF('Beladung des Speichers'!B321="","",'Beladung des Speichers'!B321)</f>
        <v/>
      </c>
      <c r="C321" s="163" t="str">
        <f>IF(ISBLANK('Beladung des Speichers'!A321),"",SUMIFS('Beladung des Speichers'!$C$17:$C$300,'Beladung des Speichers'!$A$17:$A$300,A321)-SUMIFS('Entladung des Speichers'!$C$17:$C$300,'Entladung des Speichers'!$A$17:$A$300,A321)+SUMIFS(Füllstände!$B$17:$B$299,Füllstände!$A$17:$A$299,A321)-SUMIFS(Füllstände!$C$17:$C$299,Füllstände!$A$17:$A$299,A321))</f>
        <v/>
      </c>
      <c r="D321" s="164" t="str">
        <f>IF(ISBLANK('Beladung des Speichers'!A321),"",C321*'Beladung des Speichers'!C321/SUMIFS('Beladung des Speichers'!$C$17:$C$300,'Beladung des Speichers'!$A$17:$A$300,A321))</f>
        <v/>
      </c>
      <c r="E321" s="165" t="str">
        <f>IF(ISBLANK('Beladung des Speichers'!A321),"",1/SUMIFS('Beladung des Speichers'!$C$17:$C$300,'Beladung des Speichers'!$A$17:$A$300,A321)*C321*SUMIF($A$17:$A$300,A321,'Beladung des Speichers'!$E$17:$E$300))</f>
        <v/>
      </c>
      <c r="F321" s="166" t="str">
        <f>IF(ISBLANK('Beladung des Speichers'!A321),"",IF(C321=0,"0,00",D321/C321*E321))</f>
        <v/>
      </c>
      <c r="G321" s="167" t="str">
        <f>IF(ISBLANK('Beladung des Speichers'!A321),"",SUMIFS('Beladung des Speichers'!$C$17:$C$300,'Beladung des Speichers'!$A$17:$A$300,A321))</f>
        <v/>
      </c>
      <c r="H321" s="124" t="str">
        <f>IF(ISBLANK('Beladung des Speichers'!A321),"",'Beladung des Speichers'!C321)</f>
        <v/>
      </c>
      <c r="I321" s="168" t="str">
        <f>IF(ISBLANK('Beladung des Speichers'!A321),"",SUMIFS('Beladung des Speichers'!$E$17:$E$1001,'Beladung des Speichers'!$A$17:$A$1001,'Ergebnis (detailliert)'!A321))</f>
        <v/>
      </c>
      <c r="J321" s="125" t="str">
        <f>IF(ISBLANK('Beladung des Speichers'!A321),"",'Beladung des Speichers'!E321)</f>
        <v/>
      </c>
      <c r="K321" s="168" t="str">
        <f>IF(ISBLANK('Beladung des Speichers'!A321),"",SUMIFS('Entladung des Speichers'!$C$17:$C$1001,'Entladung des Speichers'!$A$17:$A$1001,'Ergebnis (detailliert)'!A321))</f>
        <v/>
      </c>
      <c r="L321" s="169" t="str">
        <f t="shared" si="18"/>
        <v/>
      </c>
      <c r="M321" s="169" t="str">
        <f>IF(ISBLANK('Entladung des Speichers'!A321),"",'Entladung des Speichers'!C321)</f>
        <v/>
      </c>
      <c r="N321" s="168" t="str">
        <f>IF(ISBLANK('Beladung des Speichers'!A321),"",SUMIFS('Entladung des Speichers'!$E$17:$E$1001,'Entladung des Speichers'!$A$17:$A$1001,'Ergebnis (detailliert)'!$A$17:$A$300))</f>
        <v/>
      </c>
      <c r="O321" s="125" t="str">
        <f t="shared" si="19"/>
        <v/>
      </c>
      <c r="P321" s="20" t="str">
        <f>IFERROR(IF(A321="","",N321*'Ergebnis (detailliert)'!J321/'Ergebnis (detailliert)'!I321),0)</f>
        <v/>
      </c>
      <c r="Q321" s="106" t="str">
        <f t="shared" si="20"/>
        <v/>
      </c>
      <c r="R321" s="107" t="str">
        <f t="shared" si="21"/>
        <v/>
      </c>
      <c r="S321" s="108" t="str">
        <f>IF(A321="","",IF(LOOKUP(A321,Stammdaten!$A$17:$A$1001,Stammdaten!$G$17:$G$1001)="Nein",0,IF(ISBLANK('Beladung des Speichers'!A321),"",ROUND(MIN(J321,Q321)*-1,2))))</f>
        <v/>
      </c>
    </row>
    <row r="322" spans="1:19" x14ac:dyDescent="0.2">
      <c r="A322" s="109" t="str">
        <f>IF('Beladung des Speichers'!A322="","",'Beladung des Speichers'!A322)</f>
        <v/>
      </c>
      <c r="B322" s="109" t="str">
        <f>IF('Beladung des Speichers'!B322="","",'Beladung des Speichers'!B322)</f>
        <v/>
      </c>
      <c r="C322" s="163" t="str">
        <f>IF(ISBLANK('Beladung des Speichers'!A322),"",SUMIFS('Beladung des Speichers'!$C$17:$C$300,'Beladung des Speichers'!$A$17:$A$300,A322)-SUMIFS('Entladung des Speichers'!$C$17:$C$300,'Entladung des Speichers'!$A$17:$A$300,A322)+SUMIFS(Füllstände!$B$17:$B$299,Füllstände!$A$17:$A$299,A322)-SUMIFS(Füllstände!$C$17:$C$299,Füllstände!$A$17:$A$299,A322))</f>
        <v/>
      </c>
      <c r="D322" s="164" t="str">
        <f>IF(ISBLANK('Beladung des Speichers'!A322),"",C322*'Beladung des Speichers'!C322/SUMIFS('Beladung des Speichers'!$C$17:$C$300,'Beladung des Speichers'!$A$17:$A$300,A322))</f>
        <v/>
      </c>
      <c r="E322" s="165" t="str">
        <f>IF(ISBLANK('Beladung des Speichers'!A322),"",1/SUMIFS('Beladung des Speichers'!$C$17:$C$300,'Beladung des Speichers'!$A$17:$A$300,A322)*C322*SUMIF($A$17:$A$300,A322,'Beladung des Speichers'!$E$17:$E$300))</f>
        <v/>
      </c>
      <c r="F322" s="166" t="str">
        <f>IF(ISBLANK('Beladung des Speichers'!A322),"",IF(C322=0,"0,00",D322/C322*E322))</f>
        <v/>
      </c>
      <c r="G322" s="167" t="str">
        <f>IF(ISBLANK('Beladung des Speichers'!A322),"",SUMIFS('Beladung des Speichers'!$C$17:$C$300,'Beladung des Speichers'!$A$17:$A$300,A322))</f>
        <v/>
      </c>
      <c r="H322" s="124" t="str">
        <f>IF(ISBLANK('Beladung des Speichers'!A322),"",'Beladung des Speichers'!C322)</f>
        <v/>
      </c>
      <c r="I322" s="168" t="str">
        <f>IF(ISBLANK('Beladung des Speichers'!A322),"",SUMIFS('Beladung des Speichers'!$E$17:$E$1001,'Beladung des Speichers'!$A$17:$A$1001,'Ergebnis (detailliert)'!A322))</f>
        <v/>
      </c>
      <c r="J322" s="125" t="str">
        <f>IF(ISBLANK('Beladung des Speichers'!A322),"",'Beladung des Speichers'!E322)</f>
        <v/>
      </c>
      <c r="K322" s="168" t="str">
        <f>IF(ISBLANK('Beladung des Speichers'!A322),"",SUMIFS('Entladung des Speichers'!$C$17:$C$1001,'Entladung des Speichers'!$A$17:$A$1001,'Ergebnis (detailliert)'!A322))</f>
        <v/>
      </c>
      <c r="L322" s="169" t="str">
        <f t="shared" si="18"/>
        <v/>
      </c>
      <c r="M322" s="169" t="str">
        <f>IF(ISBLANK('Entladung des Speichers'!A322),"",'Entladung des Speichers'!C322)</f>
        <v/>
      </c>
      <c r="N322" s="168" t="str">
        <f>IF(ISBLANK('Beladung des Speichers'!A322),"",SUMIFS('Entladung des Speichers'!$E$17:$E$1001,'Entladung des Speichers'!$A$17:$A$1001,'Ergebnis (detailliert)'!$A$17:$A$300))</f>
        <v/>
      </c>
      <c r="O322" s="125" t="str">
        <f t="shared" si="19"/>
        <v/>
      </c>
      <c r="P322" s="20" t="str">
        <f>IFERROR(IF(A322="","",N322*'Ergebnis (detailliert)'!J322/'Ergebnis (detailliert)'!I322),0)</f>
        <v/>
      </c>
      <c r="Q322" s="106" t="str">
        <f t="shared" si="20"/>
        <v/>
      </c>
      <c r="R322" s="107" t="str">
        <f t="shared" si="21"/>
        <v/>
      </c>
      <c r="S322" s="108" t="str">
        <f>IF(A322="","",IF(LOOKUP(A322,Stammdaten!$A$17:$A$1001,Stammdaten!$G$17:$G$1001)="Nein",0,IF(ISBLANK('Beladung des Speichers'!A322),"",ROUND(MIN(J322,Q322)*-1,2))))</f>
        <v/>
      </c>
    </row>
    <row r="323" spans="1:19" x14ac:dyDescent="0.2">
      <c r="A323" s="109" t="str">
        <f>IF('Beladung des Speichers'!A323="","",'Beladung des Speichers'!A323)</f>
        <v/>
      </c>
      <c r="B323" s="109" t="str">
        <f>IF('Beladung des Speichers'!B323="","",'Beladung des Speichers'!B323)</f>
        <v/>
      </c>
      <c r="C323" s="163" t="str">
        <f>IF(ISBLANK('Beladung des Speichers'!A323),"",SUMIFS('Beladung des Speichers'!$C$17:$C$300,'Beladung des Speichers'!$A$17:$A$300,A323)-SUMIFS('Entladung des Speichers'!$C$17:$C$300,'Entladung des Speichers'!$A$17:$A$300,A323)+SUMIFS(Füllstände!$B$17:$B$299,Füllstände!$A$17:$A$299,A323)-SUMIFS(Füllstände!$C$17:$C$299,Füllstände!$A$17:$A$299,A323))</f>
        <v/>
      </c>
      <c r="D323" s="164" t="str">
        <f>IF(ISBLANK('Beladung des Speichers'!A323),"",C323*'Beladung des Speichers'!C323/SUMIFS('Beladung des Speichers'!$C$17:$C$300,'Beladung des Speichers'!$A$17:$A$300,A323))</f>
        <v/>
      </c>
      <c r="E323" s="165" t="str">
        <f>IF(ISBLANK('Beladung des Speichers'!A323),"",1/SUMIFS('Beladung des Speichers'!$C$17:$C$300,'Beladung des Speichers'!$A$17:$A$300,A323)*C323*SUMIF($A$17:$A$300,A323,'Beladung des Speichers'!$E$17:$E$300))</f>
        <v/>
      </c>
      <c r="F323" s="166" t="str">
        <f>IF(ISBLANK('Beladung des Speichers'!A323),"",IF(C323=0,"0,00",D323/C323*E323))</f>
        <v/>
      </c>
      <c r="G323" s="167" t="str">
        <f>IF(ISBLANK('Beladung des Speichers'!A323),"",SUMIFS('Beladung des Speichers'!$C$17:$C$300,'Beladung des Speichers'!$A$17:$A$300,A323))</f>
        <v/>
      </c>
      <c r="H323" s="124" t="str">
        <f>IF(ISBLANK('Beladung des Speichers'!A323),"",'Beladung des Speichers'!C323)</f>
        <v/>
      </c>
      <c r="I323" s="168" t="str">
        <f>IF(ISBLANK('Beladung des Speichers'!A323),"",SUMIFS('Beladung des Speichers'!$E$17:$E$1001,'Beladung des Speichers'!$A$17:$A$1001,'Ergebnis (detailliert)'!A323))</f>
        <v/>
      </c>
      <c r="J323" s="125" t="str">
        <f>IF(ISBLANK('Beladung des Speichers'!A323),"",'Beladung des Speichers'!E323)</f>
        <v/>
      </c>
      <c r="K323" s="168" t="str">
        <f>IF(ISBLANK('Beladung des Speichers'!A323),"",SUMIFS('Entladung des Speichers'!$C$17:$C$1001,'Entladung des Speichers'!$A$17:$A$1001,'Ergebnis (detailliert)'!A323))</f>
        <v/>
      </c>
      <c r="L323" s="169" t="str">
        <f t="shared" si="18"/>
        <v/>
      </c>
      <c r="M323" s="169" t="str">
        <f>IF(ISBLANK('Entladung des Speichers'!A323),"",'Entladung des Speichers'!C323)</f>
        <v/>
      </c>
      <c r="N323" s="168" t="str">
        <f>IF(ISBLANK('Beladung des Speichers'!A323),"",SUMIFS('Entladung des Speichers'!$E$17:$E$1001,'Entladung des Speichers'!$A$17:$A$1001,'Ergebnis (detailliert)'!$A$17:$A$300))</f>
        <v/>
      </c>
      <c r="O323" s="125" t="str">
        <f t="shared" si="19"/>
        <v/>
      </c>
      <c r="P323" s="20" t="str">
        <f>IFERROR(IF(A323="","",N323*'Ergebnis (detailliert)'!J323/'Ergebnis (detailliert)'!I323),0)</f>
        <v/>
      </c>
      <c r="Q323" s="106" t="str">
        <f t="shared" si="20"/>
        <v/>
      </c>
      <c r="R323" s="107" t="str">
        <f t="shared" si="21"/>
        <v/>
      </c>
      <c r="S323" s="108" t="str">
        <f>IF(A323="","",IF(LOOKUP(A323,Stammdaten!$A$17:$A$1001,Stammdaten!$G$17:$G$1001)="Nein",0,IF(ISBLANK('Beladung des Speichers'!A323),"",ROUND(MIN(J323,Q323)*-1,2))))</f>
        <v/>
      </c>
    </row>
    <row r="324" spans="1:19" x14ac:dyDescent="0.2">
      <c r="A324" s="109" t="str">
        <f>IF('Beladung des Speichers'!A324="","",'Beladung des Speichers'!A324)</f>
        <v/>
      </c>
      <c r="B324" s="109" t="str">
        <f>IF('Beladung des Speichers'!B324="","",'Beladung des Speichers'!B324)</f>
        <v/>
      </c>
      <c r="C324" s="163" t="str">
        <f>IF(ISBLANK('Beladung des Speichers'!A324),"",SUMIFS('Beladung des Speichers'!$C$17:$C$300,'Beladung des Speichers'!$A$17:$A$300,A324)-SUMIFS('Entladung des Speichers'!$C$17:$C$300,'Entladung des Speichers'!$A$17:$A$300,A324)+SUMIFS(Füllstände!$B$17:$B$299,Füllstände!$A$17:$A$299,A324)-SUMIFS(Füllstände!$C$17:$C$299,Füllstände!$A$17:$A$299,A324))</f>
        <v/>
      </c>
      <c r="D324" s="164" t="str">
        <f>IF(ISBLANK('Beladung des Speichers'!A324),"",C324*'Beladung des Speichers'!C324/SUMIFS('Beladung des Speichers'!$C$17:$C$300,'Beladung des Speichers'!$A$17:$A$300,A324))</f>
        <v/>
      </c>
      <c r="E324" s="165" t="str">
        <f>IF(ISBLANK('Beladung des Speichers'!A324),"",1/SUMIFS('Beladung des Speichers'!$C$17:$C$300,'Beladung des Speichers'!$A$17:$A$300,A324)*C324*SUMIF($A$17:$A$300,A324,'Beladung des Speichers'!$E$17:$E$300))</f>
        <v/>
      </c>
      <c r="F324" s="166" t="str">
        <f>IF(ISBLANK('Beladung des Speichers'!A324),"",IF(C324=0,"0,00",D324/C324*E324))</f>
        <v/>
      </c>
      <c r="G324" s="167" t="str">
        <f>IF(ISBLANK('Beladung des Speichers'!A324),"",SUMIFS('Beladung des Speichers'!$C$17:$C$300,'Beladung des Speichers'!$A$17:$A$300,A324))</f>
        <v/>
      </c>
      <c r="H324" s="124" t="str">
        <f>IF(ISBLANK('Beladung des Speichers'!A324),"",'Beladung des Speichers'!C324)</f>
        <v/>
      </c>
      <c r="I324" s="168" t="str">
        <f>IF(ISBLANK('Beladung des Speichers'!A324),"",SUMIFS('Beladung des Speichers'!$E$17:$E$1001,'Beladung des Speichers'!$A$17:$A$1001,'Ergebnis (detailliert)'!A324))</f>
        <v/>
      </c>
      <c r="J324" s="125" t="str">
        <f>IF(ISBLANK('Beladung des Speichers'!A324),"",'Beladung des Speichers'!E324)</f>
        <v/>
      </c>
      <c r="K324" s="168" t="str">
        <f>IF(ISBLANK('Beladung des Speichers'!A324),"",SUMIFS('Entladung des Speichers'!$C$17:$C$1001,'Entladung des Speichers'!$A$17:$A$1001,'Ergebnis (detailliert)'!A324))</f>
        <v/>
      </c>
      <c r="L324" s="169" t="str">
        <f t="shared" si="18"/>
        <v/>
      </c>
      <c r="M324" s="169" t="str">
        <f>IF(ISBLANK('Entladung des Speichers'!A324),"",'Entladung des Speichers'!C324)</f>
        <v/>
      </c>
      <c r="N324" s="168" t="str">
        <f>IF(ISBLANK('Beladung des Speichers'!A324),"",SUMIFS('Entladung des Speichers'!$E$17:$E$1001,'Entladung des Speichers'!$A$17:$A$1001,'Ergebnis (detailliert)'!$A$17:$A$300))</f>
        <v/>
      </c>
      <c r="O324" s="125" t="str">
        <f t="shared" si="19"/>
        <v/>
      </c>
      <c r="P324" s="20" t="str">
        <f>IFERROR(IF(A324="","",N324*'Ergebnis (detailliert)'!J324/'Ergebnis (detailliert)'!I324),0)</f>
        <v/>
      </c>
      <c r="Q324" s="106" t="str">
        <f t="shared" si="20"/>
        <v/>
      </c>
      <c r="R324" s="107" t="str">
        <f t="shared" si="21"/>
        <v/>
      </c>
      <c r="S324" s="108" t="str">
        <f>IF(A324="","",IF(LOOKUP(A324,Stammdaten!$A$17:$A$1001,Stammdaten!$G$17:$G$1001)="Nein",0,IF(ISBLANK('Beladung des Speichers'!A324),"",ROUND(MIN(J324,Q324)*-1,2))))</f>
        <v/>
      </c>
    </row>
    <row r="325" spans="1:19" x14ac:dyDescent="0.2">
      <c r="A325" s="109" t="str">
        <f>IF('Beladung des Speichers'!A325="","",'Beladung des Speichers'!A325)</f>
        <v/>
      </c>
      <c r="B325" s="109" t="str">
        <f>IF('Beladung des Speichers'!B325="","",'Beladung des Speichers'!B325)</f>
        <v/>
      </c>
      <c r="C325" s="163" t="str">
        <f>IF(ISBLANK('Beladung des Speichers'!A325),"",SUMIFS('Beladung des Speichers'!$C$17:$C$300,'Beladung des Speichers'!$A$17:$A$300,A325)-SUMIFS('Entladung des Speichers'!$C$17:$C$300,'Entladung des Speichers'!$A$17:$A$300,A325)+SUMIFS(Füllstände!$B$17:$B$299,Füllstände!$A$17:$A$299,A325)-SUMIFS(Füllstände!$C$17:$C$299,Füllstände!$A$17:$A$299,A325))</f>
        <v/>
      </c>
      <c r="D325" s="164" t="str">
        <f>IF(ISBLANK('Beladung des Speichers'!A325),"",C325*'Beladung des Speichers'!C325/SUMIFS('Beladung des Speichers'!$C$17:$C$300,'Beladung des Speichers'!$A$17:$A$300,A325))</f>
        <v/>
      </c>
      <c r="E325" s="165" t="str">
        <f>IF(ISBLANK('Beladung des Speichers'!A325),"",1/SUMIFS('Beladung des Speichers'!$C$17:$C$300,'Beladung des Speichers'!$A$17:$A$300,A325)*C325*SUMIF($A$17:$A$300,A325,'Beladung des Speichers'!$E$17:$E$300))</f>
        <v/>
      </c>
      <c r="F325" s="166" t="str">
        <f>IF(ISBLANK('Beladung des Speichers'!A325),"",IF(C325=0,"0,00",D325/C325*E325))</f>
        <v/>
      </c>
      <c r="G325" s="167" t="str">
        <f>IF(ISBLANK('Beladung des Speichers'!A325),"",SUMIFS('Beladung des Speichers'!$C$17:$C$300,'Beladung des Speichers'!$A$17:$A$300,A325))</f>
        <v/>
      </c>
      <c r="H325" s="124" t="str">
        <f>IF(ISBLANK('Beladung des Speichers'!A325),"",'Beladung des Speichers'!C325)</f>
        <v/>
      </c>
      <c r="I325" s="168" t="str">
        <f>IF(ISBLANK('Beladung des Speichers'!A325),"",SUMIFS('Beladung des Speichers'!$E$17:$E$1001,'Beladung des Speichers'!$A$17:$A$1001,'Ergebnis (detailliert)'!A325))</f>
        <v/>
      </c>
      <c r="J325" s="125" t="str">
        <f>IF(ISBLANK('Beladung des Speichers'!A325),"",'Beladung des Speichers'!E325)</f>
        <v/>
      </c>
      <c r="K325" s="168" t="str">
        <f>IF(ISBLANK('Beladung des Speichers'!A325),"",SUMIFS('Entladung des Speichers'!$C$17:$C$1001,'Entladung des Speichers'!$A$17:$A$1001,'Ergebnis (detailliert)'!A325))</f>
        <v/>
      </c>
      <c r="L325" s="169" t="str">
        <f t="shared" si="18"/>
        <v/>
      </c>
      <c r="M325" s="169" t="str">
        <f>IF(ISBLANK('Entladung des Speichers'!A325),"",'Entladung des Speichers'!C325)</f>
        <v/>
      </c>
      <c r="N325" s="168" t="str">
        <f>IF(ISBLANK('Beladung des Speichers'!A325),"",SUMIFS('Entladung des Speichers'!$E$17:$E$1001,'Entladung des Speichers'!$A$17:$A$1001,'Ergebnis (detailliert)'!$A$17:$A$300))</f>
        <v/>
      </c>
      <c r="O325" s="125" t="str">
        <f t="shared" si="19"/>
        <v/>
      </c>
      <c r="P325" s="20" t="str">
        <f>IFERROR(IF(A325="","",N325*'Ergebnis (detailliert)'!J325/'Ergebnis (detailliert)'!I325),0)</f>
        <v/>
      </c>
      <c r="Q325" s="106" t="str">
        <f t="shared" si="20"/>
        <v/>
      </c>
      <c r="R325" s="107" t="str">
        <f t="shared" si="21"/>
        <v/>
      </c>
      <c r="S325" s="108" t="str">
        <f>IF(A325="","",IF(LOOKUP(A325,Stammdaten!$A$17:$A$1001,Stammdaten!$G$17:$G$1001)="Nein",0,IF(ISBLANK('Beladung des Speichers'!A325),"",ROUND(MIN(J325,Q325)*-1,2))))</f>
        <v/>
      </c>
    </row>
    <row r="326" spans="1:19" x14ac:dyDescent="0.2">
      <c r="A326" s="109" t="str">
        <f>IF('Beladung des Speichers'!A326="","",'Beladung des Speichers'!A326)</f>
        <v/>
      </c>
      <c r="B326" s="109" t="str">
        <f>IF('Beladung des Speichers'!B326="","",'Beladung des Speichers'!B326)</f>
        <v/>
      </c>
      <c r="C326" s="163" t="str">
        <f>IF(ISBLANK('Beladung des Speichers'!A326),"",SUMIFS('Beladung des Speichers'!$C$17:$C$300,'Beladung des Speichers'!$A$17:$A$300,A326)-SUMIFS('Entladung des Speichers'!$C$17:$C$300,'Entladung des Speichers'!$A$17:$A$300,A326)+SUMIFS(Füllstände!$B$17:$B$299,Füllstände!$A$17:$A$299,A326)-SUMIFS(Füllstände!$C$17:$C$299,Füllstände!$A$17:$A$299,A326))</f>
        <v/>
      </c>
      <c r="D326" s="164" t="str">
        <f>IF(ISBLANK('Beladung des Speichers'!A326),"",C326*'Beladung des Speichers'!C326/SUMIFS('Beladung des Speichers'!$C$17:$C$300,'Beladung des Speichers'!$A$17:$A$300,A326))</f>
        <v/>
      </c>
      <c r="E326" s="165" t="str">
        <f>IF(ISBLANK('Beladung des Speichers'!A326),"",1/SUMIFS('Beladung des Speichers'!$C$17:$C$300,'Beladung des Speichers'!$A$17:$A$300,A326)*C326*SUMIF($A$17:$A$300,A326,'Beladung des Speichers'!$E$17:$E$300))</f>
        <v/>
      </c>
      <c r="F326" s="166" t="str">
        <f>IF(ISBLANK('Beladung des Speichers'!A326),"",IF(C326=0,"0,00",D326/C326*E326))</f>
        <v/>
      </c>
      <c r="G326" s="167" t="str">
        <f>IF(ISBLANK('Beladung des Speichers'!A326),"",SUMIFS('Beladung des Speichers'!$C$17:$C$300,'Beladung des Speichers'!$A$17:$A$300,A326))</f>
        <v/>
      </c>
      <c r="H326" s="124" t="str">
        <f>IF(ISBLANK('Beladung des Speichers'!A326),"",'Beladung des Speichers'!C326)</f>
        <v/>
      </c>
      <c r="I326" s="168" t="str">
        <f>IF(ISBLANK('Beladung des Speichers'!A326),"",SUMIFS('Beladung des Speichers'!$E$17:$E$1001,'Beladung des Speichers'!$A$17:$A$1001,'Ergebnis (detailliert)'!A326))</f>
        <v/>
      </c>
      <c r="J326" s="125" t="str">
        <f>IF(ISBLANK('Beladung des Speichers'!A326),"",'Beladung des Speichers'!E326)</f>
        <v/>
      </c>
      <c r="K326" s="168" t="str">
        <f>IF(ISBLANK('Beladung des Speichers'!A326),"",SUMIFS('Entladung des Speichers'!$C$17:$C$1001,'Entladung des Speichers'!$A$17:$A$1001,'Ergebnis (detailliert)'!A326))</f>
        <v/>
      </c>
      <c r="L326" s="169" t="str">
        <f t="shared" si="18"/>
        <v/>
      </c>
      <c r="M326" s="169" t="str">
        <f>IF(ISBLANK('Entladung des Speichers'!A326),"",'Entladung des Speichers'!C326)</f>
        <v/>
      </c>
      <c r="N326" s="168" t="str">
        <f>IF(ISBLANK('Beladung des Speichers'!A326),"",SUMIFS('Entladung des Speichers'!$E$17:$E$1001,'Entladung des Speichers'!$A$17:$A$1001,'Ergebnis (detailliert)'!$A$17:$A$300))</f>
        <v/>
      </c>
      <c r="O326" s="125" t="str">
        <f t="shared" si="19"/>
        <v/>
      </c>
      <c r="P326" s="20" t="str">
        <f>IFERROR(IF(A326="","",N326*'Ergebnis (detailliert)'!J326/'Ergebnis (detailliert)'!I326),0)</f>
        <v/>
      </c>
      <c r="Q326" s="106" t="str">
        <f t="shared" si="20"/>
        <v/>
      </c>
      <c r="R326" s="107" t="str">
        <f t="shared" si="21"/>
        <v/>
      </c>
      <c r="S326" s="108" t="str">
        <f>IF(A326="","",IF(LOOKUP(A326,Stammdaten!$A$17:$A$1001,Stammdaten!$G$17:$G$1001)="Nein",0,IF(ISBLANK('Beladung des Speichers'!A326),"",ROUND(MIN(J326,Q326)*-1,2))))</f>
        <v/>
      </c>
    </row>
    <row r="327" spans="1:19" x14ac:dyDescent="0.2">
      <c r="A327" s="109" t="str">
        <f>IF('Beladung des Speichers'!A327="","",'Beladung des Speichers'!A327)</f>
        <v/>
      </c>
      <c r="B327" s="109" t="str">
        <f>IF('Beladung des Speichers'!B327="","",'Beladung des Speichers'!B327)</f>
        <v/>
      </c>
      <c r="C327" s="163" t="str">
        <f>IF(ISBLANK('Beladung des Speichers'!A327),"",SUMIFS('Beladung des Speichers'!$C$17:$C$300,'Beladung des Speichers'!$A$17:$A$300,A327)-SUMIFS('Entladung des Speichers'!$C$17:$C$300,'Entladung des Speichers'!$A$17:$A$300,A327)+SUMIFS(Füllstände!$B$17:$B$299,Füllstände!$A$17:$A$299,A327)-SUMIFS(Füllstände!$C$17:$C$299,Füllstände!$A$17:$A$299,A327))</f>
        <v/>
      </c>
      <c r="D327" s="164" t="str">
        <f>IF(ISBLANK('Beladung des Speichers'!A327),"",C327*'Beladung des Speichers'!C327/SUMIFS('Beladung des Speichers'!$C$17:$C$300,'Beladung des Speichers'!$A$17:$A$300,A327))</f>
        <v/>
      </c>
      <c r="E327" s="165" t="str">
        <f>IF(ISBLANK('Beladung des Speichers'!A327),"",1/SUMIFS('Beladung des Speichers'!$C$17:$C$300,'Beladung des Speichers'!$A$17:$A$300,A327)*C327*SUMIF($A$17:$A$300,A327,'Beladung des Speichers'!$E$17:$E$300))</f>
        <v/>
      </c>
      <c r="F327" s="166" t="str">
        <f>IF(ISBLANK('Beladung des Speichers'!A327),"",IF(C327=0,"0,00",D327/C327*E327))</f>
        <v/>
      </c>
      <c r="G327" s="167" t="str">
        <f>IF(ISBLANK('Beladung des Speichers'!A327),"",SUMIFS('Beladung des Speichers'!$C$17:$C$300,'Beladung des Speichers'!$A$17:$A$300,A327))</f>
        <v/>
      </c>
      <c r="H327" s="124" t="str">
        <f>IF(ISBLANK('Beladung des Speichers'!A327),"",'Beladung des Speichers'!C327)</f>
        <v/>
      </c>
      <c r="I327" s="168" t="str">
        <f>IF(ISBLANK('Beladung des Speichers'!A327),"",SUMIFS('Beladung des Speichers'!$E$17:$E$1001,'Beladung des Speichers'!$A$17:$A$1001,'Ergebnis (detailliert)'!A327))</f>
        <v/>
      </c>
      <c r="J327" s="125" t="str">
        <f>IF(ISBLANK('Beladung des Speichers'!A327),"",'Beladung des Speichers'!E327)</f>
        <v/>
      </c>
      <c r="K327" s="168" t="str">
        <f>IF(ISBLANK('Beladung des Speichers'!A327),"",SUMIFS('Entladung des Speichers'!$C$17:$C$1001,'Entladung des Speichers'!$A$17:$A$1001,'Ergebnis (detailliert)'!A327))</f>
        <v/>
      </c>
      <c r="L327" s="169" t="str">
        <f t="shared" si="18"/>
        <v/>
      </c>
      <c r="M327" s="169" t="str">
        <f>IF(ISBLANK('Entladung des Speichers'!A327),"",'Entladung des Speichers'!C327)</f>
        <v/>
      </c>
      <c r="N327" s="168" t="str">
        <f>IF(ISBLANK('Beladung des Speichers'!A327),"",SUMIFS('Entladung des Speichers'!$E$17:$E$1001,'Entladung des Speichers'!$A$17:$A$1001,'Ergebnis (detailliert)'!$A$17:$A$300))</f>
        <v/>
      </c>
      <c r="O327" s="125" t="str">
        <f t="shared" si="19"/>
        <v/>
      </c>
      <c r="P327" s="20" t="str">
        <f>IFERROR(IF(A327="","",N327*'Ergebnis (detailliert)'!J327/'Ergebnis (detailliert)'!I327),0)</f>
        <v/>
      </c>
      <c r="Q327" s="106" t="str">
        <f t="shared" si="20"/>
        <v/>
      </c>
      <c r="R327" s="107" t="str">
        <f t="shared" si="21"/>
        <v/>
      </c>
      <c r="S327" s="108" t="str">
        <f>IF(A327="","",IF(LOOKUP(A327,Stammdaten!$A$17:$A$1001,Stammdaten!$G$17:$G$1001)="Nein",0,IF(ISBLANK('Beladung des Speichers'!A327),"",ROUND(MIN(J327,Q327)*-1,2))))</f>
        <v/>
      </c>
    </row>
    <row r="328" spans="1:19" x14ac:dyDescent="0.2">
      <c r="A328" s="109" t="str">
        <f>IF('Beladung des Speichers'!A328="","",'Beladung des Speichers'!A328)</f>
        <v/>
      </c>
      <c r="B328" s="109" t="str">
        <f>IF('Beladung des Speichers'!B328="","",'Beladung des Speichers'!B328)</f>
        <v/>
      </c>
      <c r="C328" s="163" t="str">
        <f>IF(ISBLANK('Beladung des Speichers'!A328),"",SUMIFS('Beladung des Speichers'!$C$17:$C$300,'Beladung des Speichers'!$A$17:$A$300,A328)-SUMIFS('Entladung des Speichers'!$C$17:$C$300,'Entladung des Speichers'!$A$17:$A$300,A328)+SUMIFS(Füllstände!$B$17:$B$299,Füllstände!$A$17:$A$299,A328)-SUMIFS(Füllstände!$C$17:$C$299,Füllstände!$A$17:$A$299,A328))</f>
        <v/>
      </c>
      <c r="D328" s="164" t="str">
        <f>IF(ISBLANK('Beladung des Speichers'!A328),"",C328*'Beladung des Speichers'!C328/SUMIFS('Beladung des Speichers'!$C$17:$C$300,'Beladung des Speichers'!$A$17:$A$300,A328))</f>
        <v/>
      </c>
      <c r="E328" s="165" t="str">
        <f>IF(ISBLANK('Beladung des Speichers'!A328),"",1/SUMIFS('Beladung des Speichers'!$C$17:$C$300,'Beladung des Speichers'!$A$17:$A$300,A328)*C328*SUMIF($A$17:$A$300,A328,'Beladung des Speichers'!$E$17:$E$300))</f>
        <v/>
      </c>
      <c r="F328" s="166" t="str">
        <f>IF(ISBLANK('Beladung des Speichers'!A328),"",IF(C328=0,"0,00",D328/C328*E328))</f>
        <v/>
      </c>
      <c r="G328" s="167" t="str">
        <f>IF(ISBLANK('Beladung des Speichers'!A328),"",SUMIFS('Beladung des Speichers'!$C$17:$C$300,'Beladung des Speichers'!$A$17:$A$300,A328))</f>
        <v/>
      </c>
      <c r="H328" s="124" t="str">
        <f>IF(ISBLANK('Beladung des Speichers'!A328),"",'Beladung des Speichers'!C328)</f>
        <v/>
      </c>
      <c r="I328" s="168" t="str">
        <f>IF(ISBLANK('Beladung des Speichers'!A328),"",SUMIFS('Beladung des Speichers'!$E$17:$E$1001,'Beladung des Speichers'!$A$17:$A$1001,'Ergebnis (detailliert)'!A328))</f>
        <v/>
      </c>
      <c r="J328" s="125" t="str">
        <f>IF(ISBLANK('Beladung des Speichers'!A328),"",'Beladung des Speichers'!E328)</f>
        <v/>
      </c>
      <c r="K328" s="168" t="str">
        <f>IF(ISBLANK('Beladung des Speichers'!A328),"",SUMIFS('Entladung des Speichers'!$C$17:$C$1001,'Entladung des Speichers'!$A$17:$A$1001,'Ergebnis (detailliert)'!A328))</f>
        <v/>
      </c>
      <c r="L328" s="169" t="str">
        <f t="shared" si="18"/>
        <v/>
      </c>
      <c r="M328" s="169" t="str">
        <f>IF(ISBLANK('Entladung des Speichers'!A328),"",'Entladung des Speichers'!C328)</f>
        <v/>
      </c>
      <c r="N328" s="168" t="str">
        <f>IF(ISBLANK('Beladung des Speichers'!A328),"",SUMIFS('Entladung des Speichers'!$E$17:$E$1001,'Entladung des Speichers'!$A$17:$A$1001,'Ergebnis (detailliert)'!$A$17:$A$300))</f>
        <v/>
      </c>
      <c r="O328" s="125" t="str">
        <f t="shared" si="19"/>
        <v/>
      </c>
      <c r="P328" s="20" t="str">
        <f>IFERROR(IF(A328="","",N328*'Ergebnis (detailliert)'!J328/'Ergebnis (detailliert)'!I328),0)</f>
        <v/>
      </c>
      <c r="Q328" s="106" t="str">
        <f t="shared" si="20"/>
        <v/>
      </c>
      <c r="R328" s="107" t="str">
        <f t="shared" si="21"/>
        <v/>
      </c>
      <c r="S328" s="108" t="str">
        <f>IF(A328="","",IF(LOOKUP(A328,Stammdaten!$A$17:$A$1001,Stammdaten!$G$17:$G$1001)="Nein",0,IF(ISBLANK('Beladung des Speichers'!A328),"",ROUND(MIN(J328,Q328)*-1,2))))</f>
        <v/>
      </c>
    </row>
    <row r="329" spans="1:19" x14ac:dyDescent="0.2">
      <c r="A329" s="109" t="str">
        <f>IF('Beladung des Speichers'!A329="","",'Beladung des Speichers'!A329)</f>
        <v/>
      </c>
      <c r="B329" s="109" t="str">
        <f>IF('Beladung des Speichers'!B329="","",'Beladung des Speichers'!B329)</f>
        <v/>
      </c>
      <c r="C329" s="163" t="str">
        <f>IF(ISBLANK('Beladung des Speichers'!A329),"",SUMIFS('Beladung des Speichers'!$C$17:$C$300,'Beladung des Speichers'!$A$17:$A$300,A329)-SUMIFS('Entladung des Speichers'!$C$17:$C$300,'Entladung des Speichers'!$A$17:$A$300,A329)+SUMIFS(Füllstände!$B$17:$B$299,Füllstände!$A$17:$A$299,A329)-SUMIFS(Füllstände!$C$17:$C$299,Füllstände!$A$17:$A$299,A329))</f>
        <v/>
      </c>
      <c r="D329" s="164" t="str">
        <f>IF(ISBLANK('Beladung des Speichers'!A329),"",C329*'Beladung des Speichers'!C329/SUMIFS('Beladung des Speichers'!$C$17:$C$300,'Beladung des Speichers'!$A$17:$A$300,A329))</f>
        <v/>
      </c>
      <c r="E329" s="165" t="str">
        <f>IF(ISBLANK('Beladung des Speichers'!A329),"",1/SUMIFS('Beladung des Speichers'!$C$17:$C$300,'Beladung des Speichers'!$A$17:$A$300,A329)*C329*SUMIF($A$17:$A$300,A329,'Beladung des Speichers'!$E$17:$E$300))</f>
        <v/>
      </c>
      <c r="F329" s="166" t="str">
        <f>IF(ISBLANK('Beladung des Speichers'!A329),"",IF(C329=0,"0,00",D329/C329*E329))</f>
        <v/>
      </c>
      <c r="G329" s="167" t="str">
        <f>IF(ISBLANK('Beladung des Speichers'!A329),"",SUMIFS('Beladung des Speichers'!$C$17:$C$300,'Beladung des Speichers'!$A$17:$A$300,A329))</f>
        <v/>
      </c>
      <c r="H329" s="124" t="str">
        <f>IF(ISBLANK('Beladung des Speichers'!A329),"",'Beladung des Speichers'!C329)</f>
        <v/>
      </c>
      <c r="I329" s="168" t="str">
        <f>IF(ISBLANK('Beladung des Speichers'!A329),"",SUMIFS('Beladung des Speichers'!$E$17:$E$1001,'Beladung des Speichers'!$A$17:$A$1001,'Ergebnis (detailliert)'!A329))</f>
        <v/>
      </c>
      <c r="J329" s="125" t="str">
        <f>IF(ISBLANK('Beladung des Speichers'!A329),"",'Beladung des Speichers'!E329)</f>
        <v/>
      </c>
      <c r="K329" s="168" t="str">
        <f>IF(ISBLANK('Beladung des Speichers'!A329),"",SUMIFS('Entladung des Speichers'!$C$17:$C$1001,'Entladung des Speichers'!$A$17:$A$1001,'Ergebnis (detailliert)'!A329))</f>
        <v/>
      </c>
      <c r="L329" s="169" t="str">
        <f t="shared" si="18"/>
        <v/>
      </c>
      <c r="M329" s="169" t="str">
        <f>IF(ISBLANK('Entladung des Speichers'!A329),"",'Entladung des Speichers'!C329)</f>
        <v/>
      </c>
      <c r="N329" s="168" t="str">
        <f>IF(ISBLANK('Beladung des Speichers'!A329),"",SUMIFS('Entladung des Speichers'!$E$17:$E$1001,'Entladung des Speichers'!$A$17:$A$1001,'Ergebnis (detailliert)'!$A$17:$A$300))</f>
        <v/>
      </c>
      <c r="O329" s="125" t="str">
        <f t="shared" si="19"/>
        <v/>
      </c>
      <c r="P329" s="20" t="str">
        <f>IFERROR(IF(A329="","",N329*'Ergebnis (detailliert)'!J329/'Ergebnis (detailliert)'!I329),0)</f>
        <v/>
      </c>
      <c r="Q329" s="106" t="str">
        <f t="shared" si="20"/>
        <v/>
      </c>
      <c r="R329" s="107" t="str">
        <f t="shared" si="21"/>
        <v/>
      </c>
      <c r="S329" s="108" t="str">
        <f>IF(A329="","",IF(LOOKUP(A329,Stammdaten!$A$17:$A$1001,Stammdaten!$G$17:$G$1001)="Nein",0,IF(ISBLANK('Beladung des Speichers'!A329),"",ROUND(MIN(J329,Q329)*-1,2))))</f>
        <v/>
      </c>
    </row>
    <row r="330" spans="1:19" x14ac:dyDescent="0.2">
      <c r="A330" s="109" t="str">
        <f>IF('Beladung des Speichers'!A330="","",'Beladung des Speichers'!A330)</f>
        <v/>
      </c>
      <c r="B330" s="109" t="str">
        <f>IF('Beladung des Speichers'!B330="","",'Beladung des Speichers'!B330)</f>
        <v/>
      </c>
      <c r="C330" s="163" t="str">
        <f>IF(ISBLANK('Beladung des Speichers'!A330),"",SUMIFS('Beladung des Speichers'!$C$17:$C$300,'Beladung des Speichers'!$A$17:$A$300,A330)-SUMIFS('Entladung des Speichers'!$C$17:$C$300,'Entladung des Speichers'!$A$17:$A$300,A330)+SUMIFS(Füllstände!$B$17:$B$299,Füllstände!$A$17:$A$299,A330)-SUMIFS(Füllstände!$C$17:$C$299,Füllstände!$A$17:$A$299,A330))</f>
        <v/>
      </c>
      <c r="D330" s="164" t="str">
        <f>IF(ISBLANK('Beladung des Speichers'!A330),"",C330*'Beladung des Speichers'!C330/SUMIFS('Beladung des Speichers'!$C$17:$C$300,'Beladung des Speichers'!$A$17:$A$300,A330))</f>
        <v/>
      </c>
      <c r="E330" s="165" t="str">
        <f>IF(ISBLANK('Beladung des Speichers'!A330),"",1/SUMIFS('Beladung des Speichers'!$C$17:$C$300,'Beladung des Speichers'!$A$17:$A$300,A330)*C330*SUMIF($A$17:$A$300,A330,'Beladung des Speichers'!$E$17:$E$300))</f>
        <v/>
      </c>
      <c r="F330" s="166" t="str">
        <f>IF(ISBLANK('Beladung des Speichers'!A330),"",IF(C330=0,"0,00",D330/C330*E330))</f>
        <v/>
      </c>
      <c r="G330" s="167" t="str">
        <f>IF(ISBLANK('Beladung des Speichers'!A330),"",SUMIFS('Beladung des Speichers'!$C$17:$C$300,'Beladung des Speichers'!$A$17:$A$300,A330))</f>
        <v/>
      </c>
      <c r="H330" s="124" t="str">
        <f>IF(ISBLANK('Beladung des Speichers'!A330),"",'Beladung des Speichers'!C330)</f>
        <v/>
      </c>
      <c r="I330" s="168" t="str">
        <f>IF(ISBLANK('Beladung des Speichers'!A330),"",SUMIFS('Beladung des Speichers'!$E$17:$E$1001,'Beladung des Speichers'!$A$17:$A$1001,'Ergebnis (detailliert)'!A330))</f>
        <v/>
      </c>
      <c r="J330" s="125" t="str">
        <f>IF(ISBLANK('Beladung des Speichers'!A330),"",'Beladung des Speichers'!E330)</f>
        <v/>
      </c>
      <c r="K330" s="168" t="str">
        <f>IF(ISBLANK('Beladung des Speichers'!A330),"",SUMIFS('Entladung des Speichers'!$C$17:$C$1001,'Entladung des Speichers'!$A$17:$A$1001,'Ergebnis (detailliert)'!A330))</f>
        <v/>
      </c>
      <c r="L330" s="169" t="str">
        <f t="shared" si="18"/>
        <v/>
      </c>
      <c r="M330" s="169" t="str">
        <f>IF(ISBLANK('Entladung des Speichers'!A330),"",'Entladung des Speichers'!C330)</f>
        <v/>
      </c>
      <c r="N330" s="168" t="str">
        <f>IF(ISBLANK('Beladung des Speichers'!A330),"",SUMIFS('Entladung des Speichers'!$E$17:$E$1001,'Entladung des Speichers'!$A$17:$A$1001,'Ergebnis (detailliert)'!$A$17:$A$300))</f>
        <v/>
      </c>
      <c r="O330" s="125" t="str">
        <f t="shared" si="19"/>
        <v/>
      </c>
      <c r="P330" s="20" t="str">
        <f>IFERROR(IF(A330="","",N330*'Ergebnis (detailliert)'!J330/'Ergebnis (detailliert)'!I330),0)</f>
        <v/>
      </c>
      <c r="Q330" s="106" t="str">
        <f t="shared" si="20"/>
        <v/>
      </c>
      <c r="R330" s="107" t="str">
        <f t="shared" si="21"/>
        <v/>
      </c>
      <c r="S330" s="108" t="str">
        <f>IF(A330="","",IF(LOOKUP(A330,Stammdaten!$A$17:$A$1001,Stammdaten!$G$17:$G$1001)="Nein",0,IF(ISBLANK('Beladung des Speichers'!A330),"",ROUND(MIN(J330,Q330)*-1,2))))</f>
        <v/>
      </c>
    </row>
    <row r="331" spans="1:19" x14ac:dyDescent="0.2">
      <c r="A331" s="109" t="str">
        <f>IF('Beladung des Speichers'!A331="","",'Beladung des Speichers'!A331)</f>
        <v/>
      </c>
      <c r="B331" s="109" t="str">
        <f>IF('Beladung des Speichers'!B331="","",'Beladung des Speichers'!B331)</f>
        <v/>
      </c>
      <c r="C331" s="163" t="str">
        <f>IF(ISBLANK('Beladung des Speichers'!A331),"",SUMIFS('Beladung des Speichers'!$C$17:$C$300,'Beladung des Speichers'!$A$17:$A$300,A331)-SUMIFS('Entladung des Speichers'!$C$17:$C$300,'Entladung des Speichers'!$A$17:$A$300,A331)+SUMIFS(Füllstände!$B$17:$B$299,Füllstände!$A$17:$A$299,A331)-SUMIFS(Füllstände!$C$17:$C$299,Füllstände!$A$17:$A$299,A331))</f>
        <v/>
      </c>
      <c r="D331" s="164" t="str">
        <f>IF(ISBLANK('Beladung des Speichers'!A331),"",C331*'Beladung des Speichers'!C331/SUMIFS('Beladung des Speichers'!$C$17:$C$300,'Beladung des Speichers'!$A$17:$A$300,A331))</f>
        <v/>
      </c>
      <c r="E331" s="165" t="str">
        <f>IF(ISBLANK('Beladung des Speichers'!A331),"",1/SUMIFS('Beladung des Speichers'!$C$17:$C$300,'Beladung des Speichers'!$A$17:$A$300,A331)*C331*SUMIF($A$17:$A$300,A331,'Beladung des Speichers'!$E$17:$E$300))</f>
        <v/>
      </c>
      <c r="F331" s="166" t="str">
        <f>IF(ISBLANK('Beladung des Speichers'!A331),"",IF(C331=0,"0,00",D331/C331*E331))</f>
        <v/>
      </c>
      <c r="G331" s="167" t="str">
        <f>IF(ISBLANK('Beladung des Speichers'!A331),"",SUMIFS('Beladung des Speichers'!$C$17:$C$300,'Beladung des Speichers'!$A$17:$A$300,A331))</f>
        <v/>
      </c>
      <c r="H331" s="124" t="str">
        <f>IF(ISBLANK('Beladung des Speichers'!A331),"",'Beladung des Speichers'!C331)</f>
        <v/>
      </c>
      <c r="I331" s="168" t="str">
        <f>IF(ISBLANK('Beladung des Speichers'!A331),"",SUMIFS('Beladung des Speichers'!$E$17:$E$1001,'Beladung des Speichers'!$A$17:$A$1001,'Ergebnis (detailliert)'!A331))</f>
        <v/>
      </c>
      <c r="J331" s="125" t="str">
        <f>IF(ISBLANK('Beladung des Speichers'!A331),"",'Beladung des Speichers'!E331)</f>
        <v/>
      </c>
      <c r="K331" s="168" t="str">
        <f>IF(ISBLANK('Beladung des Speichers'!A331),"",SUMIFS('Entladung des Speichers'!$C$17:$C$1001,'Entladung des Speichers'!$A$17:$A$1001,'Ergebnis (detailliert)'!A331))</f>
        <v/>
      </c>
      <c r="L331" s="169" t="str">
        <f t="shared" si="18"/>
        <v/>
      </c>
      <c r="M331" s="169" t="str">
        <f>IF(ISBLANK('Entladung des Speichers'!A331),"",'Entladung des Speichers'!C331)</f>
        <v/>
      </c>
      <c r="N331" s="168" t="str">
        <f>IF(ISBLANK('Beladung des Speichers'!A331),"",SUMIFS('Entladung des Speichers'!$E$17:$E$1001,'Entladung des Speichers'!$A$17:$A$1001,'Ergebnis (detailliert)'!$A$17:$A$300))</f>
        <v/>
      </c>
      <c r="O331" s="125" t="str">
        <f t="shared" si="19"/>
        <v/>
      </c>
      <c r="P331" s="20" t="str">
        <f>IFERROR(IF(A331="","",N331*'Ergebnis (detailliert)'!J331/'Ergebnis (detailliert)'!I331),0)</f>
        <v/>
      </c>
      <c r="Q331" s="106" t="str">
        <f t="shared" si="20"/>
        <v/>
      </c>
      <c r="R331" s="107" t="str">
        <f t="shared" si="21"/>
        <v/>
      </c>
      <c r="S331" s="108" t="str">
        <f>IF(A331="","",IF(LOOKUP(A331,Stammdaten!$A$17:$A$1001,Stammdaten!$G$17:$G$1001)="Nein",0,IF(ISBLANK('Beladung des Speichers'!A331),"",ROUND(MIN(J331,Q331)*-1,2))))</f>
        <v/>
      </c>
    </row>
    <row r="332" spans="1:19" x14ac:dyDescent="0.2">
      <c r="A332" s="109" t="str">
        <f>IF('Beladung des Speichers'!A332="","",'Beladung des Speichers'!A332)</f>
        <v/>
      </c>
      <c r="B332" s="109" t="str">
        <f>IF('Beladung des Speichers'!B332="","",'Beladung des Speichers'!B332)</f>
        <v/>
      </c>
      <c r="C332" s="163" t="str">
        <f>IF(ISBLANK('Beladung des Speichers'!A332),"",SUMIFS('Beladung des Speichers'!$C$17:$C$300,'Beladung des Speichers'!$A$17:$A$300,A332)-SUMIFS('Entladung des Speichers'!$C$17:$C$300,'Entladung des Speichers'!$A$17:$A$300,A332)+SUMIFS(Füllstände!$B$17:$B$299,Füllstände!$A$17:$A$299,A332)-SUMIFS(Füllstände!$C$17:$C$299,Füllstände!$A$17:$A$299,A332))</f>
        <v/>
      </c>
      <c r="D332" s="164" t="str">
        <f>IF(ISBLANK('Beladung des Speichers'!A332),"",C332*'Beladung des Speichers'!C332/SUMIFS('Beladung des Speichers'!$C$17:$C$300,'Beladung des Speichers'!$A$17:$A$300,A332))</f>
        <v/>
      </c>
      <c r="E332" s="165" t="str">
        <f>IF(ISBLANK('Beladung des Speichers'!A332),"",1/SUMIFS('Beladung des Speichers'!$C$17:$C$300,'Beladung des Speichers'!$A$17:$A$300,A332)*C332*SUMIF($A$17:$A$300,A332,'Beladung des Speichers'!$E$17:$E$300))</f>
        <v/>
      </c>
      <c r="F332" s="166" t="str">
        <f>IF(ISBLANK('Beladung des Speichers'!A332),"",IF(C332=0,"0,00",D332/C332*E332))</f>
        <v/>
      </c>
      <c r="G332" s="167" t="str">
        <f>IF(ISBLANK('Beladung des Speichers'!A332),"",SUMIFS('Beladung des Speichers'!$C$17:$C$300,'Beladung des Speichers'!$A$17:$A$300,A332))</f>
        <v/>
      </c>
      <c r="H332" s="124" t="str">
        <f>IF(ISBLANK('Beladung des Speichers'!A332),"",'Beladung des Speichers'!C332)</f>
        <v/>
      </c>
      <c r="I332" s="168" t="str">
        <f>IF(ISBLANK('Beladung des Speichers'!A332),"",SUMIFS('Beladung des Speichers'!$E$17:$E$1001,'Beladung des Speichers'!$A$17:$A$1001,'Ergebnis (detailliert)'!A332))</f>
        <v/>
      </c>
      <c r="J332" s="125" t="str">
        <f>IF(ISBLANK('Beladung des Speichers'!A332),"",'Beladung des Speichers'!E332)</f>
        <v/>
      </c>
      <c r="K332" s="168" t="str">
        <f>IF(ISBLANK('Beladung des Speichers'!A332),"",SUMIFS('Entladung des Speichers'!$C$17:$C$1001,'Entladung des Speichers'!$A$17:$A$1001,'Ergebnis (detailliert)'!A332))</f>
        <v/>
      </c>
      <c r="L332" s="169" t="str">
        <f t="shared" si="18"/>
        <v/>
      </c>
      <c r="M332" s="169" t="str">
        <f>IF(ISBLANK('Entladung des Speichers'!A332),"",'Entladung des Speichers'!C332)</f>
        <v/>
      </c>
      <c r="N332" s="168" t="str">
        <f>IF(ISBLANK('Beladung des Speichers'!A332),"",SUMIFS('Entladung des Speichers'!$E$17:$E$1001,'Entladung des Speichers'!$A$17:$A$1001,'Ergebnis (detailliert)'!$A$17:$A$300))</f>
        <v/>
      </c>
      <c r="O332" s="125" t="str">
        <f t="shared" si="19"/>
        <v/>
      </c>
      <c r="P332" s="20" t="str">
        <f>IFERROR(IF(A332="","",N332*'Ergebnis (detailliert)'!J332/'Ergebnis (detailliert)'!I332),0)</f>
        <v/>
      </c>
      <c r="Q332" s="106" t="str">
        <f t="shared" si="20"/>
        <v/>
      </c>
      <c r="R332" s="107" t="str">
        <f t="shared" si="21"/>
        <v/>
      </c>
      <c r="S332" s="108" t="str">
        <f>IF(A332="","",IF(LOOKUP(A332,Stammdaten!$A$17:$A$1001,Stammdaten!$G$17:$G$1001)="Nein",0,IF(ISBLANK('Beladung des Speichers'!A332),"",ROUND(MIN(J332,Q332)*-1,2))))</f>
        <v/>
      </c>
    </row>
    <row r="333" spans="1:19" x14ac:dyDescent="0.2">
      <c r="A333" s="109" t="str">
        <f>IF('Beladung des Speichers'!A333="","",'Beladung des Speichers'!A333)</f>
        <v/>
      </c>
      <c r="B333" s="109" t="str">
        <f>IF('Beladung des Speichers'!B333="","",'Beladung des Speichers'!B333)</f>
        <v/>
      </c>
      <c r="C333" s="163" t="str">
        <f>IF(ISBLANK('Beladung des Speichers'!A333),"",SUMIFS('Beladung des Speichers'!$C$17:$C$300,'Beladung des Speichers'!$A$17:$A$300,A333)-SUMIFS('Entladung des Speichers'!$C$17:$C$300,'Entladung des Speichers'!$A$17:$A$300,A333)+SUMIFS(Füllstände!$B$17:$B$299,Füllstände!$A$17:$A$299,A333)-SUMIFS(Füllstände!$C$17:$C$299,Füllstände!$A$17:$A$299,A333))</f>
        <v/>
      </c>
      <c r="D333" s="164" t="str">
        <f>IF(ISBLANK('Beladung des Speichers'!A333),"",C333*'Beladung des Speichers'!C333/SUMIFS('Beladung des Speichers'!$C$17:$C$300,'Beladung des Speichers'!$A$17:$A$300,A333))</f>
        <v/>
      </c>
      <c r="E333" s="165" t="str">
        <f>IF(ISBLANK('Beladung des Speichers'!A333),"",1/SUMIFS('Beladung des Speichers'!$C$17:$C$300,'Beladung des Speichers'!$A$17:$A$300,A333)*C333*SUMIF($A$17:$A$300,A333,'Beladung des Speichers'!$E$17:$E$300))</f>
        <v/>
      </c>
      <c r="F333" s="166" t="str">
        <f>IF(ISBLANK('Beladung des Speichers'!A333),"",IF(C333=0,"0,00",D333/C333*E333))</f>
        <v/>
      </c>
      <c r="G333" s="167" t="str">
        <f>IF(ISBLANK('Beladung des Speichers'!A333),"",SUMIFS('Beladung des Speichers'!$C$17:$C$300,'Beladung des Speichers'!$A$17:$A$300,A333))</f>
        <v/>
      </c>
      <c r="H333" s="124" t="str">
        <f>IF(ISBLANK('Beladung des Speichers'!A333),"",'Beladung des Speichers'!C333)</f>
        <v/>
      </c>
      <c r="I333" s="168" t="str">
        <f>IF(ISBLANK('Beladung des Speichers'!A333),"",SUMIFS('Beladung des Speichers'!$E$17:$E$1001,'Beladung des Speichers'!$A$17:$A$1001,'Ergebnis (detailliert)'!A333))</f>
        <v/>
      </c>
      <c r="J333" s="125" t="str">
        <f>IF(ISBLANK('Beladung des Speichers'!A333),"",'Beladung des Speichers'!E333)</f>
        <v/>
      </c>
      <c r="K333" s="168" t="str">
        <f>IF(ISBLANK('Beladung des Speichers'!A333),"",SUMIFS('Entladung des Speichers'!$C$17:$C$1001,'Entladung des Speichers'!$A$17:$A$1001,'Ergebnis (detailliert)'!A333))</f>
        <v/>
      </c>
      <c r="L333" s="169" t="str">
        <f t="shared" si="18"/>
        <v/>
      </c>
      <c r="M333" s="169" t="str">
        <f>IF(ISBLANK('Entladung des Speichers'!A333),"",'Entladung des Speichers'!C333)</f>
        <v/>
      </c>
      <c r="N333" s="168" t="str">
        <f>IF(ISBLANK('Beladung des Speichers'!A333),"",SUMIFS('Entladung des Speichers'!$E$17:$E$1001,'Entladung des Speichers'!$A$17:$A$1001,'Ergebnis (detailliert)'!$A$17:$A$300))</f>
        <v/>
      </c>
      <c r="O333" s="125" t="str">
        <f t="shared" si="19"/>
        <v/>
      </c>
      <c r="P333" s="20" t="str">
        <f>IFERROR(IF(A333="","",N333*'Ergebnis (detailliert)'!J333/'Ergebnis (detailliert)'!I333),0)</f>
        <v/>
      </c>
      <c r="Q333" s="106" t="str">
        <f t="shared" si="20"/>
        <v/>
      </c>
      <c r="R333" s="107" t="str">
        <f t="shared" si="21"/>
        <v/>
      </c>
      <c r="S333" s="108" t="str">
        <f>IF(A333="","",IF(LOOKUP(A333,Stammdaten!$A$17:$A$1001,Stammdaten!$G$17:$G$1001)="Nein",0,IF(ISBLANK('Beladung des Speichers'!A333),"",ROUND(MIN(J333,Q333)*-1,2))))</f>
        <v/>
      </c>
    </row>
    <row r="334" spans="1:19" x14ac:dyDescent="0.2">
      <c r="A334" s="109" t="str">
        <f>IF('Beladung des Speichers'!A334="","",'Beladung des Speichers'!A334)</f>
        <v/>
      </c>
      <c r="B334" s="109" t="str">
        <f>IF('Beladung des Speichers'!B334="","",'Beladung des Speichers'!B334)</f>
        <v/>
      </c>
      <c r="C334" s="163" t="str">
        <f>IF(ISBLANK('Beladung des Speichers'!A334),"",SUMIFS('Beladung des Speichers'!$C$17:$C$300,'Beladung des Speichers'!$A$17:$A$300,A334)-SUMIFS('Entladung des Speichers'!$C$17:$C$300,'Entladung des Speichers'!$A$17:$A$300,A334)+SUMIFS(Füllstände!$B$17:$B$299,Füllstände!$A$17:$A$299,A334)-SUMIFS(Füllstände!$C$17:$C$299,Füllstände!$A$17:$A$299,A334))</f>
        <v/>
      </c>
      <c r="D334" s="164" t="str">
        <f>IF(ISBLANK('Beladung des Speichers'!A334),"",C334*'Beladung des Speichers'!C334/SUMIFS('Beladung des Speichers'!$C$17:$C$300,'Beladung des Speichers'!$A$17:$A$300,A334))</f>
        <v/>
      </c>
      <c r="E334" s="165" t="str">
        <f>IF(ISBLANK('Beladung des Speichers'!A334),"",1/SUMIFS('Beladung des Speichers'!$C$17:$C$300,'Beladung des Speichers'!$A$17:$A$300,A334)*C334*SUMIF($A$17:$A$300,A334,'Beladung des Speichers'!$E$17:$E$300))</f>
        <v/>
      </c>
      <c r="F334" s="166" t="str">
        <f>IF(ISBLANK('Beladung des Speichers'!A334),"",IF(C334=0,"0,00",D334/C334*E334))</f>
        <v/>
      </c>
      <c r="G334" s="167" t="str">
        <f>IF(ISBLANK('Beladung des Speichers'!A334),"",SUMIFS('Beladung des Speichers'!$C$17:$C$300,'Beladung des Speichers'!$A$17:$A$300,A334))</f>
        <v/>
      </c>
      <c r="H334" s="124" t="str">
        <f>IF(ISBLANK('Beladung des Speichers'!A334),"",'Beladung des Speichers'!C334)</f>
        <v/>
      </c>
      <c r="I334" s="168" t="str">
        <f>IF(ISBLANK('Beladung des Speichers'!A334),"",SUMIFS('Beladung des Speichers'!$E$17:$E$1001,'Beladung des Speichers'!$A$17:$A$1001,'Ergebnis (detailliert)'!A334))</f>
        <v/>
      </c>
      <c r="J334" s="125" t="str">
        <f>IF(ISBLANK('Beladung des Speichers'!A334),"",'Beladung des Speichers'!E334)</f>
        <v/>
      </c>
      <c r="K334" s="168" t="str">
        <f>IF(ISBLANK('Beladung des Speichers'!A334),"",SUMIFS('Entladung des Speichers'!$C$17:$C$1001,'Entladung des Speichers'!$A$17:$A$1001,'Ergebnis (detailliert)'!A334))</f>
        <v/>
      </c>
      <c r="L334" s="169" t="str">
        <f t="shared" si="18"/>
        <v/>
      </c>
      <c r="M334" s="169" t="str">
        <f>IF(ISBLANK('Entladung des Speichers'!A334),"",'Entladung des Speichers'!C334)</f>
        <v/>
      </c>
      <c r="N334" s="168" t="str">
        <f>IF(ISBLANK('Beladung des Speichers'!A334),"",SUMIFS('Entladung des Speichers'!$E$17:$E$1001,'Entladung des Speichers'!$A$17:$A$1001,'Ergebnis (detailliert)'!$A$17:$A$300))</f>
        <v/>
      </c>
      <c r="O334" s="125" t="str">
        <f t="shared" si="19"/>
        <v/>
      </c>
      <c r="P334" s="20" t="str">
        <f>IFERROR(IF(A334="","",N334*'Ergebnis (detailliert)'!J334/'Ergebnis (detailliert)'!I334),0)</f>
        <v/>
      </c>
      <c r="Q334" s="106" t="str">
        <f t="shared" si="20"/>
        <v/>
      </c>
      <c r="R334" s="107" t="str">
        <f t="shared" si="21"/>
        <v/>
      </c>
      <c r="S334" s="108" t="str">
        <f>IF(A334="","",IF(LOOKUP(A334,Stammdaten!$A$17:$A$1001,Stammdaten!$G$17:$G$1001)="Nein",0,IF(ISBLANK('Beladung des Speichers'!A334),"",ROUND(MIN(J334,Q334)*-1,2))))</f>
        <v/>
      </c>
    </row>
    <row r="335" spans="1:19" x14ac:dyDescent="0.2">
      <c r="A335" s="109" t="str">
        <f>IF('Beladung des Speichers'!A335="","",'Beladung des Speichers'!A335)</f>
        <v/>
      </c>
      <c r="B335" s="109" t="str">
        <f>IF('Beladung des Speichers'!B335="","",'Beladung des Speichers'!B335)</f>
        <v/>
      </c>
      <c r="C335" s="163" t="str">
        <f>IF(ISBLANK('Beladung des Speichers'!A335),"",SUMIFS('Beladung des Speichers'!$C$17:$C$300,'Beladung des Speichers'!$A$17:$A$300,A335)-SUMIFS('Entladung des Speichers'!$C$17:$C$300,'Entladung des Speichers'!$A$17:$A$300,A335)+SUMIFS(Füllstände!$B$17:$B$299,Füllstände!$A$17:$A$299,A335)-SUMIFS(Füllstände!$C$17:$C$299,Füllstände!$A$17:$A$299,A335))</f>
        <v/>
      </c>
      <c r="D335" s="164" t="str">
        <f>IF(ISBLANK('Beladung des Speichers'!A335),"",C335*'Beladung des Speichers'!C335/SUMIFS('Beladung des Speichers'!$C$17:$C$300,'Beladung des Speichers'!$A$17:$A$300,A335))</f>
        <v/>
      </c>
      <c r="E335" s="165" t="str">
        <f>IF(ISBLANK('Beladung des Speichers'!A335),"",1/SUMIFS('Beladung des Speichers'!$C$17:$C$300,'Beladung des Speichers'!$A$17:$A$300,A335)*C335*SUMIF($A$17:$A$300,A335,'Beladung des Speichers'!$E$17:$E$300))</f>
        <v/>
      </c>
      <c r="F335" s="166" t="str">
        <f>IF(ISBLANK('Beladung des Speichers'!A335),"",IF(C335=0,"0,00",D335/C335*E335))</f>
        <v/>
      </c>
      <c r="G335" s="167" t="str">
        <f>IF(ISBLANK('Beladung des Speichers'!A335),"",SUMIFS('Beladung des Speichers'!$C$17:$C$300,'Beladung des Speichers'!$A$17:$A$300,A335))</f>
        <v/>
      </c>
      <c r="H335" s="124" t="str">
        <f>IF(ISBLANK('Beladung des Speichers'!A335),"",'Beladung des Speichers'!C335)</f>
        <v/>
      </c>
      <c r="I335" s="168" t="str">
        <f>IF(ISBLANK('Beladung des Speichers'!A335),"",SUMIFS('Beladung des Speichers'!$E$17:$E$1001,'Beladung des Speichers'!$A$17:$A$1001,'Ergebnis (detailliert)'!A335))</f>
        <v/>
      </c>
      <c r="J335" s="125" t="str">
        <f>IF(ISBLANK('Beladung des Speichers'!A335),"",'Beladung des Speichers'!E335)</f>
        <v/>
      </c>
      <c r="K335" s="168" t="str">
        <f>IF(ISBLANK('Beladung des Speichers'!A335),"",SUMIFS('Entladung des Speichers'!$C$17:$C$1001,'Entladung des Speichers'!$A$17:$A$1001,'Ergebnis (detailliert)'!A335))</f>
        <v/>
      </c>
      <c r="L335" s="169" t="str">
        <f t="shared" si="18"/>
        <v/>
      </c>
      <c r="M335" s="169" t="str">
        <f>IF(ISBLANK('Entladung des Speichers'!A335),"",'Entladung des Speichers'!C335)</f>
        <v/>
      </c>
      <c r="N335" s="168" t="str">
        <f>IF(ISBLANK('Beladung des Speichers'!A335),"",SUMIFS('Entladung des Speichers'!$E$17:$E$1001,'Entladung des Speichers'!$A$17:$A$1001,'Ergebnis (detailliert)'!$A$17:$A$300))</f>
        <v/>
      </c>
      <c r="O335" s="125" t="str">
        <f t="shared" si="19"/>
        <v/>
      </c>
      <c r="P335" s="20" t="str">
        <f>IFERROR(IF(A335="","",N335*'Ergebnis (detailliert)'!J335/'Ergebnis (detailliert)'!I335),0)</f>
        <v/>
      </c>
      <c r="Q335" s="106" t="str">
        <f t="shared" si="20"/>
        <v/>
      </c>
      <c r="R335" s="107" t="str">
        <f t="shared" si="21"/>
        <v/>
      </c>
      <c r="S335" s="108" t="str">
        <f>IF(A335="","",IF(LOOKUP(A335,Stammdaten!$A$17:$A$1001,Stammdaten!$G$17:$G$1001)="Nein",0,IF(ISBLANK('Beladung des Speichers'!A335),"",ROUND(MIN(J335,Q335)*-1,2))))</f>
        <v/>
      </c>
    </row>
    <row r="336" spans="1:19" x14ac:dyDescent="0.2">
      <c r="A336" s="109" t="str">
        <f>IF('Beladung des Speichers'!A336="","",'Beladung des Speichers'!A336)</f>
        <v/>
      </c>
      <c r="B336" s="109" t="str">
        <f>IF('Beladung des Speichers'!B336="","",'Beladung des Speichers'!B336)</f>
        <v/>
      </c>
      <c r="C336" s="163" t="str">
        <f>IF(ISBLANK('Beladung des Speichers'!A336),"",SUMIFS('Beladung des Speichers'!$C$17:$C$300,'Beladung des Speichers'!$A$17:$A$300,A336)-SUMIFS('Entladung des Speichers'!$C$17:$C$300,'Entladung des Speichers'!$A$17:$A$300,A336)+SUMIFS(Füllstände!$B$17:$B$299,Füllstände!$A$17:$A$299,A336)-SUMIFS(Füllstände!$C$17:$C$299,Füllstände!$A$17:$A$299,A336))</f>
        <v/>
      </c>
      <c r="D336" s="164" t="str">
        <f>IF(ISBLANK('Beladung des Speichers'!A336),"",C336*'Beladung des Speichers'!C336/SUMIFS('Beladung des Speichers'!$C$17:$C$300,'Beladung des Speichers'!$A$17:$A$300,A336))</f>
        <v/>
      </c>
      <c r="E336" s="165" t="str">
        <f>IF(ISBLANK('Beladung des Speichers'!A336),"",1/SUMIFS('Beladung des Speichers'!$C$17:$C$300,'Beladung des Speichers'!$A$17:$A$300,A336)*C336*SUMIF($A$17:$A$300,A336,'Beladung des Speichers'!$E$17:$E$300))</f>
        <v/>
      </c>
      <c r="F336" s="166" t="str">
        <f>IF(ISBLANK('Beladung des Speichers'!A336),"",IF(C336=0,"0,00",D336/C336*E336))</f>
        <v/>
      </c>
      <c r="G336" s="167" t="str">
        <f>IF(ISBLANK('Beladung des Speichers'!A336),"",SUMIFS('Beladung des Speichers'!$C$17:$C$300,'Beladung des Speichers'!$A$17:$A$300,A336))</f>
        <v/>
      </c>
      <c r="H336" s="124" t="str">
        <f>IF(ISBLANK('Beladung des Speichers'!A336),"",'Beladung des Speichers'!C336)</f>
        <v/>
      </c>
      <c r="I336" s="168" t="str">
        <f>IF(ISBLANK('Beladung des Speichers'!A336),"",SUMIFS('Beladung des Speichers'!$E$17:$E$1001,'Beladung des Speichers'!$A$17:$A$1001,'Ergebnis (detailliert)'!A336))</f>
        <v/>
      </c>
      <c r="J336" s="125" t="str">
        <f>IF(ISBLANK('Beladung des Speichers'!A336),"",'Beladung des Speichers'!E336)</f>
        <v/>
      </c>
      <c r="K336" s="168" t="str">
        <f>IF(ISBLANK('Beladung des Speichers'!A336),"",SUMIFS('Entladung des Speichers'!$C$17:$C$1001,'Entladung des Speichers'!$A$17:$A$1001,'Ergebnis (detailliert)'!A336))</f>
        <v/>
      </c>
      <c r="L336" s="169" t="str">
        <f t="shared" si="18"/>
        <v/>
      </c>
      <c r="M336" s="169" t="str">
        <f>IF(ISBLANK('Entladung des Speichers'!A336),"",'Entladung des Speichers'!C336)</f>
        <v/>
      </c>
      <c r="N336" s="168" t="str">
        <f>IF(ISBLANK('Beladung des Speichers'!A336),"",SUMIFS('Entladung des Speichers'!$E$17:$E$1001,'Entladung des Speichers'!$A$17:$A$1001,'Ergebnis (detailliert)'!$A$17:$A$300))</f>
        <v/>
      </c>
      <c r="O336" s="125" t="str">
        <f t="shared" si="19"/>
        <v/>
      </c>
      <c r="P336" s="20" t="str">
        <f>IFERROR(IF(A336="","",N336*'Ergebnis (detailliert)'!J336/'Ergebnis (detailliert)'!I336),0)</f>
        <v/>
      </c>
      <c r="Q336" s="106" t="str">
        <f t="shared" si="20"/>
        <v/>
      </c>
      <c r="R336" s="107" t="str">
        <f t="shared" si="21"/>
        <v/>
      </c>
      <c r="S336" s="108" t="str">
        <f>IF(A336="","",IF(LOOKUP(A336,Stammdaten!$A$17:$A$1001,Stammdaten!$G$17:$G$1001)="Nein",0,IF(ISBLANK('Beladung des Speichers'!A336),"",ROUND(MIN(J336,Q336)*-1,2))))</f>
        <v/>
      </c>
    </row>
    <row r="337" spans="1:19" x14ac:dyDescent="0.2">
      <c r="A337" s="109" t="str">
        <f>IF('Beladung des Speichers'!A337="","",'Beladung des Speichers'!A337)</f>
        <v/>
      </c>
      <c r="B337" s="109" t="str">
        <f>IF('Beladung des Speichers'!B337="","",'Beladung des Speichers'!B337)</f>
        <v/>
      </c>
      <c r="C337" s="163" t="str">
        <f>IF(ISBLANK('Beladung des Speichers'!A337),"",SUMIFS('Beladung des Speichers'!$C$17:$C$300,'Beladung des Speichers'!$A$17:$A$300,A337)-SUMIFS('Entladung des Speichers'!$C$17:$C$300,'Entladung des Speichers'!$A$17:$A$300,A337)+SUMIFS(Füllstände!$B$17:$B$299,Füllstände!$A$17:$A$299,A337)-SUMIFS(Füllstände!$C$17:$C$299,Füllstände!$A$17:$A$299,A337))</f>
        <v/>
      </c>
      <c r="D337" s="164" t="str">
        <f>IF(ISBLANK('Beladung des Speichers'!A337),"",C337*'Beladung des Speichers'!C337/SUMIFS('Beladung des Speichers'!$C$17:$C$300,'Beladung des Speichers'!$A$17:$A$300,A337))</f>
        <v/>
      </c>
      <c r="E337" s="165" t="str">
        <f>IF(ISBLANK('Beladung des Speichers'!A337),"",1/SUMIFS('Beladung des Speichers'!$C$17:$C$300,'Beladung des Speichers'!$A$17:$A$300,A337)*C337*SUMIF($A$17:$A$300,A337,'Beladung des Speichers'!$E$17:$E$300))</f>
        <v/>
      </c>
      <c r="F337" s="166" t="str">
        <f>IF(ISBLANK('Beladung des Speichers'!A337),"",IF(C337=0,"0,00",D337/C337*E337))</f>
        <v/>
      </c>
      <c r="G337" s="167" t="str">
        <f>IF(ISBLANK('Beladung des Speichers'!A337),"",SUMIFS('Beladung des Speichers'!$C$17:$C$300,'Beladung des Speichers'!$A$17:$A$300,A337))</f>
        <v/>
      </c>
      <c r="H337" s="124" t="str">
        <f>IF(ISBLANK('Beladung des Speichers'!A337),"",'Beladung des Speichers'!C337)</f>
        <v/>
      </c>
      <c r="I337" s="168" t="str">
        <f>IF(ISBLANK('Beladung des Speichers'!A337),"",SUMIFS('Beladung des Speichers'!$E$17:$E$1001,'Beladung des Speichers'!$A$17:$A$1001,'Ergebnis (detailliert)'!A337))</f>
        <v/>
      </c>
      <c r="J337" s="125" t="str">
        <f>IF(ISBLANK('Beladung des Speichers'!A337),"",'Beladung des Speichers'!E337)</f>
        <v/>
      </c>
      <c r="K337" s="168" t="str">
        <f>IF(ISBLANK('Beladung des Speichers'!A337),"",SUMIFS('Entladung des Speichers'!$C$17:$C$1001,'Entladung des Speichers'!$A$17:$A$1001,'Ergebnis (detailliert)'!A337))</f>
        <v/>
      </c>
      <c r="L337" s="169" t="str">
        <f t="shared" si="18"/>
        <v/>
      </c>
      <c r="M337" s="169" t="str">
        <f>IF(ISBLANK('Entladung des Speichers'!A337),"",'Entladung des Speichers'!C337)</f>
        <v/>
      </c>
      <c r="N337" s="168" t="str">
        <f>IF(ISBLANK('Beladung des Speichers'!A337),"",SUMIFS('Entladung des Speichers'!$E$17:$E$1001,'Entladung des Speichers'!$A$17:$A$1001,'Ergebnis (detailliert)'!$A$17:$A$300))</f>
        <v/>
      </c>
      <c r="O337" s="125" t="str">
        <f t="shared" si="19"/>
        <v/>
      </c>
      <c r="P337" s="20" t="str">
        <f>IFERROR(IF(A337="","",N337*'Ergebnis (detailliert)'!J337/'Ergebnis (detailliert)'!I337),0)</f>
        <v/>
      </c>
      <c r="Q337" s="106" t="str">
        <f t="shared" si="20"/>
        <v/>
      </c>
      <c r="R337" s="107" t="str">
        <f t="shared" si="21"/>
        <v/>
      </c>
      <c r="S337" s="108" t="str">
        <f>IF(A337="","",IF(LOOKUP(A337,Stammdaten!$A$17:$A$1001,Stammdaten!$G$17:$G$1001)="Nein",0,IF(ISBLANK('Beladung des Speichers'!A337),"",ROUND(MIN(J337,Q337)*-1,2))))</f>
        <v/>
      </c>
    </row>
    <row r="338" spans="1:19" x14ac:dyDescent="0.2">
      <c r="A338" s="109" t="str">
        <f>IF('Beladung des Speichers'!A338="","",'Beladung des Speichers'!A338)</f>
        <v/>
      </c>
      <c r="B338" s="109" t="str">
        <f>IF('Beladung des Speichers'!B338="","",'Beladung des Speichers'!B338)</f>
        <v/>
      </c>
      <c r="C338" s="163" t="str">
        <f>IF(ISBLANK('Beladung des Speichers'!A338),"",SUMIFS('Beladung des Speichers'!$C$17:$C$300,'Beladung des Speichers'!$A$17:$A$300,A338)-SUMIFS('Entladung des Speichers'!$C$17:$C$300,'Entladung des Speichers'!$A$17:$A$300,A338)+SUMIFS(Füllstände!$B$17:$B$299,Füllstände!$A$17:$A$299,A338)-SUMIFS(Füllstände!$C$17:$C$299,Füllstände!$A$17:$A$299,A338))</f>
        <v/>
      </c>
      <c r="D338" s="164" t="str">
        <f>IF(ISBLANK('Beladung des Speichers'!A338),"",C338*'Beladung des Speichers'!C338/SUMIFS('Beladung des Speichers'!$C$17:$C$300,'Beladung des Speichers'!$A$17:$A$300,A338))</f>
        <v/>
      </c>
      <c r="E338" s="165" t="str">
        <f>IF(ISBLANK('Beladung des Speichers'!A338),"",1/SUMIFS('Beladung des Speichers'!$C$17:$C$300,'Beladung des Speichers'!$A$17:$A$300,A338)*C338*SUMIF($A$17:$A$300,A338,'Beladung des Speichers'!$E$17:$E$300))</f>
        <v/>
      </c>
      <c r="F338" s="166" t="str">
        <f>IF(ISBLANK('Beladung des Speichers'!A338),"",IF(C338=0,"0,00",D338/C338*E338))</f>
        <v/>
      </c>
      <c r="G338" s="167" t="str">
        <f>IF(ISBLANK('Beladung des Speichers'!A338),"",SUMIFS('Beladung des Speichers'!$C$17:$C$300,'Beladung des Speichers'!$A$17:$A$300,A338))</f>
        <v/>
      </c>
      <c r="H338" s="124" t="str">
        <f>IF(ISBLANK('Beladung des Speichers'!A338),"",'Beladung des Speichers'!C338)</f>
        <v/>
      </c>
      <c r="I338" s="168" t="str">
        <f>IF(ISBLANK('Beladung des Speichers'!A338),"",SUMIFS('Beladung des Speichers'!$E$17:$E$1001,'Beladung des Speichers'!$A$17:$A$1001,'Ergebnis (detailliert)'!A338))</f>
        <v/>
      </c>
      <c r="J338" s="125" t="str">
        <f>IF(ISBLANK('Beladung des Speichers'!A338),"",'Beladung des Speichers'!E338)</f>
        <v/>
      </c>
      <c r="K338" s="168" t="str">
        <f>IF(ISBLANK('Beladung des Speichers'!A338),"",SUMIFS('Entladung des Speichers'!$C$17:$C$1001,'Entladung des Speichers'!$A$17:$A$1001,'Ergebnis (detailliert)'!A338))</f>
        <v/>
      </c>
      <c r="L338" s="169" t="str">
        <f t="shared" ref="L338:L401" si="22">IF(A338="","",K338+C338)</f>
        <v/>
      </c>
      <c r="M338" s="169" t="str">
        <f>IF(ISBLANK('Entladung des Speichers'!A338),"",'Entladung des Speichers'!C338)</f>
        <v/>
      </c>
      <c r="N338" s="168" t="str">
        <f>IF(ISBLANK('Beladung des Speichers'!A338),"",SUMIFS('Entladung des Speichers'!$E$17:$E$1001,'Entladung des Speichers'!$A$17:$A$1001,'Ergebnis (detailliert)'!$A$17:$A$300))</f>
        <v/>
      </c>
      <c r="O338" s="125" t="str">
        <f t="shared" ref="O338:O401" si="23">IF(A338="","",N338+E338)</f>
        <v/>
      </c>
      <c r="P338" s="20" t="str">
        <f>IFERROR(IF(A338="","",N338*'Ergebnis (detailliert)'!J338/'Ergebnis (detailliert)'!I338),0)</f>
        <v/>
      </c>
      <c r="Q338" s="106" t="str">
        <f t="shared" ref="Q338:Q401" si="24">IFERROR(IF(A338="","",P338+E338*H338/G338),0)</f>
        <v/>
      </c>
      <c r="R338" s="107" t="str">
        <f t="shared" ref="R338:R401" si="25">H338</f>
        <v/>
      </c>
      <c r="S338" s="108" t="str">
        <f>IF(A338="","",IF(LOOKUP(A338,Stammdaten!$A$17:$A$1001,Stammdaten!$G$17:$G$1001)="Nein",0,IF(ISBLANK('Beladung des Speichers'!A338),"",ROUND(MIN(J338,Q338)*-1,2))))</f>
        <v/>
      </c>
    </row>
    <row r="339" spans="1:19" x14ac:dyDescent="0.2">
      <c r="A339" s="109" t="str">
        <f>IF('Beladung des Speichers'!A339="","",'Beladung des Speichers'!A339)</f>
        <v/>
      </c>
      <c r="B339" s="109" t="str">
        <f>IF('Beladung des Speichers'!B339="","",'Beladung des Speichers'!B339)</f>
        <v/>
      </c>
      <c r="C339" s="163" t="str">
        <f>IF(ISBLANK('Beladung des Speichers'!A339),"",SUMIFS('Beladung des Speichers'!$C$17:$C$300,'Beladung des Speichers'!$A$17:$A$300,A339)-SUMIFS('Entladung des Speichers'!$C$17:$C$300,'Entladung des Speichers'!$A$17:$A$300,A339)+SUMIFS(Füllstände!$B$17:$B$299,Füllstände!$A$17:$A$299,A339)-SUMIFS(Füllstände!$C$17:$C$299,Füllstände!$A$17:$A$299,A339))</f>
        <v/>
      </c>
      <c r="D339" s="164" t="str">
        <f>IF(ISBLANK('Beladung des Speichers'!A339),"",C339*'Beladung des Speichers'!C339/SUMIFS('Beladung des Speichers'!$C$17:$C$300,'Beladung des Speichers'!$A$17:$A$300,A339))</f>
        <v/>
      </c>
      <c r="E339" s="165" t="str">
        <f>IF(ISBLANK('Beladung des Speichers'!A339),"",1/SUMIFS('Beladung des Speichers'!$C$17:$C$300,'Beladung des Speichers'!$A$17:$A$300,A339)*C339*SUMIF($A$17:$A$300,A339,'Beladung des Speichers'!$E$17:$E$300))</f>
        <v/>
      </c>
      <c r="F339" s="166" t="str">
        <f>IF(ISBLANK('Beladung des Speichers'!A339),"",IF(C339=0,"0,00",D339/C339*E339))</f>
        <v/>
      </c>
      <c r="G339" s="167" t="str">
        <f>IF(ISBLANK('Beladung des Speichers'!A339),"",SUMIFS('Beladung des Speichers'!$C$17:$C$300,'Beladung des Speichers'!$A$17:$A$300,A339))</f>
        <v/>
      </c>
      <c r="H339" s="124" t="str">
        <f>IF(ISBLANK('Beladung des Speichers'!A339),"",'Beladung des Speichers'!C339)</f>
        <v/>
      </c>
      <c r="I339" s="168" t="str">
        <f>IF(ISBLANK('Beladung des Speichers'!A339),"",SUMIFS('Beladung des Speichers'!$E$17:$E$1001,'Beladung des Speichers'!$A$17:$A$1001,'Ergebnis (detailliert)'!A339))</f>
        <v/>
      </c>
      <c r="J339" s="125" t="str">
        <f>IF(ISBLANK('Beladung des Speichers'!A339),"",'Beladung des Speichers'!E339)</f>
        <v/>
      </c>
      <c r="K339" s="168" t="str">
        <f>IF(ISBLANK('Beladung des Speichers'!A339),"",SUMIFS('Entladung des Speichers'!$C$17:$C$1001,'Entladung des Speichers'!$A$17:$A$1001,'Ergebnis (detailliert)'!A339))</f>
        <v/>
      </c>
      <c r="L339" s="169" t="str">
        <f t="shared" si="22"/>
        <v/>
      </c>
      <c r="M339" s="169" t="str">
        <f>IF(ISBLANK('Entladung des Speichers'!A339),"",'Entladung des Speichers'!C339)</f>
        <v/>
      </c>
      <c r="N339" s="168" t="str">
        <f>IF(ISBLANK('Beladung des Speichers'!A339),"",SUMIFS('Entladung des Speichers'!$E$17:$E$1001,'Entladung des Speichers'!$A$17:$A$1001,'Ergebnis (detailliert)'!$A$17:$A$300))</f>
        <v/>
      </c>
      <c r="O339" s="125" t="str">
        <f t="shared" si="23"/>
        <v/>
      </c>
      <c r="P339" s="20" t="str">
        <f>IFERROR(IF(A339="","",N339*'Ergebnis (detailliert)'!J339/'Ergebnis (detailliert)'!I339),0)</f>
        <v/>
      </c>
      <c r="Q339" s="106" t="str">
        <f t="shared" si="24"/>
        <v/>
      </c>
      <c r="R339" s="107" t="str">
        <f t="shared" si="25"/>
        <v/>
      </c>
      <c r="S339" s="108" t="str">
        <f>IF(A339="","",IF(LOOKUP(A339,Stammdaten!$A$17:$A$1001,Stammdaten!$G$17:$G$1001)="Nein",0,IF(ISBLANK('Beladung des Speichers'!A339),"",ROUND(MIN(J339,Q339)*-1,2))))</f>
        <v/>
      </c>
    </row>
    <row r="340" spans="1:19" x14ac:dyDescent="0.2">
      <c r="A340" s="109" t="str">
        <f>IF('Beladung des Speichers'!A340="","",'Beladung des Speichers'!A340)</f>
        <v/>
      </c>
      <c r="B340" s="109" t="str">
        <f>IF('Beladung des Speichers'!B340="","",'Beladung des Speichers'!B340)</f>
        <v/>
      </c>
      <c r="C340" s="163" t="str">
        <f>IF(ISBLANK('Beladung des Speichers'!A340),"",SUMIFS('Beladung des Speichers'!$C$17:$C$300,'Beladung des Speichers'!$A$17:$A$300,A340)-SUMIFS('Entladung des Speichers'!$C$17:$C$300,'Entladung des Speichers'!$A$17:$A$300,A340)+SUMIFS(Füllstände!$B$17:$B$299,Füllstände!$A$17:$A$299,A340)-SUMIFS(Füllstände!$C$17:$C$299,Füllstände!$A$17:$A$299,A340))</f>
        <v/>
      </c>
      <c r="D340" s="164" t="str">
        <f>IF(ISBLANK('Beladung des Speichers'!A340),"",C340*'Beladung des Speichers'!C340/SUMIFS('Beladung des Speichers'!$C$17:$C$300,'Beladung des Speichers'!$A$17:$A$300,A340))</f>
        <v/>
      </c>
      <c r="E340" s="165" t="str">
        <f>IF(ISBLANK('Beladung des Speichers'!A340),"",1/SUMIFS('Beladung des Speichers'!$C$17:$C$300,'Beladung des Speichers'!$A$17:$A$300,A340)*C340*SUMIF($A$17:$A$300,A340,'Beladung des Speichers'!$E$17:$E$300))</f>
        <v/>
      </c>
      <c r="F340" s="166" t="str">
        <f>IF(ISBLANK('Beladung des Speichers'!A340),"",IF(C340=0,"0,00",D340/C340*E340))</f>
        <v/>
      </c>
      <c r="G340" s="167" t="str">
        <f>IF(ISBLANK('Beladung des Speichers'!A340),"",SUMIFS('Beladung des Speichers'!$C$17:$C$300,'Beladung des Speichers'!$A$17:$A$300,A340))</f>
        <v/>
      </c>
      <c r="H340" s="124" t="str">
        <f>IF(ISBLANK('Beladung des Speichers'!A340),"",'Beladung des Speichers'!C340)</f>
        <v/>
      </c>
      <c r="I340" s="168" t="str">
        <f>IF(ISBLANK('Beladung des Speichers'!A340),"",SUMIFS('Beladung des Speichers'!$E$17:$E$1001,'Beladung des Speichers'!$A$17:$A$1001,'Ergebnis (detailliert)'!A340))</f>
        <v/>
      </c>
      <c r="J340" s="125" t="str">
        <f>IF(ISBLANK('Beladung des Speichers'!A340),"",'Beladung des Speichers'!E340)</f>
        <v/>
      </c>
      <c r="K340" s="168" t="str">
        <f>IF(ISBLANK('Beladung des Speichers'!A340),"",SUMIFS('Entladung des Speichers'!$C$17:$C$1001,'Entladung des Speichers'!$A$17:$A$1001,'Ergebnis (detailliert)'!A340))</f>
        <v/>
      </c>
      <c r="L340" s="169" t="str">
        <f t="shared" si="22"/>
        <v/>
      </c>
      <c r="M340" s="169" t="str">
        <f>IF(ISBLANK('Entladung des Speichers'!A340),"",'Entladung des Speichers'!C340)</f>
        <v/>
      </c>
      <c r="N340" s="168" t="str">
        <f>IF(ISBLANK('Beladung des Speichers'!A340),"",SUMIFS('Entladung des Speichers'!$E$17:$E$1001,'Entladung des Speichers'!$A$17:$A$1001,'Ergebnis (detailliert)'!$A$17:$A$300))</f>
        <v/>
      </c>
      <c r="O340" s="125" t="str">
        <f t="shared" si="23"/>
        <v/>
      </c>
      <c r="P340" s="20" t="str">
        <f>IFERROR(IF(A340="","",N340*'Ergebnis (detailliert)'!J340/'Ergebnis (detailliert)'!I340),0)</f>
        <v/>
      </c>
      <c r="Q340" s="106" t="str">
        <f t="shared" si="24"/>
        <v/>
      </c>
      <c r="R340" s="107" t="str">
        <f t="shared" si="25"/>
        <v/>
      </c>
      <c r="S340" s="108" t="str">
        <f>IF(A340="","",IF(LOOKUP(A340,Stammdaten!$A$17:$A$1001,Stammdaten!$G$17:$G$1001)="Nein",0,IF(ISBLANK('Beladung des Speichers'!A340),"",ROUND(MIN(J340,Q340)*-1,2))))</f>
        <v/>
      </c>
    </row>
    <row r="341" spans="1:19" x14ac:dyDescent="0.2">
      <c r="A341" s="109" t="str">
        <f>IF('Beladung des Speichers'!A341="","",'Beladung des Speichers'!A341)</f>
        <v/>
      </c>
      <c r="B341" s="109" t="str">
        <f>IF('Beladung des Speichers'!B341="","",'Beladung des Speichers'!B341)</f>
        <v/>
      </c>
      <c r="C341" s="163" t="str">
        <f>IF(ISBLANK('Beladung des Speichers'!A341),"",SUMIFS('Beladung des Speichers'!$C$17:$C$300,'Beladung des Speichers'!$A$17:$A$300,A341)-SUMIFS('Entladung des Speichers'!$C$17:$C$300,'Entladung des Speichers'!$A$17:$A$300,A341)+SUMIFS(Füllstände!$B$17:$B$299,Füllstände!$A$17:$A$299,A341)-SUMIFS(Füllstände!$C$17:$C$299,Füllstände!$A$17:$A$299,A341))</f>
        <v/>
      </c>
      <c r="D341" s="164" t="str">
        <f>IF(ISBLANK('Beladung des Speichers'!A341),"",C341*'Beladung des Speichers'!C341/SUMIFS('Beladung des Speichers'!$C$17:$C$300,'Beladung des Speichers'!$A$17:$A$300,A341))</f>
        <v/>
      </c>
      <c r="E341" s="165" t="str">
        <f>IF(ISBLANK('Beladung des Speichers'!A341),"",1/SUMIFS('Beladung des Speichers'!$C$17:$C$300,'Beladung des Speichers'!$A$17:$A$300,A341)*C341*SUMIF($A$17:$A$300,A341,'Beladung des Speichers'!$E$17:$E$300))</f>
        <v/>
      </c>
      <c r="F341" s="166" t="str">
        <f>IF(ISBLANK('Beladung des Speichers'!A341),"",IF(C341=0,"0,00",D341/C341*E341))</f>
        <v/>
      </c>
      <c r="G341" s="167" t="str">
        <f>IF(ISBLANK('Beladung des Speichers'!A341),"",SUMIFS('Beladung des Speichers'!$C$17:$C$300,'Beladung des Speichers'!$A$17:$A$300,A341))</f>
        <v/>
      </c>
      <c r="H341" s="124" t="str">
        <f>IF(ISBLANK('Beladung des Speichers'!A341),"",'Beladung des Speichers'!C341)</f>
        <v/>
      </c>
      <c r="I341" s="168" t="str">
        <f>IF(ISBLANK('Beladung des Speichers'!A341),"",SUMIFS('Beladung des Speichers'!$E$17:$E$1001,'Beladung des Speichers'!$A$17:$A$1001,'Ergebnis (detailliert)'!A341))</f>
        <v/>
      </c>
      <c r="J341" s="125" t="str">
        <f>IF(ISBLANK('Beladung des Speichers'!A341),"",'Beladung des Speichers'!E341)</f>
        <v/>
      </c>
      <c r="K341" s="168" t="str">
        <f>IF(ISBLANK('Beladung des Speichers'!A341),"",SUMIFS('Entladung des Speichers'!$C$17:$C$1001,'Entladung des Speichers'!$A$17:$A$1001,'Ergebnis (detailliert)'!A341))</f>
        <v/>
      </c>
      <c r="L341" s="169" t="str">
        <f t="shared" si="22"/>
        <v/>
      </c>
      <c r="M341" s="169" t="str">
        <f>IF(ISBLANK('Entladung des Speichers'!A341),"",'Entladung des Speichers'!C341)</f>
        <v/>
      </c>
      <c r="N341" s="168" t="str">
        <f>IF(ISBLANK('Beladung des Speichers'!A341),"",SUMIFS('Entladung des Speichers'!$E$17:$E$1001,'Entladung des Speichers'!$A$17:$A$1001,'Ergebnis (detailliert)'!$A$17:$A$300))</f>
        <v/>
      </c>
      <c r="O341" s="125" t="str">
        <f t="shared" si="23"/>
        <v/>
      </c>
      <c r="P341" s="20" t="str">
        <f>IFERROR(IF(A341="","",N341*'Ergebnis (detailliert)'!J341/'Ergebnis (detailliert)'!I341),0)</f>
        <v/>
      </c>
      <c r="Q341" s="106" t="str">
        <f t="shared" si="24"/>
        <v/>
      </c>
      <c r="R341" s="107" t="str">
        <f t="shared" si="25"/>
        <v/>
      </c>
      <c r="S341" s="108" t="str">
        <f>IF(A341="","",IF(LOOKUP(A341,Stammdaten!$A$17:$A$1001,Stammdaten!$G$17:$G$1001)="Nein",0,IF(ISBLANK('Beladung des Speichers'!A341),"",ROUND(MIN(J341,Q341)*-1,2))))</f>
        <v/>
      </c>
    </row>
    <row r="342" spans="1:19" x14ac:dyDescent="0.2">
      <c r="A342" s="109" t="str">
        <f>IF('Beladung des Speichers'!A342="","",'Beladung des Speichers'!A342)</f>
        <v/>
      </c>
      <c r="B342" s="109" t="str">
        <f>IF('Beladung des Speichers'!B342="","",'Beladung des Speichers'!B342)</f>
        <v/>
      </c>
      <c r="C342" s="163" t="str">
        <f>IF(ISBLANK('Beladung des Speichers'!A342),"",SUMIFS('Beladung des Speichers'!$C$17:$C$300,'Beladung des Speichers'!$A$17:$A$300,A342)-SUMIFS('Entladung des Speichers'!$C$17:$C$300,'Entladung des Speichers'!$A$17:$A$300,A342)+SUMIFS(Füllstände!$B$17:$B$299,Füllstände!$A$17:$A$299,A342)-SUMIFS(Füllstände!$C$17:$C$299,Füllstände!$A$17:$A$299,A342))</f>
        <v/>
      </c>
      <c r="D342" s="164" t="str">
        <f>IF(ISBLANK('Beladung des Speichers'!A342),"",C342*'Beladung des Speichers'!C342/SUMIFS('Beladung des Speichers'!$C$17:$C$300,'Beladung des Speichers'!$A$17:$A$300,A342))</f>
        <v/>
      </c>
      <c r="E342" s="165" t="str">
        <f>IF(ISBLANK('Beladung des Speichers'!A342),"",1/SUMIFS('Beladung des Speichers'!$C$17:$C$300,'Beladung des Speichers'!$A$17:$A$300,A342)*C342*SUMIF($A$17:$A$300,A342,'Beladung des Speichers'!$E$17:$E$300))</f>
        <v/>
      </c>
      <c r="F342" s="166" t="str">
        <f>IF(ISBLANK('Beladung des Speichers'!A342),"",IF(C342=0,"0,00",D342/C342*E342))</f>
        <v/>
      </c>
      <c r="G342" s="167" t="str">
        <f>IF(ISBLANK('Beladung des Speichers'!A342),"",SUMIFS('Beladung des Speichers'!$C$17:$C$300,'Beladung des Speichers'!$A$17:$A$300,A342))</f>
        <v/>
      </c>
      <c r="H342" s="124" t="str">
        <f>IF(ISBLANK('Beladung des Speichers'!A342),"",'Beladung des Speichers'!C342)</f>
        <v/>
      </c>
      <c r="I342" s="168" t="str">
        <f>IF(ISBLANK('Beladung des Speichers'!A342),"",SUMIFS('Beladung des Speichers'!$E$17:$E$1001,'Beladung des Speichers'!$A$17:$A$1001,'Ergebnis (detailliert)'!A342))</f>
        <v/>
      </c>
      <c r="J342" s="125" t="str">
        <f>IF(ISBLANK('Beladung des Speichers'!A342),"",'Beladung des Speichers'!E342)</f>
        <v/>
      </c>
      <c r="K342" s="168" t="str">
        <f>IF(ISBLANK('Beladung des Speichers'!A342),"",SUMIFS('Entladung des Speichers'!$C$17:$C$1001,'Entladung des Speichers'!$A$17:$A$1001,'Ergebnis (detailliert)'!A342))</f>
        <v/>
      </c>
      <c r="L342" s="169" t="str">
        <f t="shared" si="22"/>
        <v/>
      </c>
      <c r="M342" s="169" t="str">
        <f>IF(ISBLANK('Entladung des Speichers'!A342),"",'Entladung des Speichers'!C342)</f>
        <v/>
      </c>
      <c r="N342" s="168" t="str">
        <f>IF(ISBLANK('Beladung des Speichers'!A342),"",SUMIFS('Entladung des Speichers'!$E$17:$E$1001,'Entladung des Speichers'!$A$17:$A$1001,'Ergebnis (detailliert)'!$A$17:$A$300))</f>
        <v/>
      </c>
      <c r="O342" s="125" t="str">
        <f t="shared" si="23"/>
        <v/>
      </c>
      <c r="P342" s="20" t="str">
        <f>IFERROR(IF(A342="","",N342*'Ergebnis (detailliert)'!J342/'Ergebnis (detailliert)'!I342),0)</f>
        <v/>
      </c>
      <c r="Q342" s="106" t="str">
        <f t="shared" si="24"/>
        <v/>
      </c>
      <c r="R342" s="107" t="str">
        <f t="shared" si="25"/>
        <v/>
      </c>
      <c r="S342" s="108" t="str">
        <f>IF(A342="","",IF(LOOKUP(A342,Stammdaten!$A$17:$A$1001,Stammdaten!$G$17:$G$1001)="Nein",0,IF(ISBLANK('Beladung des Speichers'!A342),"",ROUND(MIN(J342,Q342)*-1,2))))</f>
        <v/>
      </c>
    </row>
    <row r="343" spans="1:19" x14ac:dyDescent="0.2">
      <c r="A343" s="109" t="str">
        <f>IF('Beladung des Speichers'!A343="","",'Beladung des Speichers'!A343)</f>
        <v/>
      </c>
      <c r="B343" s="109" t="str">
        <f>IF('Beladung des Speichers'!B343="","",'Beladung des Speichers'!B343)</f>
        <v/>
      </c>
      <c r="C343" s="163" t="str">
        <f>IF(ISBLANK('Beladung des Speichers'!A343),"",SUMIFS('Beladung des Speichers'!$C$17:$C$300,'Beladung des Speichers'!$A$17:$A$300,A343)-SUMIFS('Entladung des Speichers'!$C$17:$C$300,'Entladung des Speichers'!$A$17:$A$300,A343)+SUMIFS(Füllstände!$B$17:$B$299,Füllstände!$A$17:$A$299,A343)-SUMIFS(Füllstände!$C$17:$C$299,Füllstände!$A$17:$A$299,A343))</f>
        <v/>
      </c>
      <c r="D343" s="164" t="str">
        <f>IF(ISBLANK('Beladung des Speichers'!A343),"",C343*'Beladung des Speichers'!C343/SUMIFS('Beladung des Speichers'!$C$17:$C$300,'Beladung des Speichers'!$A$17:$A$300,A343))</f>
        <v/>
      </c>
      <c r="E343" s="165" t="str">
        <f>IF(ISBLANK('Beladung des Speichers'!A343),"",1/SUMIFS('Beladung des Speichers'!$C$17:$C$300,'Beladung des Speichers'!$A$17:$A$300,A343)*C343*SUMIF($A$17:$A$300,A343,'Beladung des Speichers'!$E$17:$E$300))</f>
        <v/>
      </c>
      <c r="F343" s="166" t="str">
        <f>IF(ISBLANK('Beladung des Speichers'!A343),"",IF(C343=0,"0,00",D343/C343*E343))</f>
        <v/>
      </c>
      <c r="G343" s="167" t="str">
        <f>IF(ISBLANK('Beladung des Speichers'!A343),"",SUMIFS('Beladung des Speichers'!$C$17:$C$300,'Beladung des Speichers'!$A$17:$A$300,A343))</f>
        <v/>
      </c>
      <c r="H343" s="124" t="str">
        <f>IF(ISBLANK('Beladung des Speichers'!A343),"",'Beladung des Speichers'!C343)</f>
        <v/>
      </c>
      <c r="I343" s="168" t="str">
        <f>IF(ISBLANK('Beladung des Speichers'!A343),"",SUMIFS('Beladung des Speichers'!$E$17:$E$1001,'Beladung des Speichers'!$A$17:$A$1001,'Ergebnis (detailliert)'!A343))</f>
        <v/>
      </c>
      <c r="J343" s="125" t="str">
        <f>IF(ISBLANK('Beladung des Speichers'!A343),"",'Beladung des Speichers'!E343)</f>
        <v/>
      </c>
      <c r="K343" s="168" t="str">
        <f>IF(ISBLANK('Beladung des Speichers'!A343),"",SUMIFS('Entladung des Speichers'!$C$17:$C$1001,'Entladung des Speichers'!$A$17:$A$1001,'Ergebnis (detailliert)'!A343))</f>
        <v/>
      </c>
      <c r="L343" s="169" t="str">
        <f t="shared" si="22"/>
        <v/>
      </c>
      <c r="M343" s="169" t="str">
        <f>IF(ISBLANK('Entladung des Speichers'!A343),"",'Entladung des Speichers'!C343)</f>
        <v/>
      </c>
      <c r="N343" s="168" t="str">
        <f>IF(ISBLANK('Beladung des Speichers'!A343),"",SUMIFS('Entladung des Speichers'!$E$17:$E$1001,'Entladung des Speichers'!$A$17:$A$1001,'Ergebnis (detailliert)'!$A$17:$A$300))</f>
        <v/>
      </c>
      <c r="O343" s="125" t="str">
        <f t="shared" si="23"/>
        <v/>
      </c>
      <c r="P343" s="20" t="str">
        <f>IFERROR(IF(A343="","",N343*'Ergebnis (detailliert)'!J343/'Ergebnis (detailliert)'!I343),0)</f>
        <v/>
      </c>
      <c r="Q343" s="106" t="str">
        <f t="shared" si="24"/>
        <v/>
      </c>
      <c r="R343" s="107" t="str">
        <f t="shared" si="25"/>
        <v/>
      </c>
      <c r="S343" s="108" t="str">
        <f>IF(A343="","",IF(LOOKUP(A343,Stammdaten!$A$17:$A$1001,Stammdaten!$G$17:$G$1001)="Nein",0,IF(ISBLANK('Beladung des Speichers'!A343),"",ROUND(MIN(J343,Q343)*-1,2))))</f>
        <v/>
      </c>
    </row>
    <row r="344" spans="1:19" x14ac:dyDescent="0.2">
      <c r="A344" s="109" t="str">
        <f>IF('Beladung des Speichers'!A344="","",'Beladung des Speichers'!A344)</f>
        <v/>
      </c>
      <c r="B344" s="109" t="str">
        <f>IF('Beladung des Speichers'!B344="","",'Beladung des Speichers'!B344)</f>
        <v/>
      </c>
      <c r="C344" s="163" t="str">
        <f>IF(ISBLANK('Beladung des Speichers'!A344),"",SUMIFS('Beladung des Speichers'!$C$17:$C$300,'Beladung des Speichers'!$A$17:$A$300,A344)-SUMIFS('Entladung des Speichers'!$C$17:$C$300,'Entladung des Speichers'!$A$17:$A$300,A344)+SUMIFS(Füllstände!$B$17:$B$299,Füllstände!$A$17:$A$299,A344)-SUMIFS(Füllstände!$C$17:$C$299,Füllstände!$A$17:$A$299,A344))</f>
        <v/>
      </c>
      <c r="D344" s="164" t="str">
        <f>IF(ISBLANK('Beladung des Speichers'!A344),"",C344*'Beladung des Speichers'!C344/SUMIFS('Beladung des Speichers'!$C$17:$C$300,'Beladung des Speichers'!$A$17:$A$300,A344))</f>
        <v/>
      </c>
      <c r="E344" s="165" t="str">
        <f>IF(ISBLANK('Beladung des Speichers'!A344),"",1/SUMIFS('Beladung des Speichers'!$C$17:$C$300,'Beladung des Speichers'!$A$17:$A$300,A344)*C344*SUMIF($A$17:$A$300,A344,'Beladung des Speichers'!$E$17:$E$300))</f>
        <v/>
      </c>
      <c r="F344" s="166" t="str">
        <f>IF(ISBLANK('Beladung des Speichers'!A344),"",IF(C344=0,"0,00",D344/C344*E344))</f>
        <v/>
      </c>
      <c r="G344" s="167" t="str">
        <f>IF(ISBLANK('Beladung des Speichers'!A344),"",SUMIFS('Beladung des Speichers'!$C$17:$C$300,'Beladung des Speichers'!$A$17:$A$300,A344))</f>
        <v/>
      </c>
      <c r="H344" s="124" t="str">
        <f>IF(ISBLANK('Beladung des Speichers'!A344),"",'Beladung des Speichers'!C344)</f>
        <v/>
      </c>
      <c r="I344" s="168" t="str">
        <f>IF(ISBLANK('Beladung des Speichers'!A344),"",SUMIFS('Beladung des Speichers'!$E$17:$E$1001,'Beladung des Speichers'!$A$17:$A$1001,'Ergebnis (detailliert)'!A344))</f>
        <v/>
      </c>
      <c r="J344" s="125" t="str">
        <f>IF(ISBLANK('Beladung des Speichers'!A344),"",'Beladung des Speichers'!E344)</f>
        <v/>
      </c>
      <c r="K344" s="168" t="str">
        <f>IF(ISBLANK('Beladung des Speichers'!A344),"",SUMIFS('Entladung des Speichers'!$C$17:$C$1001,'Entladung des Speichers'!$A$17:$A$1001,'Ergebnis (detailliert)'!A344))</f>
        <v/>
      </c>
      <c r="L344" s="169" t="str">
        <f t="shared" si="22"/>
        <v/>
      </c>
      <c r="M344" s="169" t="str">
        <f>IF(ISBLANK('Entladung des Speichers'!A344),"",'Entladung des Speichers'!C344)</f>
        <v/>
      </c>
      <c r="N344" s="168" t="str">
        <f>IF(ISBLANK('Beladung des Speichers'!A344),"",SUMIFS('Entladung des Speichers'!$E$17:$E$1001,'Entladung des Speichers'!$A$17:$A$1001,'Ergebnis (detailliert)'!$A$17:$A$300))</f>
        <v/>
      </c>
      <c r="O344" s="125" t="str">
        <f t="shared" si="23"/>
        <v/>
      </c>
      <c r="P344" s="20" t="str">
        <f>IFERROR(IF(A344="","",N344*'Ergebnis (detailliert)'!J344/'Ergebnis (detailliert)'!I344),0)</f>
        <v/>
      </c>
      <c r="Q344" s="106" t="str">
        <f t="shared" si="24"/>
        <v/>
      </c>
      <c r="R344" s="107" t="str">
        <f t="shared" si="25"/>
        <v/>
      </c>
      <c r="S344" s="108" t="str">
        <f>IF(A344="","",IF(LOOKUP(A344,Stammdaten!$A$17:$A$1001,Stammdaten!$G$17:$G$1001)="Nein",0,IF(ISBLANK('Beladung des Speichers'!A344),"",ROUND(MIN(J344,Q344)*-1,2))))</f>
        <v/>
      </c>
    </row>
    <row r="345" spans="1:19" x14ac:dyDescent="0.2">
      <c r="A345" s="109" t="str">
        <f>IF('Beladung des Speichers'!A345="","",'Beladung des Speichers'!A345)</f>
        <v/>
      </c>
      <c r="B345" s="109" t="str">
        <f>IF('Beladung des Speichers'!B345="","",'Beladung des Speichers'!B345)</f>
        <v/>
      </c>
      <c r="C345" s="163" t="str">
        <f>IF(ISBLANK('Beladung des Speichers'!A345),"",SUMIFS('Beladung des Speichers'!$C$17:$C$300,'Beladung des Speichers'!$A$17:$A$300,A345)-SUMIFS('Entladung des Speichers'!$C$17:$C$300,'Entladung des Speichers'!$A$17:$A$300,A345)+SUMIFS(Füllstände!$B$17:$B$299,Füllstände!$A$17:$A$299,A345)-SUMIFS(Füllstände!$C$17:$C$299,Füllstände!$A$17:$A$299,A345))</f>
        <v/>
      </c>
      <c r="D345" s="164" t="str">
        <f>IF(ISBLANK('Beladung des Speichers'!A345),"",C345*'Beladung des Speichers'!C345/SUMIFS('Beladung des Speichers'!$C$17:$C$300,'Beladung des Speichers'!$A$17:$A$300,A345))</f>
        <v/>
      </c>
      <c r="E345" s="165" t="str">
        <f>IF(ISBLANK('Beladung des Speichers'!A345),"",1/SUMIFS('Beladung des Speichers'!$C$17:$C$300,'Beladung des Speichers'!$A$17:$A$300,A345)*C345*SUMIF($A$17:$A$300,A345,'Beladung des Speichers'!$E$17:$E$300))</f>
        <v/>
      </c>
      <c r="F345" s="166" t="str">
        <f>IF(ISBLANK('Beladung des Speichers'!A345),"",IF(C345=0,"0,00",D345/C345*E345))</f>
        <v/>
      </c>
      <c r="G345" s="167" t="str">
        <f>IF(ISBLANK('Beladung des Speichers'!A345),"",SUMIFS('Beladung des Speichers'!$C$17:$C$300,'Beladung des Speichers'!$A$17:$A$300,A345))</f>
        <v/>
      </c>
      <c r="H345" s="124" t="str">
        <f>IF(ISBLANK('Beladung des Speichers'!A345),"",'Beladung des Speichers'!C345)</f>
        <v/>
      </c>
      <c r="I345" s="168" t="str">
        <f>IF(ISBLANK('Beladung des Speichers'!A345),"",SUMIFS('Beladung des Speichers'!$E$17:$E$1001,'Beladung des Speichers'!$A$17:$A$1001,'Ergebnis (detailliert)'!A345))</f>
        <v/>
      </c>
      <c r="J345" s="125" t="str">
        <f>IF(ISBLANK('Beladung des Speichers'!A345),"",'Beladung des Speichers'!E345)</f>
        <v/>
      </c>
      <c r="K345" s="168" t="str">
        <f>IF(ISBLANK('Beladung des Speichers'!A345),"",SUMIFS('Entladung des Speichers'!$C$17:$C$1001,'Entladung des Speichers'!$A$17:$A$1001,'Ergebnis (detailliert)'!A345))</f>
        <v/>
      </c>
      <c r="L345" s="169" t="str">
        <f t="shared" si="22"/>
        <v/>
      </c>
      <c r="M345" s="169" t="str">
        <f>IF(ISBLANK('Entladung des Speichers'!A345),"",'Entladung des Speichers'!C345)</f>
        <v/>
      </c>
      <c r="N345" s="168" t="str">
        <f>IF(ISBLANK('Beladung des Speichers'!A345),"",SUMIFS('Entladung des Speichers'!$E$17:$E$1001,'Entladung des Speichers'!$A$17:$A$1001,'Ergebnis (detailliert)'!$A$17:$A$300))</f>
        <v/>
      </c>
      <c r="O345" s="125" t="str">
        <f t="shared" si="23"/>
        <v/>
      </c>
      <c r="P345" s="20" t="str">
        <f>IFERROR(IF(A345="","",N345*'Ergebnis (detailliert)'!J345/'Ergebnis (detailliert)'!I345),0)</f>
        <v/>
      </c>
      <c r="Q345" s="106" t="str">
        <f t="shared" si="24"/>
        <v/>
      </c>
      <c r="R345" s="107" t="str">
        <f t="shared" si="25"/>
        <v/>
      </c>
      <c r="S345" s="108" t="str">
        <f>IF(A345="","",IF(LOOKUP(A345,Stammdaten!$A$17:$A$1001,Stammdaten!$G$17:$G$1001)="Nein",0,IF(ISBLANK('Beladung des Speichers'!A345),"",ROUND(MIN(J345,Q345)*-1,2))))</f>
        <v/>
      </c>
    </row>
    <row r="346" spans="1:19" x14ac:dyDescent="0.2">
      <c r="A346" s="109" t="str">
        <f>IF('Beladung des Speichers'!A346="","",'Beladung des Speichers'!A346)</f>
        <v/>
      </c>
      <c r="B346" s="109" t="str">
        <f>IF('Beladung des Speichers'!B346="","",'Beladung des Speichers'!B346)</f>
        <v/>
      </c>
      <c r="C346" s="163" t="str">
        <f>IF(ISBLANK('Beladung des Speichers'!A346),"",SUMIFS('Beladung des Speichers'!$C$17:$C$300,'Beladung des Speichers'!$A$17:$A$300,A346)-SUMIFS('Entladung des Speichers'!$C$17:$C$300,'Entladung des Speichers'!$A$17:$A$300,A346)+SUMIFS(Füllstände!$B$17:$B$299,Füllstände!$A$17:$A$299,A346)-SUMIFS(Füllstände!$C$17:$C$299,Füllstände!$A$17:$A$299,A346))</f>
        <v/>
      </c>
      <c r="D346" s="164" t="str">
        <f>IF(ISBLANK('Beladung des Speichers'!A346),"",C346*'Beladung des Speichers'!C346/SUMIFS('Beladung des Speichers'!$C$17:$C$300,'Beladung des Speichers'!$A$17:$A$300,A346))</f>
        <v/>
      </c>
      <c r="E346" s="165" t="str">
        <f>IF(ISBLANK('Beladung des Speichers'!A346),"",1/SUMIFS('Beladung des Speichers'!$C$17:$C$300,'Beladung des Speichers'!$A$17:$A$300,A346)*C346*SUMIF($A$17:$A$300,A346,'Beladung des Speichers'!$E$17:$E$300))</f>
        <v/>
      </c>
      <c r="F346" s="166" t="str">
        <f>IF(ISBLANK('Beladung des Speichers'!A346),"",IF(C346=0,"0,00",D346/C346*E346))</f>
        <v/>
      </c>
      <c r="G346" s="167" t="str">
        <f>IF(ISBLANK('Beladung des Speichers'!A346),"",SUMIFS('Beladung des Speichers'!$C$17:$C$300,'Beladung des Speichers'!$A$17:$A$300,A346))</f>
        <v/>
      </c>
      <c r="H346" s="124" t="str">
        <f>IF(ISBLANK('Beladung des Speichers'!A346),"",'Beladung des Speichers'!C346)</f>
        <v/>
      </c>
      <c r="I346" s="168" t="str">
        <f>IF(ISBLANK('Beladung des Speichers'!A346),"",SUMIFS('Beladung des Speichers'!$E$17:$E$1001,'Beladung des Speichers'!$A$17:$A$1001,'Ergebnis (detailliert)'!A346))</f>
        <v/>
      </c>
      <c r="J346" s="125" t="str">
        <f>IF(ISBLANK('Beladung des Speichers'!A346),"",'Beladung des Speichers'!E346)</f>
        <v/>
      </c>
      <c r="K346" s="168" t="str">
        <f>IF(ISBLANK('Beladung des Speichers'!A346),"",SUMIFS('Entladung des Speichers'!$C$17:$C$1001,'Entladung des Speichers'!$A$17:$A$1001,'Ergebnis (detailliert)'!A346))</f>
        <v/>
      </c>
      <c r="L346" s="169" t="str">
        <f t="shared" si="22"/>
        <v/>
      </c>
      <c r="M346" s="169" t="str">
        <f>IF(ISBLANK('Entladung des Speichers'!A346),"",'Entladung des Speichers'!C346)</f>
        <v/>
      </c>
      <c r="N346" s="168" t="str">
        <f>IF(ISBLANK('Beladung des Speichers'!A346),"",SUMIFS('Entladung des Speichers'!$E$17:$E$1001,'Entladung des Speichers'!$A$17:$A$1001,'Ergebnis (detailliert)'!$A$17:$A$300))</f>
        <v/>
      </c>
      <c r="O346" s="125" t="str">
        <f t="shared" si="23"/>
        <v/>
      </c>
      <c r="P346" s="20" t="str">
        <f>IFERROR(IF(A346="","",N346*'Ergebnis (detailliert)'!J346/'Ergebnis (detailliert)'!I346),0)</f>
        <v/>
      </c>
      <c r="Q346" s="106" t="str">
        <f t="shared" si="24"/>
        <v/>
      </c>
      <c r="R346" s="107" t="str">
        <f t="shared" si="25"/>
        <v/>
      </c>
      <c r="S346" s="108" t="str">
        <f>IF(A346="","",IF(LOOKUP(A346,Stammdaten!$A$17:$A$1001,Stammdaten!$G$17:$G$1001)="Nein",0,IF(ISBLANK('Beladung des Speichers'!A346),"",ROUND(MIN(J346,Q346)*-1,2))))</f>
        <v/>
      </c>
    </row>
    <row r="347" spans="1:19" x14ac:dyDescent="0.2">
      <c r="A347" s="109" t="str">
        <f>IF('Beladung des Speichers'!A347="","",'Beladung des Speichers'!A347)</f>
        <v/>
      </c>
      <c r="B347" s="109" t="str">
        <f>IF('Beladung des Speichers'!B347="","",'Beladung des Speichers'!B347)</f>
        <v/>
      </c>
      <c r="C347" s="163" t="str">
        <f>IF(ISBLANK('Beladung des Speichers'!A347),"",SUMIFS('Beladung des Speichers'!$C$17:$C$300,'Beladung des Speichers'!$A$17:$A$300,A347)-SUMIFS('Entladung des Speichers'!$C$17:$C$300,'Entladung des Speichers'!$A$17:$A$300,A347)+SUMIFS(Füllstände!$B$17:$B$299,Füllstände!$A$17:$A$299,A347)-SUMIFS(Füllstände!$C$17:$C$299,Füllstände!$A$17:$A$299,A347))</f>
        <v/>
      </c>
      <c r="D347" s="164" t="str">
        <f>IF(ISBLANK('Beladung des Speichers'!A347),"",C347*'Beladung des Speichers'!C347/SUMIFS('Beladung des Speichers'!$C$17:$C$300,'Beladung des Speichers'!$A$17:$A$300,A347))</f>
        <v/>
      </c>
      <c r="E347" s="165" t="str">
        <f>IF(ISBLANK('Beladung des Speichers'!A347),"",1/SUMIFS('Beladung des Speichers'!$C$17:$C$300,'Beladung des Speichers'!$A$17:$A$300,A347)*C347*SUMIF($A$17:$A$300,A347,'Beladung des Speichers'!$E$17:$E$300))</f>
        <v/>
      </c>
      <c r="F347" s="166" t="str">
        <f>IF(ISBLANK('Beladung des Speichers'!A347),"",IF(C347=0,"0,00",D347/C347*E347))</f>
        <v/>
      </c>
      <c r="G347" s="167" t="str">
        <f>IF(ISBLANK('Beladung des Speichers'!A347),"",SUMIFS('Beladung des Speichers'!$C$17:$C$300,'Beladung des Speichers'!$A$17:$A$300,A347))</f>
        <v/>
      </c>
      <c r="H347" s="124" t="str">
        <f>IF(ISBLANK('Beladung des Speichers'!A347),"",'Beladung des Speichers'!C347)</f>
        <v/>
      </c>
      <c r="I347" s="168" t="str">
        <f>IF(ISBLANK('Beladung des Speichers'!A347),"",SUMIFS('Beladung des Speichers'!$E$17:$E$1001,'Beladung des Speichers'!$A$17:$A$1001,'Ergebnis (detailliert)'!A347))</f>
        <v/>
      </c>
      <c r="J347" s="125" t="str">
        <f>IF(ISBLANK('Beladung des Speichers'!A347),"",'Beladung des Speichers'!E347)</f>
        <v/>
      </c>
      <c r="K347" s="168" t="str">
        <f>IF(ISBLANK('Beladung des Speichers'!A347),"",SUMIFS('Entladung des Speichers'!$C$17:$C$1001,'Entladung des Speichers'!$A$17:$A$1001,'Ergebnis (detailliert)'!A347))</f>
        <v/>
      </c>
      <c r="L347" s="169" t="str">
        <f t="shared" si="22"/>
        <v/>
      </c>
      <c r="M347" s="169" t="str">
        <f>IF(ISBLANK('Entladung des Speichers'!A347),"",'Entladung des Speichers'!C347)</f>
        <v/>
      </c>
      <c r="N347" s="168" t="str">
        <f>IF(ISBLANK('Beladung des Speichers'!A347),"",SUMIFS('Entladung des Speichers'!$E$17:$E$1001,'Entladung des Speichers'!$A$17:$A$1001,'Ergebnis (detailliert)'!$A$17:$A$300))</f>
        <v/>
      </c>
      <c r="O347" s="125" t="str">
        <f t="shared" si="23"/>
        <v/>
      </c>
      <c r="P347" s="20" t="str">
        <f>IFERROR(IF(A347="","",N347*'Ergebnis (detailliert)'!J347/'Ergebnis (detailliert)'!I347),0)</f>
        <v/>
      </c>
      <c r="Q347" s="106" t="str">
        <f t="shared" si="24"/>
        <v/>
      </c>
      <c r="R347" s="107" t="str">
        <f t="shared" si="25"/>
        <v/>
      </c>
      <c r="S347" s="108" t="str">
        <f>IF(A347="","",IF(LOOKUP(A347,Stammdaten!$A$17:$A$1001,Stammdaten!$G$17:$G$1001)="Nein",0,IF(ISBLANK('Beladung des Speichers'!A347),"",ROUND(MIN(J347,Q347)*-1,2))))</f>
        <v/>
      </c>
    </row>
    <row r="348" spans="1:19" x14ac:dyDescent="0.2">
      <c r="A348" s="109" t="str">
        <f>IF('Beladung des Speichers'!A348="","",'Beladung des Speichers'!A348)</f>
        <v/>
      </c>
      <c r="B348" s="109" t="str">
        <f>IF('Beladung des Speichers'!B348="","",'Beladung des Speichers'!B348)</f>
        <v/>
      </c>
      <c r="C348" s="163" t="str">
        <f>IF(ISBLANK('Beladung des Speichers'!A348),"",SUMIFS('Beladung des Speichers'!$C$17:$C$300,'Beladung des Speichers'!$A$17:$A$300,A348)-SUMIFS('Entladung des Speichers'!$C$17:$C$300,'Entladung des Speichers'!$A$17:$A$300,A348)+SUMIFS(Füllstände!$B$17:$B$299,Füllstände!$A$17:$A$299,A348)-SUMIFS(Füllstände!$C$17:$C$299,Füllstände!$A$17:$A$299,A348))</f>
        <v/>
      </c>
      <c r="D348" s="164" t="str">
        <f>IF(ISBLANK('Beladung des Speichers'!A348),"",C348*'Beladung des Speichers'!C348/SUMIFS('Beladung des Speichers'!$C$17:$C$300,'Beladung des Speichers'!$A$17:$A$300,A348))</f>
        <v/>
      </c>
      <c r="E348" s="165" t="str">
        <f>IF(ISBLANK('Beladung des Speichers'!A348),"",1/SUMIFS('Beladung des Speichers'!$C$17:$C$300,'Beladung des Speichers'!$A$17:$A$300,A348)*C348*SUMIF($A$17:$A$300,A348,'Beladung des Speichers'!$E$17:$E$300))</f>
        <v/>
      </c>
      <c r="F348" s="166" t="str">
        <f>IF(ISBLANK('Beladung des Speichers'!A348),"",IF(C348=0,"0,00",D348/C348*E348))</f>
        <v/>
      </c>
      <c r="G348" s="167" t="str">
        <f>IF(ISBLANK('Beladung des Speichers'!A348),"",SUMIFS('Beladung des Speichers'!$C$17:$C$300,'Beladung des Speichers'!$A$17:$A$300,A348))</f>
        <v/>
      </c>
      <c r="H348" s="124" t="str">
        <f>IF(ISBLANK('Beladung des Speichers'!A348),"",'Beladung des Speichers'!C348)</f>
        <v/>
      </c>
      <c r="I348" s="168" t="str">
        <f>IF(ISBLANK('Beladung des Speichers'!A348),"",SUMIFS('Beladung des Speichers'!$E$17:$E$1001,'Beladung des Speichers'!$A$17:$A$1001,'Ergebnis (detailliert)'!A348))</f>
        <v/>
      </c>
      <c r="J348" s="125" t="str">
        <f>IF(ISBLANK('Beladung des Speichers'!A348),"",'Beladung des Speichers'!E348)</f>
        <v/>
      </c>
      <c r="K348" s="168" t="str">
        <f>IF(ISBLANK('Beladung des Speichers'!A348),"",SUMIFS('Entladung des Speichers'!$C$17:$C$1001,'Entladung des Speichers'!$A$17:$A$1001,'Ergebnis (detailliert)'!A348))</f>
        <v/>
      </c>
      <c r="L348" s="169" t="str">
        <f t="shared" si="22"/>
        <v/>
      </c>
      <c r="M348" s="169" t="str">
        <f>IF(ISBLANK('Entladung des Speichers'!A348),"",'Entladung des Speichers'!C348)</f>
        <v/>
      </c>
      <c r="N348" s="168" t="str">
        <f>IF(ISBLANK('Beladung des Speichers'!A348),"",SUMIFS('Entladung des Speichers'!$E$17:$E$1001,'Entladung des Speichers'!$A$17:$A$1001,'Ergebnis (detailliert)'!$A$17:$A$300))</f>
        <v/>
      </c>
      <c r="O348" s="125" t="str">
        <f t="shared" si="23"/>
        <v/>
      </c>
      <c r="P348" s="20" t="str">
        <f>IFERROR(IF(A348="","",N348*'Ergebnis (detailliert)'!J348/'Ergebnis (detailliert)'!I348),0)</f>
        <v/>
      </c>
      <c r="Q348" s="106" t="str">
        <f t="shared" si="24"/>
        <v/>
      </c>
      <c r="R348" s="107" t="str">
        <f t="shared" si="25"/>
        <v/>
      </c>
      <c r="S348" s="108" t="str">
        <f>IF(A348="","",IF(LOOKUP(A348,Stammdaten!$A$17:$A$1001,Stammdaten!$G$17:$G$1001)="Nein",0,IF(ISBLANK('Beladung des Speichers'!A348),"",ROUND(MIN(J348,Q348)*-1,2))))</f>
        <v/>
      </c>
    </row>
    <row r="349" spans="1:19" x14ac:dyDescent="0.2">
      <c r="A349" s="109" t="str">
        <f>IF('Beladung des Speichers'!A349="","",'Beladung des Speichers'!A349)</f>
        <v/>
      </c>
      <c r="B349" s="109" t="str">
        <f>IF('Beladung des Speichers'!B349="","",'Beladung des Speichers'!B349)</f>
        <v/>
      </c>
      <c r="C349" s="163" t="str">
        <f>IF(ISBLANK('Beladung des Speichers'!A349),"",SUMIFS('Beladung des Speichers'!$C$17:$C$300,'Beladung des Speichers'!$A$17:$A$300,A349)-SUMIFS('Entladung des Speichers'!$C$17:$C$300,'Entladung des Speichers'!$A$17:$A$300,A349)+SUMIFS(Füllstände!$B$17:$B$299,Füllstände!$A$17:$A$299,A349)-SUMIFS(Füllstände!$C$17:$C$299,Füllstände!$A$17:$A$299,A349))</f>
        <v/>
      </c>
      <c r="D349" s="164" t="str">
        <f>IF(ISBLANK('Beladung des Speichers'!A349),"",C349*'Beladung des Speichers'!C349/SUMIFS('Beladung des Speichers'!$C$17:$C$300,'Beladung des Speichers'!$A$17:$A$300,A349))</f>
        <v/>
      </c>
      <c r="E349" s="165" t="str">
        <f>IF(ISBLANK('Beladung des Speichers'!A349),"",1/SUMIFS('Beladung des Speichers'!$C$17:$C$300,'Beladung des Speichers'!$A$17:$A$300,A349)*C349*SUMIF($A$17:$A$300,A349,'Beladung des Speichers'!$E$17:$E$300))</f>
        <v/>
      </c>
      <c r="F349" s="166" t="str">
        <f>IF(ISBLANK('Beladung des Speichers'!A349),"",IF(C349=0,"0,00",D349/C349*E349))</f>
        <v/>
      </c>
      <c r="G349" s="167" t="str">
        <f>IF(ISBLANK('Beladung des Speichers'!A349),"",SUMIFS('Beladung des Speichers'!$C$17:$C$300,'Beladung des Speichers'!$A$17:$A$300,A349))</f>
        <v/>
      </c>
      <c r="H349" s="124" t="str">
        <f>IF(ISBLANK('Beladung des Speichers'!A349),"",'Beladung des Speichers'!C349)</f>
        <v/>
      </c>
      <c r="I349" s="168" t="str">
        <f>IF(ISBLANK('Beladung des Speichers'!A349),"",SUMIFS('Beladung des Speichers'!$E$17:$E$1001,'Beladung des Speichers'!$A$17:$A$1001,'Ergebnis (detailliert)'!A349))</f>
        <v/>
      </c>
      <c r="J349" s="125" t="str">
        <f>IF(ISBLANK('Beladung des Speichers'!A349),"",'Beladung des Speichers'!E349)</f>
        <v/>
      </c>
      <c r="K349" s="168" t="str">
        <f>IF(ISBLANK('Beladung des Speichers'!A349),"",SUMIFS('Entladung des Speichers'!$C$17:$C$1001,'Entladung des Speichers'!$A$17:$A$1001,'Ergebnis (detailliert)'!A349))</f>
        <v/>
      </c>
      <c r="L349" s="169" t="str">
        <f t="shared" si="22"/>
        <v/>
      </c>
      <c r="M349" s="169" t="str">
        <f>IF(ISBLANK('Entladung des Speichers'!A349),"",'Entladung des Speichers'!C349)</f>
        <v/>
      </c>
      <c r="N349" s="168" t="str">
        <f>IF(ISBLANK('Beladung des Speichers'!A349),"",SUMIFS('Entladung des Speichers'!$E$17:$E$1001,'Entladung des Speichers'!$A$17:$A$1001,'Ergebnis (detailliert)'!$A$17:$A$300))</f>
        <v/>
      </c>
      <c r="O349" s="125" t="str">
        <f t="shared" si="23"/>
        <v/>
      </c>
      <c r="P349" s="20" t="str">
        <f>IFERROR(IF(A349="","",N349*'Ergebnis (detailliert)'!J349/'Ergebnis (detailliert)'!I349),0)</f>
        <v/>
      </c>
      <c r="Q349" s="106" t="str">
        <f t="shared" si="24"/>
        <v/>
      </c>
      <c r="R349" s="107" t="str">
        <f t="shared" si="25"/>
        <v/>
      </c>
      <c r="S349" s="108" t="str">
        <f>IF(A349="","",IF(LOOKUP(A349,Stammdaten!$A$17:$A$1001,Stammdaten!$G$17:$G$1001)="Nein",0,IF(ISBLANK('Beladung des Speichers'!A349),"",ROUND(MIN(J349,Q349)*-1,2))))</f>
        <v/>
      </c>
    </row>
    <row r="350" spans="1:19" x14ac:dyDescent="0.2">
      <c r="A350" s="109" t="str">
        <f>IF('Beladung des Speichers'!A350="","",'Beladung des Speichers'!A350)</f>
        <v/>
      </c>
      <c r="B350" s="109" t="str">
        <f>IF('Beladung des Speichers'!B350="","",'Beladung des Speichers'!B350)</f>
        <v/>
      </c>
      <c r="C350" s="163" t="str">
        <f>IF(ISBLANK('Beladung des Speichers'!A350),"",SUMIFS('Beladung des Speichers'!$C$17:$C$300,'Beladung des Speichers'!$A$17:$A$300,A350)-SUMIFS('Entladung des Speichers'!$C$17:$C$300,'Entladung des Speichers'!$A$17:$A$300,A350)+SUMIFS(Füllstände!$B$17:$B$299,Füllstände!$A$17:$A$299,A350)-SUMIFS(Füllstände!$C$17:$C$299,Füllstände!$A$17:$A$299,A350))</f>
        <v/>
      </c>
      <c r="D350" s="164" t="str">
        <f>IF(ISBLANK('Beladung des Speichers'!A350),"",C350*'Beladung des Speichers'!C350/SUMIFS('Beladung des Speichers'!$C$17:$C$300,'Beladung des Speichers'!$A$17:$A$300,A350))</f>
        <v/>
      </c>
      <c r="E350" s="165" t="str">
        <f>IF(ISBLANK('Beladung des Speichers'!A350),"",1/SUMIFS('Beladung des Speichers'!$C$17:$C$300,'Beladung des Speichers'!$A$17:$A$300,A350)*C350*SUMIF($A$17:$A$300,A350,'Beladung des Speichers'!$E$17:$E$300))</f>
        <v/>
      </c>
      <c r="F350" s="166" t="str">
        <f>IF(ISBLANK('Beladung des Speichers'!A350),"",IF(C350=0,"0,00",D350/C350*E350))</f>
        <v/>
      </c>
      <c r="G350" s="167" t="str">
        <f>IF(ISBLANK('Beladung des Speichers'!A350),"",SUMIFS('Beladung des Speichers'!$C$17:$C$300,'Beladung des Speichers'!$A$17:$A$300,A350))</f>
        <v/>
      </c>
      <c r="H350" s="124" t="str">
        <f>IF(ISBLANK('Beladung des Speichers'!A350),"",'Beladung des Speichers'!C350)</f>
        <v/>
      </c>
      <c r="I350" s="168" t="str">
        <f>IF(ISBLANK('Beladung des Speichers'!A350),"",SUMIFS('Beladung des Speichers'!$E$17:$E$1001,'Beladung des Speichers'!$A$17:$A$1001,'Ergebnis (detailliert)'!A350))</f>
        <v/>
      </c>
      <c r="J350" s="125" t="str">
        <f>IF(ISBLANK('Beladung des Speichers'!A350),"",'Beladung des Speichers'!E350)</f>
        <v/>
      </c>
      <c r="K350" s="168" t="str">
        <f>IF(ISBLANK('Beladung des Speichers'!A350),"",SUMIFS('Entladung des Speichers'!$C$17:$C$1001,'Entladung des Speichers'!$A$17:$A$1001,'Ergebnis (detailliert)'!A350))</f>
        <v/>
      </c>
      <c r="L350" s="169" t="str">
        <f t="shared" si="22"/>
        <v/>
      </c>
      <c r="M350" s="169" t="str">
        <f>IF(ISBLANK('Entladung des Speichers'!A350),"",'Entladung des Speichers'!C350)</f>
        <v/>
      </c>
      <c r="N350" s="168" t="str">
        <f>IF(ISBLANK('Beladung des Speichers'!A350),"",SUMIFS('Entladung des Speichers'!$E$17:$E$1001,'Entladung des Speichers'!$A$17:$A$1001,'Ergebnis (detailliert)'!$A$17:$A$300))</f>
        <v/>
      </c>
      <c r="O350" s="125" t="str">
        <f t="shared" si="23"/>
        <v/>
      </c>
      <c r="P350" s="20" t="str">
        <f>IFERROR(IF(A350="","",N350*'Ergebnis (detailliert)'!J350/'Ergebnis (detailliert)'!I350),0)</f>
        <v/>
      </c>
      <c r="Q350" s="106" t="str">
        <f t="shared" si="24"/>
        <v/>
      </c>
      <c r="R350" s="107" t="str">
        <f t="shared" si="25"/>
        <v/>
      </c>
      <c r="S350" s="108" t="str">
        <f>IF(A350="","",IF(LOOKUP(A350,Stammdaten!$A$17:$A$1001,Stammdaten!$G$17:$G$1001)="Nein",0,IF(ISBLANK('Beladung des Speichers'!A350),"",ROUND(MIN(J350,Q350)*-1,2))))</f>
        <v/>
      </c>
    </row>
    <row r="351" spans="1:19" x14ac:dyDescent="0.2">
      <c r="A351" s="109" t="str">
        <f>IF('Beladung des Speichers'!A351="","",'Beladung des Speichers'!A351)</f>
        <v/>
      </c>
      <c r="B351" s="109" t="str">
        <f>IF('Beladung des Speichers'!B351="","",'Beladung des Speichers'!B351)</f>
        <v/>
      </c>
      <c r="C351" s="163" t="str">
        <f>IF(ISBLANK('Beladung des Speichers'!A351),"",SUMIFS('Beladung des Speichers'!$C$17:$C$300,'Beladung des Speichers'!$A$17:$A$300,A351)-SUMIFS('Entladung des Speichers'!$C$17:$C$300,'Entladung des Speichers'!$A$17:$A$300,A351)+SUMIFS(Füllstände!$B$17:$B$299,Füllstände!$A$17:$A$299,A351)-SUMIFS(Füllstände!$C$17:$C$299,Füllstände!$A$17:$A$299,A351))</f>
        <v/>
      </c>
      <c r="D351" s="164" t="str">
        <f>IF(ISBLANK('Beladung des Speichers'!A351),"",C351*'Beladung des Speichers'!C351/SUMIFS('Beladung des Speichers'!$C$17:$C$300,'Beladung des Speichers'!$A$17:$A$300,A351))</f>
        <v/>
      </c>
      <c r="E351" s="165" t="str">
        <f>IF(ISBLANK('Beladung des Speichers'!A351),"",1/SUMIFS('Beladung des Speichers'!$C$17:$C$300,'Beladung des Speichers'!$A$17:$A$300,A351)*C351*SUMIF($A$17:$A$300,A351,'Beladung des Speichers'!$E$17:$E$300))</f>
        <v/>
      </c>
      <c r="F351" s="166" t="str">
        <f>IF(ISBLANK('Beladung des Speichers'!A351),"",IF(C351=0,"0,00",D351/C351*E351))</f>
        <v/>
      </c>
      <c r="G351" s="167" t="str">
        <f>IF(ISBLANK('Beladung des Speichers'!A351),"",SUMIFS('Beladung des Speichers'!$C$17:$C$300,'Beladung des Speichers'!$A$17:$A$300,A351))</f>
        <v/>
      </c>
      <c r="H351" s="124" t="str">
        <f>IF(ISBLANK('Beladung des Speichers'!A351),"",'Beladung des Speichers'!C351)</f>
        <v/>
      </c>
      <c r="I351" s="168" t="str">
        <f>IF(ISBLANK('Beladung des Speichers'!A351),"",SUMIFS('Beladung des Speichers'!$E$17:$E$1001,'Beladung des Speichers'!$A$17:$A$1001,'Ergebnis (detailliert)'!A351))</f>
        <v/>
      </c>
      <c r="J351" s="125" t="str">
        <f>IF(ISBLANK('Beladung des Speichers'!A351),"",'Beladung des Speichers'!E351)</f>
        <v/>
      </c>
      <c r="K351" s="168" t="str">
        <f>IF(ISBLANK('Beladung des Speichers'!A351),"",SUMIFS('Entladung des Speichers'!$C$17:$C$1001,'Entladung des Speichers'!$A$17:$A$1001,'Ergebnis (detailliert)'!A351))</f>
        <v/>
      </c>
      <c r="L351" s="169" t="str">
        <f t="shared" si="22"/>
        <v/>
      </c>
      <c r="M351" s="169" t="str">
        <f>IF(ISBLANK('Entladung des Speichers'!A351),"",'Entladung des Speichers'!C351)</f>
        <v/>
      </c>
      <c r="N351" s="168" t="str">
        <f>IF(ISBLANK('Beladung des Speichers'!A351),"",SUMIFS('Entladung des Speichers'!$E$17:$E$1001,'Entladung des Speichers'!$A$17:$A$1001,'Ergebnis (detailliert)'!$A$17:$A$300))</f>
        <v/>
      </c>
      <c r="O351" s="125" t="str">
        <f t="shared" si="23"/>
        <v/>
      </c>
      <c r="P351" s="20" t="str">
        <f>IFERROR(IF(A351="","",N351*'Ergebnis (detailliert)'!J351/'Ergebnis (detailliert)'!I351),0)</f>
        <v/>
      </c>
      <c r="Q351" s="106" t="str">
        <f t="shared" si="24"/>
        <v/>
      </c>
      <c r="R351" s="107" t="str">
        <f t="shared" si="25"/>
        <v/>
      </c>
      <c r="S351" s="108" t="str">
        <f>IF(A351="","",IF(LOOKUP(A351,Stammdaten!$A$17:$A$1001,Stammdaten!$G$17:$G$1001)="Nein",0,IF(ISBLANK('Beladung des Speichers'!A351),"",ROUND(MIN(J351,Q351)*-1,2))))</f>
        <v/>
      </c>
    </row>
    <row r="352" spans="1:19" x14ac:dyDescent="0.2">
      <c r="A352" s="109" t="str">
        <f>IF('Beladung des Speichers'!A352="","",'Beladung des Speichers'!A352)</f>
        <v/>
      </c>
      <c r="B352" s="109" t="str">
        <f>IF('Beladung des Speichers'!B352="","",'Beladung des Speichers'!B352)</f>
        <v/>
      </c>
      <c r="C352" s="163" t="str">
        <f>IF(ISBLANK('Beladung des Speichers'!A352),"",SUMIFS('Beladung des Speichers'!$C$17:$C$300,'Beladung des Speichers'!$A$17:$A$300,A352)-SUMIFS('Entladung des Speichers'!$C$17:$C$300,'Entladung des Speichers'!$A$17:$A$300,A352)+SUMIFS(Füllstände!$B$17:$B$299,Füllstände!$A$17:$A$299,A352)-SUMIFS(Füllstände!$C$17:$C$299,Füllstände!$A$17:$A$299,A352))</f>
        <v/>
      </c>
      <c r="D352" s="164" t="str">
        <f>IF(ISBLANK('Beladung des Speichers'!A352),"",C352*'Beladung des Speichers'!C352/SUMIFS('Beladung des Speichers'!$C$17:$C$300,'Beladung des Speichers'!$A$17:$A$300,A352))</f>
        <v/>
      </c>
      <c r="E352" s="165" t="str">
        <f>IF(ISBLANK('Beladung des Speichers'!A352),"",1/SUMIFS('Beladung des Speichers'!$C$17:$C$300,'Beladung des Speichers'!$A$17:$A$300,A352)*C352*SUMIF($A$17:$A$300,A352,'Beladung des Speichers'!$E$17:$E$300))</f>
        <v/>
      </c>
      <c r="F352" s="166" t="str">
        <f>IF(ISBLANK('Beladung des Speichers'!A352),"",IF(C352=0,"0,00",D352/C352*E352))</f>
        <v/>
      </c>
      <c r="G352" s="167" t="str">
        <f>IF(ISBLANK('Beladung des Speichers'!A352),"",SUMIFS('Beladung des Speichers'!$C$17:$C$300,'Beladung des Speichers'!$A$17:$A$300,A352))</f>
        <v/>
      </c>
      <c r="H352" s="124" t="str">
        <f>IF(ISBLANK('Beladung des Speichers'!A352),"",'Beladung des Speichers'!C352)</f>
        <v/>
      </c>
      <c r="I352" s="168" t="str">
        <f>IF(ISBLANK('Beladung des Speichers'!A352),"",SUMIFS('Beladung des Speichers'!$E$17:$E$1001,'Beladung des Speichers'!$A$17:$A$1001,'Ergebnis (detailliert)'!A352))</f>
        <v/>
      </c>
      <c r="J352" s="125" t="str">
        <f>IF(ISBLANK('Beladung des Speichers'!A352),"",'Beladung des Speichers'!E352)</f>
        <v/>
      </c>
      <c r="K352" s="168" t="str">
        <f>IF(ISBLANK('Beladung des Speichers'!A352),"",SUMIFS('Entladung des Speichers'!$C$17:$C$1001,'Entladung des Speichers'!$A$17:$A$1001,'Ergebnis (detailliert)'!A352))</f>
        <v/>
      </c>
      <c r="L352" s="169" t="str">
        <f t="shared" si="22"/>
        <v/>
      </c>
      <c r="M352" s="169" t="str">
        <f>IF(ISBLANK('Entladung des Speichers'!A352),"",'Entladung des Speichers'!C352)</f>
        <v/>
      </c>
      <c r="N352" s="168" t="str">
        <f>IF(ISBLANK('Beladung des Speichers'!A352),"",SUMIFS('Entladung des Speichers'!$E$17:$E$1001,'Entladung des Speichers'!$A$17:$A$1001,'Ergebnis (detailliert)'!$A$17:$A$300))</f>
        <v/>
      </c>
      <c r="O352" s="125" t="str">
        <f t="shared" si="23"/>
        <v/>
      </c>
      <c r="P352" s="20" t="str">
        <f>IFERROR(IF(A352="","",N352*'Ergebnis (detailliert)'!J352/'Ergebnis (detailliert)'!I352),0)</f>
        <v/>
      </c>
      <c r="Q352" s="106" t="str">
        <f t="shared" si="24"/>
        <v/>
      </c>
      <c r="R352" s="107" t="str">
        <f t="shared" si="25"/>
        <v/>
      </c>
      <c r="S352" s="108" t="str">
        <f>IF(A352="","",IF(LOOKUP(A352,Stammdaten!$A$17:$A$1001,Stammdaten!$G$17:$G$1001)="Nein",0,IF(ISBLANK('Beladung des Speichers'!A352),"",ROUND(MIN(J352,Q352)*-1,2))))</f>
        <v/>
      </c>
    </row>
    <row r="353" spans="1:19" x14ac:dyDescent="0.2">
      <c r="A353" s="109" t="str">
        <f>IF('Beladung des Speichers'!A353="","",'Beladung des Speichers'!A353)</f>
        <v/>
      </c>
      <c r="B353" s="109" t="str">
        <f>IF('Beladung des Speichers'!B353="","",'Beladung des Speichers'!B353)</f>
        <v/>
      </c>
      <c r="C353" s="163" t="str">
        <f>IF(ISBLANK('Beladung des Speichers'!A353),"",SUMIFS('Beladung des Speichers'!$C$17:$C$300,'Beladung des Speichers'!$A$17:$A$300,A353)-SUMIFS('Entladung des Speichers'!$C$17:$C$300,'Entladung des Speichers'!$A$17:$A$300,A353)+SUMIFS(Füllstände!$B$17:$B$299,Füllstände!$A$17:$A$299,A353)-SUMIFS(Füllstände!$C$17:$C$299,Füllstände!$A$17:$A$299,A353))</f>
        <v/>
      </c>
      <c r="D353" s="164" t="str">
        <f>IF(ISBLANK('Beladung des Speichers'!A353),"",C353*'Beladung des Speichers'!C353/SUMIFS('Beladung des Speichers'!$C$17:$C$300,'Beladung des Speichers'!$A$17:$A$300,A353))</f>
        <v/>
      </c>
      <c r="E353" s="165" t="str">
        <f>IF(ISBLANK('Beladung des Speichers'!A353),"",1/SUMIFS('Beladung des Speichers'!$C$17:$C$300,'Beladung des Speichers'!$A$17:$A$300,A353)*C353*SUMIF($A$17:$A$300,A353,'Beladung des Speichers'!$E$17:$E$300))</f>
        <v/>
      </c>
      <c r="F353" s="166" t="str">
        <f>IF(ISBLANK('Beladung des Speichers'!A353),"",IF(C353=0,"0,00",D353/C353*E353))</f>
        <v/>
      </c>
      <c r="G353" s="167" t="str">
        <f>IF(ISBLANK('Beladung des Speichers'!A353),"",SUMIFS('Beladung des Speichers'!$C$17:$C$300,'Beladung des Speichers'!$A$17:$A$300,A353))</f>
        <v/>
      </c>
      <c r="H353" s="124" t="str">
        <f>IF(ISBLANK('Beladung des Speichers'!A353),"",'Beladung des Speichers'!C353)</f>
        <v/>
      </c>
      <c r="I353" s="168" t="str">
        <f>IF(ISBLANK('Beladung des Speichers'!A353),"",SUMIFS('Beladung des Speichers'!$E$17:$E$1001,'Beladung des Speichers'!$A$17:$A$1001,'Ergebnis (detailliert)'!A353))</f>
        <v/>
      </c>
      <c r="J353" s="125" t="str">
        <f>IF(ISBLANK('Beladung des Speichers'!A353),"",'Beladung des Speichers'!E353)</f>
        <v/>
      </c>
      <c r="K353" s="168" t="str">
        <f>IF(ISBLANK('Beladung des Speichers'!A353),"",SUMIFS('Entladung des Speichers'!$C$17:$C$1001,'Entladung des Speichers'!$A$17:$A$1001,'Ergebnis (detailliert)'!A353))</f>
        <v/>
      </c>
      <c r="L353" s="169" t="str">
        <f t="shared" si="22"/>
        <v/>
      </c>
      <c r="M353" s="169" t="str">
        <f>IF(ISBLANK('Entladung des Speichers'!A353),"",'Entladung des Speichers'!C353)</f>
        <v/>
      </c>
      <c r="N353" s="168" t="str">
        <f>IF(ISBLANK('Beladung des Speichers'!A353),"",SUMIFS('Entladung des Speichers'!$E$17:$E$1001,'Entladung des Speichers'!$A$17:$A$1001,'Ergebnis (detailliert)'!$A$17:$A$300))</f>
        <v/>
      </c>
      <c r="O353" s="125" t="str">
        <f t="shared" si="23"/>
        <v/>
      </c>
      <c r="P353" s="20" t="str">
        <f>IFERROR(IF(A353="","",N353*'Ergebnis (detailliert)'!J353/'Ergebnis (detailliert)'!I353),0)</f>
        <v/>
      </c>
      <c r="Q353" s="106" t="str">
        <f t="shared" si="24"/>
        <v/>
      </c>
      <c r="R353" s="107" t="str">
        <f t="shared" si="25"/>
        <v/>
      </c>
      <c r="S353" s="108" t="str">
        <f>IF(A353="","",IF(LOOKUP(A353,Stammdaten!$A$17:$A$1001,Stammdaten!$G$17:$G$1001)="Nein",0,IF(ISBLANK('Beladung des Speichers'!A353),"",ROUND(MIN(J353,Q353)*-1,2))))</f>
        <v/>
      </c>
    </row>
    <row r="354" spans="1:19" x14ac:dyDescent="0.2">
      <c r="A354" s="109" t="str">
        <f>IF('Beladung des Speichers'!A354="","",'Beladung des Speichers'!A354)</f>
        <v/>
      </c>
      <c r="B354" s="109" t="str">
        <f>IF('Beladung des Speichers'!B354="","",'Beladung des Speichers'!B354)</f>
        <v/>
      </c>
      <c r="C354" s="163" t="str">
        <f>IF(ISBLANK('Beladung des Speichers'!A354),"",SUMIFS('Beladung des Speichers'!$C$17:$C$300,'Beladung des Speichers'!$A$17:$A$300,A354)-SUMIFS('Entladung des Speichers'!$C$17:$C$300,'Entladung des Speichers'!$A$17:$A$300,A354)+SUMIFS(Füllstände!$B$17:$B$299,Füllstände!$A$17:$A$299,A354)-SUMIFS(Füllstände!$C$17:$C$299,Füllstände!$A$17:$A$299,A354))</f>
        <v/>
      </c>
      <c r="D354" s="164" t="str">
        <f>IF(ISBLANK('Beladung des Speichers'!A354),"",C354*'Beladung des Speichers'!C354/SUMIFS('Beladung des Speichers'!$C$17:$C$300,'Beladung des Speichers'!$A$17:$A$300,A354))</f>
        <v/>
      </c>
      <c r="E354" s="165" t="str">
        <f>IF(ISBLANK('Beladung des Speichers'!A354),"",1/SUMIFS('Beladung des Speichers'!$C$17:$C$300,'Beladung des Speichers'!$A$17:$A$300,A354)*C354*SUMIF($A$17:$A$300,A354,'Beladung des Speichers'!$E$17:$E$300))</f>
        <v/>
      </c>
      <c r="F354" s="166" t="str">
        <f>IF(ISBLANK('Beladung des Speichers'!A354),"",IF(C354=0,"0,00",D354/C354*E354))</f>
        <v/>
      </c>
      <c r="G354" s="167" t="str">
        <f>IF(ISBLANK('Beladung des Speichers'!A354),"",SUMIFS('Beladung des Speichers'!$C$17:$C$300,'Beladung des Speichers'!$A$17:$A$300,A354))</f>
        <v/>
      </c>
      <c r="H354" s="124" t="str">
        <f>IF(ISBLANK('Beladung des Speichers'!A354),"",'Beladung des Speichers'!C354)</f>
        <v/>
      </c>
      <c r="I354" s="168" t="str">
        <f>IF(ISBLANK('Beladung des Speichers'!A354),"",SUMIFS('Beladung des Speichers'!$E$17:$E$1001,'Beladung des Speichers'!$A$17:$A$1001,'Ergebnis (detailliert)'!A354))</f>
        <v/>
      </c>
      <c r="J354" s="125" t="str">
        <f>IF(ISBLANK('Beladung des Speichers'!A354),"",'Beladung des Speichers'!E354)</f>
        <v/>
      </c>
      <c r="K354" s="168" t="str">
        <f>IF(ISBLANK('Beladung des Speichers'!A354),"",SUMIFS('Entladung des Speichers'!$C$17:$C$1001,'Entladung des Speichers'!$A$17:$A$1001,'Ergebnis (detailliert)'!A354))</f>
        <v/>
      </c>
      <c r="L354" s="169" t="str">
        <f t="shared" si="22"/>
        <v/>
      </c>
      <c r="M354" s="169" t="str">
        <f>IF(ISBLANK('Entladung des Speichers'!A354),"",'Entladung des Speichers'!C354)</f>
        <v/>
      </c>
      <c r="N354" s="168" t="str">
        <f>IF(ISBLANK('Beladung des Speichers'!A354),"",SUMIFS('Entladung des Speichers'!$E$17:$E$1001,'Entladung des Speichers'!$A$17:$A$1001,'Ergebnis (detailliert)'!$A$17:$A$300))</f>
        <v/>
      </c>
      <c r="O354" s="125" t="str">
        <f t="shared" si="23"/>
        <v/>
      </c>
      <c r="P354" s="20" t="str">
        <f>IFERROR(IF(A354="","",N354*'Ergebnis (detailliert)'!J354/'Ergebnis (detailliert)'!I354),0)</f>
        <v/>
      </c>
      <c r="Q354" s="106" t="str">
        <f t="shared" si="24"/>
        <v/>
      </c>
      <c r="R354" s="107" t="str">
        <f t="shared" si="25"/>
        <v/>
      </c>
      <c r="S354" s="108" t="str">
        <f>IF(A354="","",IF(LOOKUP(A354,Stammdaten!$A$17:$A$1001,Stammdaten!$G$17:$G$1001)="Nein",0,IF(ISBLANK('Beladung des Speichers'!A354),"",ROUND(MIN(J354,Q354)*-1,2))))</f>
        <v/>
      </c>
    </row>
    <row r="355" spans="1:19" x14ac:dyDescent="0.2">
      <c r="A355" s="109" t="str">
        <f>IF('Beladung des Speichers'!A355="","",'Beladung des Speichers'!A355)</f>
        <v/>
      </c>
      <c r="B355" s="109" t="str">
        <f>IF('Beladung des Speichers'!B355="","",'Beladung des Speichers'!B355)</f>
        <v/>
      </c>
      <c r="C355" s="163" t="str">
        <f>IF(ISBLANK('Beladung des Speichers'!A355),"",SUMIFS('Beladung des Speichers'!$C$17:$C$300,'Beladung des Speichers'!$A$17:$A$300,A355)-SUMIFS('Entladung des Speichers'!$C$17:$C$300,'Entladung des Speichers'!$A$17:$A$300,A355)+SUMIFS(Füllstände!$B$17:$B$299,Füllstände!$A$17:$A$299,A355)-SUMIFS(Füllstände!$C$17:$C$299,Füllstände!$A$17:$A$299,A355))</f>
        <v/>
      </c>
      <c r="D355" s="164" t="str">
        <f>IF(ISBLANK('Beladung des Speichers'!A355),"",C355*'Beladung des Speichers'!C355/SUMIFS('Beladung des Speichers'!$C$17:$C$300,'Beladung des Speichers'!$A$17:$A$300,A355))</f>
        <v/>
      </c>
      <c r="E355" s="165" t="str">
        <f>IF(ISBLANK('Beladung des Speichers'!A355),"",1/SUMIFS('Beladung des Speichers'!$C$17:$C$300,'Beladung des Speichers'!$A$17:$A$300,A355)*C355*SUMIF($A$17:$A$300,A355,'Beladung des Speichers'!$E$17:$E$300))</f>
        <v/>
      </c>
      <c r="F355" s="166" t="str">
        <f>IF(ISBLANK('Beladung des Speichers'!A355),"",IF(C355=0,"0,00",D355/C355*E355))</f>
        <v/>
      </c>
      <c r="G355" s="167" t="str">
        <f>IF(ISBLANK('Beladung des Speichers'!A355),"",SUMIFS('Beladung des Speichers'!$C$17:$C$300,'Beladung des Speichers'!$A$17:$A$300,A355))</f>
        <v/>
      </c>
      <c r="H355" s="124" t="str">
        <f>IF(ISBLANK('Beladung des Speichers'!A355),"",'Beladung des Speichers'!C355)</f>
        <v/>
      </c>
      <c r="I355" s="168" t="str">
        <f>IF(ISBLANK('Beladung des Speichers'!A355),"",SUMIFS('Beladung des Speichers'!$E$17:$E$1001,'Beladung des Speichers'!$A$17:$A$1001,'Ergebnis (detailliert)'!A355))</f>
        <v/>
      </c>
      <c r="J355" s="125" t="str">
        <f>IF(ISBLANK('Beladung des Speichers'!A355),"",'Beladung des Speichers'!E355)</f>
        <v/>
      </c>
      <c r="K355" s="168" t="str">
        <f>IF(ISBLANK('Beladung des Speichers'!A355),"",SUMIFS('Entladung des Speichers'!$C$17:$C$1001,'Entladung des Speichers'!$A$17:$A$1001,'Ergebnis (detailliert)'!A355))</f>
        <v/>
      </c>
      <c r="L355" s="169" t="str">
        <f t="shared" si="22"/>
        <v/>
      </c>
      <c r="M355" s="169" t="str">
        <f>IF(ISBLANK('Entladung des Speichers'!A355),"",'Entladung des Speichers'!C355)</f>
        <v/>
      </c>
      <c r="N355" s="168" t="str">
        <f>IF(ISBLANK('Beladung des Speichers'!A355),"",SUMIFS('Entladung des Speichers'!$E$17:$E$1001,'Entladung des Speichers'!$A$17:$A$1001,'Ergebnis (detailliert)'!$A$17:$A$300))</f>
        <v/>
      </c>
      <c r="O355" s="125" t="str">
        <f t="shared" si="23"/>
        <v/>
      </c>
      <c r="P355" s="20" t="str">
        <f>IFERROR(IF(A355="","",N355*'Ergebnis (detailliert)'!J355/'Ergebnis (detailliert)'!I355),0)</f>
        <v/>
      </c>
      <c r="Q355" s="106" t="str">
        <f t="shared" si="24"/>
        <v/>
      </c>
      <c r="R355" s="107" t="str">
        <f t="shared" si="25"/>
        <v/>
      </c>
      <c r="S355" s="108" t="str">
        <f>IF(A355="","",IF(LOOKUP(A355,Stammdaten!$A$17:$A$1001,Stammdaten!$G$17:$G$1001)="Nein",0,IF(ISBLANK('Beladung des Speichers'!A355),"",ROUND(MIN(J355,Q355)*-1,2))))</f>
        <v/>
      </c>
    </row>
    <row r="356" spans="1:19" x14ac:dyDescent="0.2">
      <c r="A356" s="109" t="str">
        <f>IF('Beladung des Speichers'!A356="","",'Beladung des Speichers'!A356)</f>
        <v/>
      </c>
      <c r="B356" s="109" t="str">
        <f>IF('Beladung des Speichers'!B356="","",'Beladung des Speichers'!B356)</f>
        <v/>
      </c>
      <c r="C356" s="163" t="str">
        <f>IF(ISBLANK('Beladung des Speichers'!A356),"",SUMIFS('Beladung des Speichers'!$C$17:$C$300,'Beladung des Speichers'!$A$17:$A$300,A356)-SUMIFS('Entladung des Speichers'!$C$17:$C$300,'Entladung des Speichers'!$A$17:$A$300,A356)+SUMIFS(Füllstände!$B$17:$B$299,Füllstände!$A$17:$A$299,A356)-SUMIFS(Füllstände!$C$17:$C$299,Füllstände!$A$17:$A$299,A356))</f>
        <v/>
      </c>
      <c r="D356" s="164" t="str">
        <f>IF(ISBLANK('Beladung des Speichers'!A356),"",C356*'Beladung des Speichers'!C356/SUMIFS('Beladung des Speichers'!$C$17:$C$300,'Beladung des Speichers'!$A$17:$A$300,A356))</f>
        <v/>
      </c>
      <c r="E356" s="165" t="str">
        <f>IF(ISBLANK('Beladung des Speichers'!A356),"",1/SUMIFS('Beladung des Speichers'!$C$17:$C$300,'Beladung des Speichers'!$A$17:$A$300,A356)*C356*SUMIF($A$17:$A$300,A356,'Beladung des Speichers'!$E$17:$E$300))</f>
        <v/>
      </c>
      <c r="F356" s="166" t="str">
        <f>IF(ISBLANK('Beladung des Speichers'!A356),"",IF(C356=0,"0,00",D356/C356*E356))</f>
        <v/>
      </c>
      <c r="G356" s="167" t="str">
        <f>IF(ISBLANK('Beladung des Speichers'!A356),"",SUMIFS('Beladung des Speichers'!$C$17:$C$300,'Beladung des Speichers'!$A$17:$A$300,A356))</f>
        <v/>
      </c>
      <c r="H356" s="124" t="str">
        <f>IF(ISBLANK('Beladung des Speichers'!A356),"",'Beladung des Speichers'!C356)</f>
        <v/>
      </c>
      <c r="I356" s="168" t="str">
        <f>IF(ISBLANK('Beladung des Speichers'!A356),"",SUMIFS('Beladung des Speichers'!$E$17:$E$1001,'Beladung des Speichers'!$A$17:$A$1001,'Ergebnis (detailliert)'!A356))</f>
        <v/>
      </c>
      <c r="J356" s="125" t="str">
        <f>IF(ISBLANK('Beladung des Speichers'!A356),"",'Beladung des Speichers'!E356)</f>
        <v/>
      </c>
      <c r="K356" s="168" t="str">
        <f>IF(ISBLANK('Beladung des Speichers'!A356),"",SUMIFS('Entladung des Speichers'!$C$17:$C$1001,'Entladung des Speichers'!$A$17:$A$1001,'Ergebnis (detailliert)'!A356))</f>
        <v/>
      </c>
      <c r="L356" s="169" t="str">
        <f t="shared" si="22"/>
        <v/>
      </c>
      <c r="M356" s="169" t="str">
        <f>IF(ISBLANK('Entladung des Speichers'!A356),"",'Entladung des Speichers'!C356)</f>
        <v/>
      </c>
      <c r="N356" s="168" t="str">
        <f>IF(ISBLANK('Beladung des Speichers'!A356),"",SUMIFS('Entladung des Speichers'!$E$17:$E$1001,'Entladung des Speichers'!$A$17:$A$1001,'Ergebnis (detailliert)'!$A$17:$A$300))</f>
        <v/>
      </c>
      <c r="O356" s="125" t="str">
        <f t="shared" si="23"/>
        <v/>
      </c>
      <c r="P356" s="20" t="str">
        <f>IFERROR(IF(A356="","",N356*'Ergebnis (detailliert)'!J356/'Ergebnis (detailliert)'!I356),0)</f>
        <v/>
      </c>
      <c r="Q356" s="106" t="str">
        <f t="shared" si="24"/>
        <v/>
      </c>
      <c r="R356" s="107" t="str">
        <f t="shared" si="25"/>
        <v/>
      </c>
      <c r="S356" s="108" t="str">
        <f>IF(A356="","",IF(LOOKUP(A356,Stammdaten!$A$17:$A$1001,Stammdaten!$G$17:$G$1001)="Nein",0,IF(ISBLANK('Beladung des Speichers'!A356),"",ROUND(MIN(J356,Q356)*-1,2))))</f>
        <v/>
      </c>
    </row>
    <row r="357" spans="1:19" x14ac:dyDescent="0.2">
      <c r="A357" s="109" t="str">
        <f>IF('Beladung des Speichers'!A357="","",'Beladung des Speichers'!A357)</f>
        <v/>
      </c>
      <c r="B357" s="109" t="str">
        <f>IF('Beladung des Speichers'!B357="","",'Beladung des Speichers'!B357)</f>
        <v/>
      </c>
      <c r="C357" s="163" t="str">
        <f>IF(ISBLANK('Beladung des Speichers'!A357),"",SUMIFS('Beladung des Speichers'!$C$17:$C$300,'Beladung des Speichers'!$A$17:$A$300,A357)-SUMIFS('Entladung des Speichers'!$C$17:$C$300,'Entladung des Speichers'!$A$17:$A$300,A357)+SUMIFS(Füllstände!$B$17:$B$299,Füllstände!$A$17:$A$299,A357)-SUMIFS(Füllstände!$C$17:$C$299,Füllstände!$A$17:$A$299,A357))</f>
        <v/>
      </c>
      <c r="D357" s="164" t="str">
        <f>IF(ISBLANK('Beladung des Speichers'!A357),"",C357*'Beladung des Speichers'!C357/SUMIFS('Beladung des Speichers'!$C$17:$C$300,'Beladung des Speichers'!$A$17:$A$300,A357))</f>
        <v/>
      </c>
      <c r="E357" s="165" t="str">
        <f>IF(ISBLANK('Beladung des Speichers'!A357),"",1/SUMIFS('Beladung des Speichers'!$C$17:$C$300,'Beladung des Speichers'!$A$17:$A$300,A357)*C357*SUMIF($A$17:$A$300,A357,'Beladung des Speichers'!$E$17:$E$300))</f>
        <v/>
      </c>
      <c r="F357" s="166" t="str">
        <f>IF(ISBLANK('Beladung des Speichers'!A357),"",IF(C357=0,"0,00",D357/C357*E357))</f>
        <v/>
      </c>
      <c r="G357" s="167" t="str">
        <f>IF(ISBLANK('Beladung des Speichers'!A357),"",SUMIFS('Beladung des Speichers'!$C$17:$C$300,'Beladung des Speichers'!$A$17:$A$300,A357))</f>
        <v/>
      </c>
      <c r="H357" s="124" t="str">
        <f>IF(ISBLANK('Beladung des Speichers'!A357),"",'Beladung des Speichers'!C357)</f>
        <v/>
      </c>
      <c r="I357" s="168" t="str">
        <f>IF(ISBLANK('Beladung des Speichers'!A357),"",SUMIFS('Beladung des Speichers'!$E$17:$E$1001,'Beladung des Speichers'!$A$17:$A$1001,'Ergebnis (detailliert)'!A357))</f>
        <v/>
      </c>
      <c r="J357" s="125" t="str">
        <f>IF(ISBLANK('Beladung des Speichers'!A357),"",'Beladung des Speichers'!E357)</f>
        <v/>
      </c>
      <c r="K357" s="168" t="str">
        <f>IF(ISBLANK('Beladung des Speichers'!A357),"",SUMIFS('Entladung des Speichers'!$C$17:$C$1001,'Entladung des Speichers'!$A$17:$A$1001,'Ergebnis (detailliert)'!A357))</f>
        <v/>
      </c>
      <c r="L357" s="169" t="str">
        <f t="shared" si="22"/>
        <v/>
      </c>
      <c r="M357" s="169" t="str">
        <f>IF(ISBLANK('Entladung des Speichers'!A357),"",'Entladung des Speichers'!C357)</f>
        <v/>
      </c>
      <c r="N357" s="168" t="str">
        <f>IF(ISBLANK('Beladung des Speichers'!A357),"",SUMIFS('Entladung des Speichers'!$E$17:$E$1001,'Entladung des Speichers'!$A$17:$A$1001,'Ergebnis (detailliert)'!$A$17:$A$300))</f>
        <v/>
      </c>
      <c r="O357" s="125" t="str">
        <f t="shared" si="23"/>
        <v/>
      </c>
      <c r="P357" s="20" t="str">
        <f>IFERROR(IF(A357="","",N357*'Ergebnis (detailliert)'!J357/'Ergebnis (detailliert)'!I357),0)</f>
        <v/>
      </c>
      <c r="Q357" s="106" t="str">
        <f t="shared" si="24"/>
        <v/>
      </c>
      <c r="R357" s="107" t="str">
        <f t="shared" si="25"/>
        <v/>
      </c>
      <c r="S357" s="108" t="str">
        <f>IF(A357="","",IF(LOOKUP(A357,Stammdaten!$A$17:$A$1001,Stammdaten!$G$17:$G$1001)="Nein",0,IF(ISBLANK('Beladung des Speichers'!A357),"",ROUND(MIN(J357,Q357)*-1,2))))</f>
        <v/>
      </c>
    </row>
    <row r="358" spans="1:19" x14ac:dyDescent="0.2">
      <c r="A358" s="109" t="str">
        <f>IF('Beladung des Speichers'!A358="","",'Beladung des Speichers'!A358)</f>
        <v/>
      </c>
      <c r="B358" s="109" t="str">
        <f>IF('Beladung des Speichers'!B358="","",'Beladung des Speichers'!B358)</f>
        <v/>
      </c>
      <c r="C358" s="163" t="str">
        <f>IF(ISBLANK('Beladung des Speichers'!A358),"",SUMIFS('Beladung des Speichers'!$C$17:$C$300,'Beladung des Speichers'!$A$17:$A$300,A358)-SUMIFS('Entladung des Speichers'!$C$17:$C$300,'Entladung des Speichers'!$A$17:$A$300,A358)+SUMIFS(Füllstände!$B$17:$B$299,Füllstände!$A$17:$A$299,A358)-SUMIFS(Füllstände!$C$17:$C$299,Füllstände!$A$17:$A$299,A358))</f>
        <v/>
      </c>
      <c r="D358" s="164" t="str">
        <f>IF(ISBLANK('Beladung des Speichers'!A358),"",C358*'Beladung des Speichers'!C358/SUMIFS('Beladung des Speichers'!$C$17:$C$300,'Beladung des Speichers'!$A$17:$A$300,A358))</f>
        <v/>
      </c>
      <c r="E358" s="165" t="str">
        <f>IF(ISBLANK('Beladung des Speichers'!A358),"",1/SUMIFS('Beladung des Speichers'!$C$17:$C$300,'Beladung des Speichers'!$A$17:$A$300,A358)*C358*SUMIF($A$17:$A$300,A358,'Beladung des Speichers'!$E$17:$E$300))</f>
        <v/>
      </c>
      <c r="F358" s="166" t="str">
        <f>IF(ISBLANK('Beladung des Speichers'!A358),"",IF(C358=0,"0,00",D358/C358*E358))</f>
        <v/>
      </c>
      <c r="G358" s="167" t="str">
        <f>IF(ISBLANK('Beladung des Speichers'!A358),"",SUMIFS('Beladung des Speichers'!$C$17:$C$300,'Beladung des Speichers'!$A$17:$A$300,A358))</f>
        <v/>
      </c>
      <c r="H358" s="124" t="str">
        <f>IF(ISBLANK('Beladung des Speichers'!A358),"",'Beladung des Speichers'!C358)</f>
        <v/>
      </c>
      <c r="I358" s="168" t="str">
        <f>IF(ISBLANK('Beladung des Speichers'!A358),"",SUMIFS('Beladung des Speichers'!$E$17:$E$1001,'Beladung des Speichers'!$A$17:$A$1001,'Ergebnis (detailliert)'!A358))</f>
        <v/>
      </c>
      <c r="J358" s="125" t="str">
        <f>IF(ISBLANK('Beladung des Speichers'!A358),"",'Beladung des Speichers'!E358)</f>
        <v/>
      </c>
      <c r="K358" s="168" t="str">
        <f>IF(ISBLANK('Beladung des Speichers'!A358),"",SUMIFS('Entladung des Speichers'!$C$17:$C$1001,'Entladung des Speichers'!$A$17:$A$1001,'Ergebnis (detailliert)'!A358))</f>
        <v/>
      </c>
      <c r="L358" s="169" t="str">
        <f t="shared" si="22"/>
        <v/>
      </c>
      <c r="M358" s="169" t="str">
        <f>IF(ISBLANK('Entladung des Speichers'!A358),"",'Entladung des Speichers'!C358)</f>
        <v/>
      </c>
      <c r="N358" s="168" t="str">
        <f>IF(ISBLANK('Beladung des Speichers'!A358),"",SUMIFS('Entladung des Speichers'!$E$17:$E$1001,'Entladung des Speichers'!$A$17:$A$1001,'Ergebnis (detailliert)'!$A$17:$A$300))</f>
        <v/>
      </c>
      <c r="O358" s="125" t="str">
        <f t="shared" si="23"/>
        <v/>
      </c>
      <c r="P358" s="20" t="str">
        <f>IFERROR(IF(A358="","",N358*'Ergebnis (detailliert)'!J358/'Ergebnis (detailliert)'!I358),0)</f>
        <v/>
      </c>
      <c r="Q358" s="106" t="str">
        <f t="shared" si="24"/>
        <v/>
      </c>
      <c r="R358" s="107" t="str">
        <f t="shared" si="25"/>
        <v/>
      </c>
      <c r="S358" s="108" t="str">
        <f>IF(A358="","",IF(LOOKUP(A358,Stammdaten!$A$17:$A$1001,Stammdaten!$G$17:$G$1001)="Nein",0,IF(ISBLANK('Beladung des Speichers'!A358),"",ROUND(MIN(J358,Q358)*-1,2))))</f>
        <v/>
      </c>
    </row>
    <row r="359" spans="1:19" x14ac:dyDescent="0.2">
      <c r="A359" s="109" t="str">
        <f>IF('Beladung des Speichers'!A359="","",'Beladung des Speichers'!A359)</f>
        <v/>
      </c>
      <c r="B359" s="109" t="str">
        <f>IF('Beladung des Speichers'!B359="","",'Beladung des Speichers'!B359)</f>
        <v/>
      </c>
      <c r="C359" s="163" t="str">
        <f>IF(ISBLANK('Beladung des Speichers'!A359),"",SUMIFS('Beladung des Speichers'!$C$17:$C$300,'Beladung des Speichers'!$A$17:$A$300,A359)-SUMIFS('Entladung des Speichers'!$C$17:$C$300,'Entladung des Speichers'!$A$17:$A$300,A359)+SUMIFS(Füllstände!$B$17:$B$299,Füllstände!$A$17:$A$299,A359)-SUMIFS(Füllstände!$C$17:$C$299,Füllstände!$A$17:$A$299,A359))</f>
        <v/>
      </c>
      <c r="D359" s="164" t="str">
        <f>IF(ISBLANK('Beladung des Speichers'!A359),"",C359*'Beladung des Speichers'!C359/SUMIFS('Beladung des Speichers'!$C$17:$C$300,'Beladung des Speichers'!$A$17:$A$300,A359))</f>
        <v/>
      </c>
      <c r="E359" s="165" t="str">
        <f>IF(ISBLANK('Beladung des Speichers'!A359),"",1/SUMIFS('Beladung des Speichers'!$C$17:$C$300,'Beladung des Speichers'!$A$17:$A$300,A359)*C359*SUMIF($A$17:$A$300,A359,'Beladung des Speichers'!$E$17:$E$300))</f>
        <v/>
      </c>
      <c r="F359" s="166" t="str">
        <f>IF(ISBLANK('Beladung des Speichers'!A359),"",IF(C359=0,"0,00",D359/C359*E359))</f>
        <v/>
      </c>
      <c r="G359" s="167" t="str">
        <f>IF(ISBLANK('Beladung des Speichers'!A359),"",SUMIFS('Beladung des Speichers'!$C$17:$C$300,'Beladung des Speichers'!$A$17:$A$300,A359))</f>
        <v/>
      </c>
      <c r="H359" s="124" t="str">
        <f>IF(ISBLANK('Beladung des Speichers'!A359),"",'Beladung des Speichers'!C359)</f>
        <v/>
      </c>
      <c r="I359" s="168" t="str">
        <f>IF(ISBLANK('Beladung des Speichers'!A359),"",SUMIFS('Beladung des Speichers'!$E$17:$E$1001,'Beladung des Speichers'!$A$17:$A$1001,'Ergebnis (detailliert)'!A359))</f>
        <v/>
      </c>
      <c r="J359" s="125" t="str">
        <f>IF(ISBLANK('Beladung des Speichers'!A359),"",'Beladung des Speichers'!E359)</f>
        <v/>
      </c>
      <c r="K359" s="168" t="str">
        <f>IF(ISBLANK('Beladung des Speichers'!A359),"",SUMIFS('Entladung des Speichers'!$C$17:$C$1001,'Entladung des Speichers'!$A$17:$A$1001,'Ergebnis (detailliert)'!A359))</f>
        <v/>
      </c>
      <c r="L359" s="169" t="str">
        <f t="shared" si="22"/>
        <v/>
      </c>
      <c r="M359" s="169" t="str">
        <f>IF(ISBLANK('Entladung des Speichers'!A359),"",'Entladung des Speichers'!C359)</f>
        <v/>
      </c>
      <c r="N359" s="168" t="str">
        <f>IF(ISBLANK('Beladung des Speichers'!A359),"",SUMIFS('Entladung des Speichers'!$E$17:$E$1001,'Entladung des Speichers'!$A$17:$A$1001,'Ergebnis (detailliert)'!$A$17:$A$300))</f>
        <v/>
      </c>
      <c r="O359" s="125" t="str">
        <f t="shared" si="23"/>
        <v/>
      </c>
      <c r="P359" s="20" t="str">
        <f>IFERROR(IF(A359="","",N359*'Ergebnis (detailliert)'!J359/'Ergebnis (detailliert)'!I359),0)</f>
        <v/>
      </c>
      <c r="Q359" s="106" t="str">
        <f t="shared" si="24"/>
        <v/>
      </c>
      <c r="R359" s="107" t="str">
        <f t="shared" si="25"/>
        <v/>
      </c>
      <c r="S359" s="108" t="str">
        <f>IF(A359="","",IF(LOOKUP(A359,Stammdaten!$A$17:$A$1001,Stammdaten!$G$17:$G$1001)="Nein",0,IF(ISBLANK('Beladung des Speichers'!A359),"",ROUND(MIN(J359,Q359)*-1,2))))</f>
        <v/>
      </c>
    </row>
    <row r="360" spans="1:19" x14ac:dyDescent="0.2">
      <c r="A360" s="109" t="str">
        <f>IF('Beladung des Speichers'!A360="","",'Beladung des Speichers'!A360)</f>
        <v/>
      </c>
      <c r="B360" s="109" t="str">
        <f>IF('Beladung des Speichers'!B360="","",'Beladung des Speichers'!B360)</f>
        <v/>
      </c>
      <c r="C360" s="163" t="str">
        <f>IF(ISBLANK('Beladung des Speichers'!A360),"",SUMIFS('Beladung des Speichers'!$C$17:$C$300,'Beladung des Speichers'!$A$17:$A$300,A360)-SUMIFS('Entladung des Speichers'!$C$17:$C$300,'Entladung des Speichers'!$A$17:$A$300,A360)+SUMIFS(Füllstände!$B$17:$B$299,Füllstände!$A$17:$A$299,A360)-SUMIFS(Füllstände!$C$17:$C$299,Füllstände!$A$17:$A$299,A360))</f>
        <v/>
      </c>
      <c r="D360" s="164" t="str">
        <f>IF(ISBLANK('Beladung des Speichers'!A360),"",C360*'Beladung des Speichers'!C360/SUMIFS('Beladung des Speichers'!$C$17:$C$300,'Beladung des Speichers'!$A$17:$A$300,A360))</f>
        <v/>
      </c>
      <c r="E360" s="165" t="str">
        <f>IF(ISBLANK('Beladung des Speichers'!A360),"",1/SUMIFS('Beladung des Speichers'!$C$17:$C$300,'Beladung des Speichers'!$A$17:$A$300,A360)*C360*SUMIF($A$17:$A$300,A360,'Beladung des Speichers'!$E$17:$E$300))</f>
        <v/>
      </c>
      <c r="F360" s="166" t="str">
        <f>IF(ISBLANK('Beladung des Speichers'!A360),"",IF(C360=0,"0,00",D360/C360*E360))</f>
        <v/>
      </c>
      <c r="G360" s="167" t="str">
        <f>IF(ISBLANK('Beladung des Speichers'!A360),"",SUMIFS('Beladung des Speichers'!$C$17:$C$300,'Beladung des Speichers'!$A$17:$A$300,A360))</f>
        <v/>
      </c>
      <c r="H360" s="124" t="str">
        <f>IF(ISBLANK('Beladung des Speichers'!A360),"",'Beladung des Speichers'!C360)</f>
        <v/>
      </c>
      <c r="I360" s="168" t="str">
        <f>IF(ISBLANK('Beladung des Speichers'!A360),"",SUMIFS('Beladung des Speichers'!$E$17:$E$1001,'Beladung des Speichers'!$A$17:$A$1001,'Ergebnis (detailliert)'!A360))</f>
        <v/>
      </c>
      <c r="J360" s="125" t="str">
        <f>IF(ISBLANK('Beladung des Speichers'!A360),"",'Beladung des Speichers'!E360)</f>
        <v/>
      </c>
      <c r="K360" s="168" t="str">
        <f>IF(ISBLANK('Beladung des Speichers'!A360),"",SUMIFS('Entladung des Speichers'!$C$17:$C$1001,'Entladung des Speichers'!$A$17:$A$1001,'Ergebnis (detailliert)'!A360))</f>
        <v/>
      </c>
      <c r="L360" s="169" t="str">
        <f t="shared" si="22"/>
        <v/>
      </c>
      <c r="M360" s="169" t="str">
        <f>IF(ISBLANK('Entladung des Speichers'!A360),"",'Entladung des Speichers'!C360)</f>
        <v/>
      </c>
      <c r="N360" s="168" t="str">
        <f>IF(ISBLANK('Beladung des Speichers'!A360),"",SUMIFS('Entladung des Speichers'!$E$17:$E$1001,'Entladung des Speichers'!$A$17:$A$1001,'Ergebnis (detailliert)'!$A$17:$A$300))</f>
        <v/>
      </c>
      <c r="O360" s="125" t="str">
        <f t="shared" si="23"/>
        <v/>
      </c>
      <c r="P360" s="20" t="str">
        <f>IFERROR(IF(A360="","",N360*'Ergebnis (detailliert)'!J360/'Ergebnis (detailliert)'!I360),0)</f>
        <v/>
      </c>
      <c r="Q360" s="106" t="str">
        <f t="shared" si="24"/>
        <v/>
      </c>
      <c r="R360" s="107" t="str">
        <f t="shared" si="25"/>
        <v/>
      </c>
      <c r="S360" s="108" t="str">
        <f>IF(A360="","",IF(LOOKUP(A360,Stammdaten!$A$17:$A$1001,Stammdaten!$G$17:$G$1001)="Nein",0,IF(ISBLANK('Beladung des Speichers'!A360),"",ROUND(MIN(J360,Q360)*-1,2))))</f>
        <v/>
      </c>
    </row>
    <row r="361" spans="1:19" x14ac:dyDescent="0.2">
      <c r="A361" s="109" t="str">
        <f>IF('Beladung des Speichers'!A361="","",'Beladung des Speichers'!A361)</f>
        <v/>
      </c>
      <c r="B361" s="109" t="str">
        <f>IF('Beladung des Speichers'!B361="","",'Beladung des Speichers'!B361)</f>
        <v/>
      </c>
      <c r="C361" s="163" t="str">
        <f>IF(ISBLANK('Beladung des Speichers'!A361),"",SUMIFS('Beladung des Speichers'!$C$17:$C$300,'Beladung des Speichers'!$A$17:$A$300,A361)-SUMIFS('Entladung des Speichers'!$C$17:$C$300,'Entladung des Speichers'!$A$17:$A$300,A361)+SUMIFS(Füllstände!$B$17:$B$299,Füllstände!$A$17:$A$299,A361)-SUMIFS(Füllstände!$C$17:$C$299,Füllstände!$A$17:$A$299,A361))</f>
        <v/>
      </c>
      <c r="D361" s="164" t="str">
        <f>IF(ISBLANK('Beladung des Speichers'!A361),"",C361*'Beladung des Speichers'!C361/SUMIFS('Beladung des Speichers'!$C$17:$C$300,'Beladung des Speichers'!$A$17:$A$300,A361))</f>
        <v/>
      </c>
      <c r="E361" s="165" t="str">
        <f>IF(ISBLANK('Beladung des Speichers'!A361),"",1/SUMIFS('Beladung des Speichers'!$C$17:$C$300,'Beladung des Speichers'!$A$17:$A$300,A361)*C361*SUMIF($A$17:$A$300,A361,'Beladung des Speichers'!$E$17:$E$300))</f>
        <v/>
      </c>
      <c r="F361" s="166" t="str">
        <f>IF(ISBLANK('Beladung des Speichers'!A361),"",IF(C361=0,"0,00",D361/C361*E361))</f>
        <v/>
      </c>
      <c r="G361" s="167" t="str">
        <f>IF(ISBLANK('Beladung des Speichers'!A361),"",SUMIFS('Beladung des Speichers'!$C$17:$C$300,'Beladung des Speichers'!$A$17:$A$300,A361))</f>
        <v/>
      </c>
      <c r="H361" s="124" t="str">
        <f>IF(ISBLANK('Beladung des Speichers'!A361),"",'Beladung des Speichers'!C361)</f>
        <v/>
      </c>
      <c r="I361" s="168" t="str">
        <f>IF(ISBLANK('Beladung des Speichers'!A361),"",SUMIFS('Beladung des Speichers'!$E$17:$E$1001,'Beladung des Speichers'!$A$17:$A$1001,'Ergebnis (detailliert)'!A361))</f>
        <v/>
      </c>
      <c r="J361" s="125" t="str">
        <f>IF(ISBLANK('Beladung des Speichers'!A361),"",'Beladung des Speichers'!E361)</f>
        <v/>
      </c>
      <c r="K361" s="168" t="str">
        <f>IF(ISBLANK('Beladung des Speichers'!A361),"",SUMIFS('Entladung des Speichers'!$C$17:$C$1001,'Entladung des Speichers'!$A$17:$A$1001,'Ergebnis (detailliert)'!A361))</f>
        <v/>
      </c>
      <c r="L361" s="169" t="str">
        <f t="shared" si="22"/>
        <v/>
      </c>
      <c r="M361" s="169" t="str">
        <f>IF(ISBLANK('Entladung des Speichers'!A361),"",'Entladung des Speichers'!C361)</f>
        <v/>
      </c>
      <c r="N361" s="168" t="str">
        <f>IF(ISBLANK('Beladung des Speichers'!A361),"",SUMIFS('Entladung des Speichers'!$E$17:$E$1001,'Entladung des Speichers'!$A$17:$A$1001,'Ergebnis (detailliert)'!$A$17:$A$300))</f>
        <v/>
      </c>
      <c r="O361" s="125" t="str">
        <f t="shared" si="23"/>
        <v/>
      </c>
      <c r="P361" s="20" t="str">
        <f>IFERROR(IF(A361="","",N361*'Ergebnis (detailliert)'!J361/'Ergebnis (detailliert)'!I361),0)</f>
        <v/>
      </c>
      <c r="Q361" s="106" t="str">
        <f t="shared" si="24"/>
        <v/>
      </c>
      <c r="R361" s="107" t="str">
        <f t="shared" si="25"/>
        <v/>
      </c>
      <c r="S361" s="108" t="str">
        <f>IF(A361="","",IF(LOOKUP(A361,Stammdaten!$A$17:$A$1001,Stammdaten!$G$17:$G$1001)="Nein",0,IF(ISBLANK('Beladung des Speichers'!A361),"",ROUND(MIN(J361,Q361)*-1,2))))</f>
        <v/>
      </c>
    </row>
    <row r="362" spans="1:19" x14ac:dyDescent="0.2">
      <c r="A362" s="109" t="str">
        <f>IF('Beladung des Speichers'!A362="","",'Beladung des Speichers'!A362)</f>
        <v/>
      </c>
      <c r="B362" s="109" t="str">
        <f>IF('Beladung des Speichers'!B362="","",'Beladung des Speichers'!B362)</f>
        <v/>
      </c>
      <c r="C362" s="163" t="str">
        <f>IF(ISBLANK('Beladung des Speichers'!A362),"",SUMIFS('Beladung des Speichers'!$C$17:$C$300,'Beladung des Speichers'!$A$17:$A$300,A362)-SUMIFS('Entladung des Speichers'!$C$17:$C$300,'Entladung des Speichers'!$A$17:$A$300,A362)+SUMIFS(Füllstände!$B$17:$B$299,Füllstände!$A$17:$A$299,A362)-SUMIFS(Füllstände!$C$17:$C$299,Füllstände!$A$17:$A$299,A362))</f>
        <v/>
      </c>
      <c r="D362" s="164" t="str">
        <f>IF(ISBLANK('Beladung des Speichers'!A362),"",C362*'Beladung des Speichers'!C362/SUMIFS('Beladung des Speichers'!$C$17:$C$300,'Beladung des Speichers'!$A$17:$A$300,A362))</f>
        <v/>
      </c>
      <c r="E362" s="165" t="str">
        <f>IF(ISBLANK('Beladung des Speichers'!A362),"",1/SUMIFS('Beladung des Speichers'!$C$17:$C$300,'Beladung des Speichers'!$A$17:$A$300,A362)*C362*SUMIF($A$17:$A$300,A362,'Beladung des Speichers'!$E$17:$E$300))</f>
        <v/>
      </c>
      <c r="F362" s="166" t="str">
        <f>IF(ISBLANK('Beladung des Speichers'!A362),"",IF(C362=0,"0,00",D362/C362*E362))</f>
        <v/>
      </c>
      <c r="G362" s="167" t="str">
        <f>IF(ISBLANK('Beladung des Speichers'!A362),"",SUMIFS('Beladung des Speichers'!$C$17:$C$300,'Beladung des Speichers'!$A$17:$A$300,A362))</f>
        <v/>
      </c>
      <c r="H362" s="124" t="str">
        <f>IF(ISBLANK('Beladung des Speichers'!A362),"",'Beladung des Speichers'!C362)</f>
        <v/>
      </c>
      <c r="I362" s="168" t="str">
        <f>IF(ISBLANK('Beladung des Speichers'!A362),"",SUMIFS('Beladung des Speichers'!$E$17:$E$1001,'Beladung des Speichers'!$A$17:$A$1001,'Ergebnis (detailliert)'!A362))</f>
        <v/>
      </c>
      <c r="J362" s="125" t="str">
        <f>IF(ISBLANK('Beladung des Speichers'!A362),"",'Beladung des Speichers'!E362)</f>
        <v/>
      </c>
      <c r="K362" s="168" t="str">
        <f>IF(ISBLANK('Beladung des Speichers'!A362),"",SUMIFS('Entladung des Speichers'!$C$17:$C$1001,'Entladung des Speichers'!$A$17:$A$1001,'Ergebnis (detailliert)'!A362))</f>
        <v/>
      </c>
      <c r="L362" s="169" t="str">
        <f t="shared" si="22"/>
        <v/>
      </c>
      <c r="M362" s="169" t="str">
        <f>IF(ISBLANK('Entladung des Speichers'!A362),"",'Entladung des Speichers'!C362)</f>
        <v/>
      </c>
      <c r="N362" s="168" t="str">
        <f>IF(ISBLANK('Beladung des Speichers'!A362),"",SUMIFS('Entladung des Speichers'!$E$17:$E$1001,'Entladung des Speichers'!$A$17:$A$1001,'Ergebnis (detailliert)'!$A$17:$A$300))</f>
        <v/>
      </c>
      <c r="O362" s="125" t="str">
        <f t="shared" si="23"/>
        <v/>
      </c>
      <c r="P362" s="20" t="str">
        <f>IFERROR(IF(A362="","",N362*'Ergebnis (detailliert)'!J362/'Ergebnis (detailliert)'!I362),0)</f>
        <v/>
      </c>
      <c r="Q362" s="106" t="str">
        <f t="shared" si="24"/>
        <v/>
      </c>
      <c r="R362" s="107" t="str">
        <f t="shared" si="25"/>
        <v/>
      </c>
      <c r="S362" s="108" t="str">
        <f>IF(A362="","",IF(LOOKUP(A362,Stammdaten!$A$17:$A$1001,Stammdaten!$G$17:$G$1001)="Nein",0,IF(ISBLANK('Beladung des Speichers'!A362),"",ROUND(MIN(J362,Q362)*-1,2))))</f>
        <v/>
      </c>
    </row>
    <row r="363" spans="1:19" x14ac:dyDescent="0.2">
      <c r="A363" s="109" t="str">
        <f>IF('Beladung des Speichers'!A363="","",'Beladung des Speichers'!A363)</f>
        <v/>
      </c>
      <c r="B363" s="109" t="str">
        <f>IF('Beladung des Speichers'!B363="","",'Beladung des Speichers'!B363)</f>
        <v/>
      </c>
      <c r="C363" s="163" t="str">
        <f>IF(ISBLANK('Beladung des Speichers'!A363),"",SUMIFS('Beladung des Speichers'!$C$17:$C$300,'Beladung des Speichers'!$A$17:$A$300,A363)-SUMIFS('Entladung des Speichers'!$C$17:$C$300,'Entladung des Speichers'!$A$17:$A$300,A363)+SUMIFS(Füllstände!$B$17:$B$299,Füllstände!$A$17:$A$299,A363)-SUMIFS(Füllstände!$C$17:$C$299,Füllstände!$A$17:$A$299,A363))</f>
        <v/>
      </c>
      <c r="D363" s="164" t="str">
        <f>IF(ISBLANK('Beladung des Speichers'!A363),"",C363*'Beladung des Speichers'!C363/SUMIFS('Beladung des Speichers'!$C$17:$C$300,'Beladung des Speichers'!$A$17:$A$300,A363))</f>
        <v/>
      </c>
      <c r="E363" s="165" t="str">
        <f>IF(ISBLANK('Beladung des Speichers'!A363),"",1/SUMIFS('Beladung des Speichers'!$C$17:$C$300,'Beladung des Speichers'!$A$17:$A$300,A363)*C363*SUMIF($A$17:$A$300,A363,'Beladung des Speichers'!$E$17:$E$300))</f>
        <v/>
      </c>
      <c r="F363" s="166" t="str">
        <f>IF(ISBLANK('Beladung des Speichers'!A363),"",IF(C363=0,"0,00",D363/C363*E363))</f>
        <v/>
      </c>
      <c r="G363" s="167" t="str">
        <f>IF(ISBLANK('Beladung des Speichers'!A363),"",SUMIFS('Beladung des Speichers'!$C$17:$C$300,'Beladung des Speichers'!$A$17:$A$300,A363))</f>
        <v/>
      </c>
      <c r="H363" s="124" t="str">
        <f>IF(ISBLANK('Beladung des Speichers'!A363),"",'Beladung des Speichers'!C363)</f>
        <v/>
      </c>
      <c r="I363" s="168" t="str">
        <f>IF(ISBLANK('Beladung des Speichers'!A363),"",SUMIFS('Beladung des Speichers'!$E$17:$E$1001,'Beladung des Speichers'!$A$17:$A$1001,'Ergebnis (detailliert)'!A363))</f>
        <v/>
      </c>
      <c r="J363" s="125" t="str">
        <f>IF(ISBLANK('Beladung des Speichers'!A363),"",'Beladung des Speichers'!E363)</f>
        <v/>
      </c>
      <c r="K363" s="168" t="str">
        <f>IF(ISBLANK('Beladung des Speichers'!A363),"",SUMIFS('Entladung des Speichers'!$C$17:$C$1001,'Entladung des Speichers'!$A$17:$A$1001,'Ergebnis (detailliert)'!A363))</f>
        <v/>
      </c>
      <c r="L363" s="169" t="str">
        <f t="shared" si="22"/>
        <v/>
      </c>
      <c r="M363" s="169" t="str">
        <f>IF(ISBLANK('Entladung des Speichers'!A363),"",'Entladung des Speichers'!C363)</f>
        <v/>
      </c>
      <c r="N363" s="168" t="str">
        <f>IF(ISBLANK('Beladung des Speichers'!A363),"",SUMIFS('Entladung des Speichers'!$E$17:$E$1001,'Entladung des Speichers'!$A$17:$A$1001,'Ergebnis (detailliert)'!$A$17:$A$300))</f>
        <v/>
      </c>
      <c r="O363" s="125" t="str">
        <f t="shared" si="23"/>
        <v/>
      </c>
      <c r="P363" s="20" t="str">
        <f>IFERROR(IF(A363="","",N363*'Ergebnis (detailliert)'!J363/'Ergebnis (detailliert)'!I363),0)</f>
        <v/>
      </c>
      <c r="Q363" s="106" t="str">
        <f t="shared" si="24"/>
        <v/>
      </c>
      <c r="R363" s="107" t="str">
        <f t="shared" si="25"/>
        <v/>
      </c>
      <c r="S363" s="108" t="str">
        <f>IF(A363="","",IF(LOOKUP(A363,Stammdaten!$A$17:$A$1001,Stammdaten!$G$17:$G$1001)="Nein",0,IF(ISBLANK('Beladung des Speichers'!A363),"",ROUND(MIN(J363,Q363)*-1,2))))</f>
        <v/>
      </c>
    </row>
    <row r="364" spans="1:19" x14ac:dyDescent="0.2">
      <c r="A364" s="109" t="str">
        <f>IF('Beladung des Speichers'!A364="","",'Beladung des Speichers'!A364)</f>
        <v/>
      </c>
      <c r="B364" s="109" t="str">
        <f>IF('Beladung des Speichers'!B364="","",'Beladung des Speichers'!B364)</f>
        <v/>
      </c>
      <c r="C364" s="163" t="str">
        <f>IF(ISBLANK('Beladung des Speichers'!A364),"",SUMIFS('Beladung des Speichers'!$C$17:$C$300,'Beladung des Speichers'!$A$17:$A$300,A364)-SUMIFS('Entladung des Speichers'!$C$17:$C$300,'Entladung des Speichers'!$A$17:$A$300,A364)+SUMIFS(Füllstände!$B$17:$B$299,Füllstände!$A$17:$A$299,A364)-SUMIFS(Füllstände!$C$17:$C$299,Füllstände!$A$17:$A$299,A364))</f>
        <v/>
      </c>
      <c r="D364" s="164" t="str">
        <f>IF(ISBLANK('Beladung des Speichers'!A364),"",C364*'Beladung des Speichers'!C364/SUMIFS('Beladung des Speichers'!$C$17:$C$300,'Beladung des Speichers'!$A$17:$A$300,A364))</f>
        <v/>
      </c>
      <c r="E364" s="165" t="str">
        <f>IF(ISBLANK('Beladung des Speichers'!A364),"",1/SUMIFS('Beladung des Speichers'!$C$17:$C$300,'Beladung des Speichers'!$A$17:$A$300,A364)*C364*SUMIF($A$17:$A$300,A364,'Beladung des Speichers'!$E$17:$E$300))</f>
        <v/>
      </c>
      <c r="F364" s="166" t="str">
        <f>IF(ISBLANK('Beladung des Speichers'!A364),"",IF(C364=0,"0,00",D364/C364*E364))</f>
        <v/>
      </c>
      <c r="G364" s="167" t="str">
        <f>IF(ISBLANK('Beladung des Speichers'!A364),"",SUMIFS('Beladung des Speichers'!$C$17:$C$300,'Beladung des Speichers'!$A$17:$A$300,A364))</f>
        <v/>
      </c>
      <c r="H364" s="124" t="str">
        <f>IF(ISBLANK('Beladung des Speichers'!A364),"",'Beladung des Speichers'!C364)</f>
        <v/>
      </c>
      <c r="I364" s="168" t="str">
        <f>IF(ISBLANK('Beladung des Speichers'!A364),"",SUMIFS('Beladung des Speichers'!$E$17:$E$1001,'Beladung des Speichers'!$A$17:$A$1001,'Ergebnis (detailliert)'!A364))</f>
        <v/>
      </c>
      <c r="J364" s="125" t="str">
        <f>IF(ISBLANK('Beladung des Speichers'!A364),"",'Beladung des Speichers'!E364)</f>
        <v/>
      </c>
      <c r="K364" s="168" t="str">
        <f>IF(ISBLANK('Beladung des Speichers'!A364),"",SUMIFS('Entladung des Speichers'!$C$17:$C$1001,'Entladung des Speichers'!$A$17:$A$1001,'Ergebnis (detailliert)'!A364))</f>
        <v/>
      </c>
      <c r="L364" s="169" t="str">
        <f t="shared" si="22"/>
        <v/>
      </c>
      <c r="M364" s="169" t="str">
        <f>IF(ISBLANK('Entladung des Speichers'!A364),"",'Entladung des Speichers'!C364)</f>
        <v/>
      </c>
      <c r="N364" s="168" t="str">
        <f>IF(ISBLANK('Beladung des Speichers'!A364),"",SUMIFS('Entladung des Speichers'!$E$17:$E$1001,'Entladung des Speichers'!$A$17:$A$1001,'Ergebnis (detailliert)'!$A$17:$A$300))</f>
        <v/>
      </c>
      <c r="O364" s="125" t="str">
        <f t="shared" si="23"/>
        <v/>
      </c>
      <c r="P364" s="20" t="str">
        <f>IFERROR(IF(A364="","",N364*'Ergebnis (detailliert)'!J364/'Ergebnis (detailliert)'!I364),0)</f>
        <v/>
      </c>
      <c r="Q364" s="106" t="str">
        <f t="shared" si="24"/>
        <v/>
      </c>
      <c r="R364" s="107" t="str">
        <f t="shared" si="25"/>
        <v/>
      </c>
      <c r="S364" s="108" t="str">
        <f>IF(A364="","",IF(LOOKUP(A364,Stammdaten!$A$17:$A$1001,Stammdaten!$G$17:$G$1001)="Nein",0,IF(ISBLANK('Beladung des Speichers'!A364),"",ROUND(MIN(J364,Q364)*-1,2))))</f>
        <v/>
      </c>
    </row>
    <row r="365" spans="1:19" x14ac:dyDescent="0.2">
      <c r="A365" s="109" t="str">
        <f>IF('Beladung des Speichers'!A365="","",'Beladung des Speichers'!A365)</f>
        <v/>
      </c>
      <c r="B365" s="109" t="str">
        <f>IF('Beladung des Speichers'!B365="","",'Beladung des Speichers'!B365)</f>
        <v/>
      </c>
      <c r="C365" s="163" t="str">
        <f>IF(ISBLANK('Beladung des Speichers'!A365),"",SUMIFS('Beladung des Speichers'!$C$17:$C$300,'Beladung des Speichers'!$A$17:$A$300,A365)-SUMIFS('Entladung des Speichers'!$C$17:$C$300,'Entladung des Speichers'!$A$17:$A$300,A365)+SUMIFS(Füllstände!$B$17:$B$299,Füllstände!$A$17:$A$299,A365)-SUMIFS(Füllstände!$C$17:$C$299,Füllstände!$A$17:$A$299,A365))</f>
        <v/>
      </c>
      <c r="D365" s="164" t="str">
        <f>IF(ISBLANK('Beladung des Speichers'!A365),"",C365*'Beladung des Speichers'!C365/SUMIFS('Beladung des Speichers'!$C$17:$C$300,'Beladung des Speichers'!$A$17:$A$300,A365))</f>
        <v/>
      </c>
      <c r="E365" s="165" t="str">
        <f>IF(ISBLANK('Beladung des Speichers'!A365),"",1/SUMIFS('Beladung des Speichers'!$C$17:$C$300,'Beladung des Speichers'!$A$17:$A$300,A365)*C365*SUMIF($A$17:$A$300,A365,'Beladung des Speichers'!$E$17:$E$300))</f>
        <v/>
      </c>
      <c r="F365" s="166" t="str">
        <f>IF(ISBLANK('Beladung des Speichers'!A365),"",IF(C365=0,"0,00",D365/C365*E365))</f>
        <v/>
      </c>
      <c r="G365" s="167" t="str">
        <f>IF(ISBLANK('Beladung des Speichers'!A365),"",SUMIFS('Beladung des Speichers'!$C$17:$C$300,'Beladung des Speichers'!$A$17:$A$300,A365))</f>
        <v/>
      </c>
      <c r="H365" s="124" t="str">
        <f>IF(ISBLANK('Beladung des Speichers'!A365),"",'Beladung des Speichers'!C365)</f>
        <v/>
      </c>
      <c r="I365" s="168" t="str">
        <f>IF(ISBLANK('Beladung des Speichers'!A365),"",SUMIFS('Beladung des Speichers'!$E$17:$E$1001,'Beladung des Speichers'!$A$17:$A$1001,'Ergebnis (detailliert)'!A365))</f>
        <v/>
      </c>
      <c r="J365" s="125" t="str">
        <f>IF(ISBLANK('Beladung des Speichers'!A365),"",'Beladung des Speichers'!E365)</f>
        <v/>
      </c>
      <c r="K365" s="168" t="str">
        <f>IF(ISBLANK('Beladung des Speichers'!A365),"",SUMIFS('Entladung des Speichers'!$C$17:$C$1001,'Entladung des Speichers'!$A$17:$A$1001,'Ergebnis (detailliert)'!A365))</f>
        <v/>
      </c>
      <c r="L365" s="169" t="str">
        <f t="shared" si="22"/>
        <v/>
      </c>
      <c r="M365" s="169" t="str">
        <f>IF(ISBLANK('Entladung des Speichers'!A365),"",'Entladung des Speichers'!C365)</f>
        <v/>
      </c>
      <c r="N365" s="168" t="str">
        <f>IF(ISBLANK('Beladung des Speichers'!A365),"",SUMIFS('Entladung des Speichers'!$E$17:$E$1001,'Entladung des Speichers'!$A$17:$A$1001,'Ergebnis (detailliert)'!$A$17:$A$300))</f>
        <v/>
      </c>
      <c r="O365" s="125" t="str">
        <f t="shared" si="23"/>
        <v/>
      </c>
      <c r="P365" s="20" t="str">
        <f>IFERROR(IF(A365="","",N365*'Ergebnis (detailliert)'!J365/'Ergebnis (detailliert)'!I365),0)</f>
        <v/>
      </c>
      <c r="Q365" s="106" t="str">
        <f t="shared" si="24"/>
        <v/>
      </c>
      <c r="R365" s="107" t="str">
        <f t="shared" si="25"/>
        <v/>
      </c>
      <c r="S365" s="108" t="str">
        <f>IF(A365="","",IF(LOOKUP(A365,Stammdaten!$A$17:$A$1001,Stammdaten!$G$17:$G$1001)="Nein",0,IF(ISBLANK('Beladung des Speichers'!A365),"",ROUND(MIN(J365,Q365)*-1,2))))</f>
        <v/>
      </c>
    </row>
    <row r="366" spans="1:19" x14ac:dyDescent="0.2">
      <c r="A366" s="109" t="str">
        <f>IF('Beladung des Speichers'!A366="","",'Beladung des Speichers'!A366)</f>
        <v/>
      </c>
      <c r="B366" s="109" t="str">
        <f>IF('Beladung des Speichers'!B366="","",'Beladung des Speichers'!B366)</f>
        <v/>
      </c>
      <c r="C366" s="163" t="str">
        <f>IF(ISBLANK('Beladung des Speichers'!A366),"",SUMIFS('Beladung des Speichers'!$C$17:$C$300,'Beladung des Speichers'!$A$17:$A$300,A366)-SUMIFS('Entladung des Speichers'!$C$17:$C$300,'Entladung des Speichers'!$A$17:$A$300,A366)+SUMIFS(Füllstände!$B$17:$B$299,Füllstände!$A$17:$A$299,A366)-SUMIFS(Füllstände!$C$17:$C$299,Füllstände!$A$17:$A$299,A366))</f>
        <v/>
      </c>
      <c r="D366" s="164" t="str">
        <f>IF(ISBLANK('Beladung des Speichers'!A366),"",C366*'Beladung des Speichers'!C366/SUMIFS('Beladung des Speichers'!$C$17:$C$300,'Beladung des Speichers'!$A$17:$A$300,A366))</f>
        <v/>
      </c>
      <c r="E366" s="165" t="str">
        <f>IF(ISBLANK('Beladung des Speichers'!A366),"",1/SUMIFS('Beladung des Speichers'!$C$17:$C$300,'Beladung des Speichers'!$A$17:$A$300,A366)*C366*SUMIF($A$17:$A$300,A366,'Beladung des Speichers'!$E$17:$E$300))</f>
        <v/>
      </c>
      <c r="F366" s="166" t="str">
        <f>IF(ISBLANK('Beladung des Speichers'!A366),"",IF(C366=0,"0,00",D366/C366*E366))</f>
        <v/>
      </c>
      <c r="G366" s="167" t="str">
        <f>IF(ISBLANK('Beladung des Speichers'!A366),"",SUMIFS('Beladung des Speichers'!$C$17:$C$300,'Beladung des Speichers'!$A$17:$A$300,A366))</f>
        <v/>
      </c>
      <c r="H366" s="124" t="str">
        <f>IF(ISBLANK('Beladung des Speichers'!A366),"",'Beladung des Speichers'!C366)</f>
        <v/>
      </c>
      <c r="I366" s="168" t="str">
        <f>IF(ISBLANK('Beladung des Speichers'!A366),"",SUMIFS('Beladung des Speichers'!$E$17:$E$1001,'Beladung des Speichers'!$A$17:$A$1001,'Ergebnis (detailliert)'!A366))</f>
        <v/>
      </c>
      <c r="J366" s="125" t="str">
        <f>IF(ISBLANK('Beladung des Speichers'!A366),"",'Beladung des Speichers'!E366)</f>
        <v/>
      </c>
      <c r="K366" s="168" t="str">
        <f>IF(ISBLANK('Beladung des Speichers'!A366),"",SUMIFS('Entladung des Speichers'!$C$17:$C$1001,'Entladung des Speichers'!$A$17:$A$1001,'Ergebnis (detailliert)'!A366))</f>
        <v/>
      </c>
      <c r="L366" s="169" t="str">
        <f t="shared" si="22"/>
        <v/>
      </c>
      <c r="M366" s="169" t="str">
        <f>IF(ISBLANK('Entladung des Speichers'!A366),"",'Entladung des Speichers'!C366)</f>
        <v/>
      </c>
      <c r="N366" s="168" t="str">
        <f>IF(ISBLANK('Beladung des Speichers'!A366),"",SUMIFS('Entladung des Speichers'!$E$17:$E$1001,'Entladung des Speichers'!$A$17:$A$1001,'Ergebnis (detailliert)'!$A$17:$A$300))</f>
        <v/>
      </c>
      <c r="O366" s="125" t="str">
        <f t="shared" si="23"/>
        <v/>
      </c>
      <c r="P366" s="20" t="str">
        <f>IFERROR(IF(A366="","",N366*'Ergebnis (detailliert)'!J366/'Ergebnis (detailliert)'!I366),0)</f>
        <v/>
      </c>
      <c r="Q366" s="106" t="str">
        <f t="shared" si="24"/>
        <v/>
      </c>
      <c r="R366" s="107" t="str">
        <f t="shared" si="25"/>
        <v/>
      </c>
      <c r="S366" s="108" t="str">
        <f>IF(A366="","",IF(LOOKUP(A366,Stammdaten!$A$17:$A$1001,Stammdaten!$G$17:$G$1001)="Nein",0,IF(ISBLANK('Beladung des Speichers'!A366),"",ROUND(MIN(J366,Q366)*-1,2))))</f>
        <v/>
      </c>
    </row>
    <row r="367" spans="1:19" x14ac:dyDescent="0.2">
      <c r="A367" s="109" t="str">
        <f>IF('Beladung des Speichers'!A367="","",'Beladung des Speichers'!A367)</f>
        <v/>
      </c>
      <c r="B367" s="109" t="str">
        <f>IF('Beladung des Speichers'!B367="","",'Beladung des Speichers'!B367)</f>
        <v/>
      </c>
      <c r="C367" s="163" t="str">
        <f>IF(ISBLANK('Beladung des Speichers'!A367),"",SUMIFS('Beladung des Speichers'!$C$17:$C$300,'Beladung des Speichers'!$A$17:$A$300,A367)-SUMIFS('Entladung des Speichers'!$C$17:$C$300,'Entladung des Speichers'!$A$17:$A$300,A367)+SUMIFS(Füllstände!$B$17:$B$299,Füllstände!$A$17:$A$299,A367)-SUMIFS(Füllstände!$C$17:$C$299,Füllstände!$A$17:$A$299,A367))</f>
        <v/>
      </c>
      <c r="D367" s="164" t="str">
        <f>IF(ISBLANK('Beladung des Speichers'!A367),"",C367*'Beladung des Speichers'!C367/SUMIFS('Beladung des Speichers'!$C$17:$C$300,'Beladung des Speichers'!$A$17:$A$300,A367))</f>
        <v/>
      </c>
      <c r="E367" s="165" t="str">
        <f>IF(ISBLANK('Beladung des Speichers'!A367),"",1/SUMIFS('Beladung des Speichers'!$C$17:$C$300,'Beladung des Speichers'!$A$17:$A$300,A367)*C367*SUMIF($A$17:$A$300,A367,'Beladung des Speichers'!$E$17:$E$300))</f>
        <v/>
      </c>
      <c r="F367" s="166" t="str">
        <f>IF(ISBLANK('Beladung des Speichers'!A367),"",IF(C367=0,"0,00",D367/C367*E367))</f>
        <v/>
      </c>
      <c r="G367" s="167" t="str">
        <f>IF(ISBLANK('Beladung des Speichers'!A367),"",SUMIFS('Beladung des Speichers'!$C$17:$C$300,'Beladung des Speichers'!$A$17:$A$300,A367))</f>
        <v/>
      </c>
      <c r="H367" s="124" t="str">
        <f>IF(ISBLANK('Beladung des Speichers'!A367),"",'Beladung des Speichers'!C367)</f>
        <v/>
      </c>
      <c r="I367" s="168" t="str">
        <f>IF(ISBLANK('Beladung des Speichers'!A367),"",SUMIFS('Beladung des Speichers'!$E$17:$E$1001,'Beladung des Speichers'!$A$17:$A$1001,'Ergebnis (detailliert)'!A367))</f>
        <v/>
      </c>
      <c r="J367" s="125" t="str">
        <f>IF(ISBLANK('Beladung des Speichers'!A367),"",'Beladung des Speichers'!E367)</f>
        <v/>
      </c>
      <c r="K367" s="168" t="str">
        <f>IF(ISBLANK('Beladung des Speichers'!A367),"",SUMIFS('Entladung des Speichers'!$C$17:$C$1001,'Entladung des Speichers'!$A$17:$A$1001,'Ergebnis (detailliert)'!A367))</f>
        <v/>
      </c>
      <c r="L367" s="169" t="str">
        <f t="shared" si="22"/>
        <v/>
      </c>
      <c r="M367" s="169" t="str">
        <f>IF(ISBLANK('Entladung des Speichers'!A367),"",'Entladung des Speichers'!C367)</f>
        <v/>
      </c>
      <c r="N367" s="168" t="str">
        <f>IF(ISBLANK('Beladung des Speichers'!A367),"",SUMIFS('Entladung des Speichers'!$E$17:$E$1001,'Entladung des Speichers'!$A$17:$A$1001,'Ergebnis (detailliert)'!$A$17:$A$300))</f>
        <v/>
      </c>
      <c r="O367" s="125" t="str">
        <f t="shared" si="23"/>
        <v/>
      </c>
      <c r="P367" s="20" t="str">
        <f>IFERROR(IF(A367="","",N367*'Ergebnis (detailliert)'!J367/'Ergebnis (detailliert)'!I367),0)</f>
        <v/>
      </c>
      <c r="Q367" s="106" t="str">
        <f t="shared" si="24"/>
        <v/>
      </c>
      <c r="R367" s="107" t="str">
        <f t="shared" si="25"/>
        <v/>
      </c>
      <c r="S367" s="108" t="str">
        <f>IF(A367="","",IF(LOOKUP(A367,Stammdaten!$A$17:$A$1001,Stammdaten!$G$17:$G$1001)="Nein",0,IF(ISBLANK('Beladung des Speichers'!A367),"",ROUND(MIN(J367,Q367)*-1,2))))</f>
        <v/>
      </c>
    </row>
    <row r="368" spans="1:19" x14ac:dyDescent="0.2">
      <c r="A368" s="109" t="str">
        <f>IF('Beladung des Speichers'!A368="","",'Beladung des Speichers'!A368)</f>
        <v/>
      </c>
      <c r="B368" s="109" t="str">
        <f>IF('Beladung des Speichers'!B368="","",'Beladung des Speichers'!B368)</f>
        <v/>
      </c>
      <c r="C368" s="163" t="str">
        <f>IF(ISBLANK('Beladung des Speichers'!A368),"",SUMIFS('Beladung des Speichers'!$C$17:$C$300,'Beladung des Speichers'!$A$17:$A$300,A368)-SUMIFS('Entladung des Speichers'!$C$17:$C$300,'Entladung des Speichers'!$A$17:$A$300,A368)+SUMIFS(Füllstände!$B$17:$B$299,Füllstände!$A$17:$A$299,A368)-SUMIFS(Füllstände!$C$17:$C$299,Füllstände!$A$17:$A$299,A368))</f>
        <v/>
      </c>
      <c r="D368" s="164" t="str">
        <f>IF(ISBLANK('Beladung des Speichers'!A368),"",C368*'Beladung des Speichers'!C368/SUMIFS('Beladung des Speichers'!$C$17:$C$300,'Beladung des Speichers'!$A$17:$A$300,A368))</f>
        <v/>
      </c>
      <c r="E368" s="165" t="str">
        <f>IF(ISBLANK('Beladung des Speichers'!A368),"",1/SUMIFS('Beladung des Speichers'!$C$17:$C$300,'Beladung des Speichers'!$A$17:$A$300,A368)*C368*SUMIF($A$17:$A$300,A368,'Beladung des Speichers'!$E$17:$E$300))</f>
        <v/>
      </c>
      <c r="F368" s="166" t="str">
        <f>IF(ISBLANK('Beladung des Speichers'!A368),"",IF(C368=0,"0,00",D368/C368*E368))</f>
        <v/>
      </c>
      <c r="G368" s="167" t="str">
        <f>IF(ISBLANK('Beladung des Speichers'!A368),"",SUMIFS('Beladung des Speichers'!$C$17:$C$300,'Beladung des Speichers'!$A$17:$A$300,A368))</f>
        <v/>
      </c>
      <c r="H368" s="124" t="str">
        <f>IF(ISBLANK('Beladung des Speichers'!A368),"",'Beladung des Speichers'!C368)</f>
        <v/>
      </c>
      <c r="I368" s="168" t="str">
        <f>IF(ISBLANK('Beladung des Speichers'!A368),"",SUMIFS('Beladung des Speichers'!$E$17:$E$1001,'Beladung des Speichers'!$A$17:$A$1001,'Ergebnis (detailliert)'!A368))</f>
        <v/>
      </c>
      <c r="J368" s="125" t="str">
        <f>IF(ISBLANK('Beladung des Speichers'!A368),"",'Beladung des Speichers'!E368)</f>
        <v/>
      </c>
      <c r="K368" s="168" t="str">
        <f>IF(ISBLANK('Beladung des Speichers'!A368),"",SUMIFS('Entladung des Speichers'!$C$17:$C$1001,'Entladung des Speichers'!$A$17:$A$1001,'Ergebnis (detailliert)'!A368))</f>
        <v/>
      </c>
      <c r="L368" s="169" t="str">
        <f t="shared" si="22"/>
        <v/>
      </c>
      <c r="M368" s="169" t="str">
        <f>IF(ISBLANK('Entladung des Speichers'!A368),"",'Entladung des Speichers'!C368)</f>
        <v/>
      </c>
      <c r="N368" s="168" t="str">
        <f>IF(ISBLANK('Beladung des Speichers'!A368),"",SUMIFS('Entladung des Speichers'!$E$17:$E$1001,'Entladung des Speichers'!$A$17:$A$1001,'Ergebnis (detailliert)'!$A$17:$A$300))</f>
        <v/>
      </c>
      <c r="O368" s="125" t="str">
        <f t="shared" si="23"/>
        <v/>
      </c>
      <c r="P368" s="20" t="str">
        <f>IFERROR(IF(A368="","",N368*'Ergebnis (detailliert)'!J368/'Ergebnis (detailliert)'!I368),0)</f>
        <v/>
      </c>
      <c r="Q368" s="106" t="str">
        <f t="shared" si="24"/>
        <v/>
      </c>
      <c r="R368" s="107" t="str">
        <f t="shared" si="25"/>
        <v/>
      </c>
      <c r="S368" s="108" t="str">
        <f>IF(A368="","",IF(LOOKUP(A368,Stammdaten!$A$17:$A$1001,Stammdaten!$G$17:$G$1001)="Nein",0,IF(ISBLANK('Beladung des Speichers'!A368),"",ROUND(MIN(J368,Q368)*-1,2))))</f>
        <v/>
      </c>
    </row>
    <row r="369" spans="1:19" x14ac:dyDescent="0.2">
      <c r="A369" s="109" t="str">
        <f>IF('Beladung des Speichers'!A369="","",'Beladung des Speichers'!A369)</f>
        <v/>
      </c>
      <c r="B369" s="109" t="str">
        <f>IF('Beladung des Speichers'!B369="","",'Beladung des Speichers'!B369)</f>
        <v/>
      </c>
      <c r="C369" s="163" t="str">
        <f>IF(ISBLANK('Beladung des Speichers'!A369),"",SUMIFS('Beladung des Speichers'!$C$17:$C$300,'Beladung des Speichers'!$A$17:$A$300,A369)-SUMIFS('Entladung des Speichers'!$C$17:$C$300,'Entladung des Speichers'!$A$17:$A$300,A369)+SUMIFS(Füllstände!$B$17:$B$299,Füllstände!$A$17:$A$299,A369)-SUMIFS(Füllstände!$C$17:$C$299,Füllstände!$A$17:$A$299,A369))</f>
        <v/>
      </c>
      <c r="D369" s="164" t="str">
        <f>IF(ISBLANK('Beladung des Speichers'!A369),"",C369*'Beladung des Speichers'!C369/SUMIFS('Beladung des Speichers'!$C$17:$C$300,'Beladung des Speichers'!$A$17:$A$300,A369))</f>
        <v/>
      </c>
      <c r="E369" s="165" t="str">
        <f>IF(ISBLANK('Beladung des Speichers'!A369),"",1/SUMIFS('Beladung des Speichers'!$C$17:$C$300,'Beladung des Speichers'!$A$17:$A$300,A369)*C369*SUMIF($A$17:$A$300,A369,'Beladung des Speichers'!$E$17:$E$300))</f>
        <v/>
      </c>
      <c r="F369" s="166" t="str">
        <f>IF(ISBLANK('Beladung des Speichers'!A369),"",IF(C369=0,"0,00",D369/C369*E369))</f>
        <v/>
      </c>
      <c r="G369" s="167" t="str">
        <f>IF(ISBLANK('Beladung des Speichers'!A369),"",SUMIFS('Beladung des Speichers'!$C$17:$C$300,'Beladung des Speichers'!$A$17:$A$300,A369))</f>
        <v/>
      </c>
      <c r="H369" s="124" t="str">
        <f>IF(ISBLANK('Beladung des Speichers'!A369),"",'Beladung des Speichers'!C369)</f>
        <v/>
      </c>
      <c r="I369" s="168" t="str">
        <f>IF(ISBLANK('Beladung des Speichers'!A369),"",SUMIFS('Beladung des Speichers'!$E$17:$E$1001,'Beladung des Speichers'!$A$17:$A$1001,'Ergebnis (detailliert)'!A369))</f>
        <v/>
      </c>
      <c r="J369" s="125" t="str">
        <f>IF(ISBLANK('Beladung des Speichers'!A369),"",'Beladung des Speichers'!E369)</f>
        <v/>
      </c>
      <c r="K369" s="168" t="str">
        <f>IF(ISBLANK('Beladung des Speichers'!A369),"",SUMIFS('Entladung des Speichers'!$C$17:$C$1001,'Entladung des Speichers'!$A$17:$A$1001,'Ergebnis (detailliert)'!A369))</f>
        <v/>
      </c>
      <c r="L369" s="169" t="str">
        <f t="shared" si="22"/>
        <v/>
      </c>
      <c r="M369" s="169" t="str">
        <f>IF(ISBLANK('Entladung des Speichers'!A369),"",'Entladung des Speichers'!C369)</f>
        <v/>
      </c>
      <c r="N369" s="168" t="str">
        <f>IF(ISBLANK('Beladung des Speichers'!A369),"",SUMIFS('Entladung des Speichers'!$E$17:$E$1001,'Entladung des Speichers'!$A$17:$A$1001,'Ergebnis (detailliert)'!$A$17:$A$300))</f>
        <v/>
      </c>
      <c r="O369" s="125" t="str">
        <f t="shared" si="23"/>
        <v/>
      </c>
      <c r="P369" s="20" t="str">
        <f>IFERROR(IF(A369="","",N369*'Ergebnis (detailliert)'!J369/'Ergebnis (detailliert)'!I369),0)</f>
        <v/>
      </c>
      <c r="Q369" s="106" t="str">
        <f t="shared" si="24"/>
        <v/>
      </c>
      <c r="R369" s="107" t="str">
        <f t="shared" si="25"/>
        <v/>
      </c>
      <c r="S369" s="108" t="str">
        <f>IF(A369="","",IF(LOOKUP(A369,Stammdaten!$A$17:$A$1001,Stammdaten!$G$17:$G$1001)="Nein",0,IF(ISBLANK('Beladung des Speichers'!A369),"",ROUND(MIN(J369,Q369)*-1,2))))</f>
        <v/>
      </c>
    </row>
    <row r="370" spans="1:19" x14ac:dyDescent="0.2">
      <c r="A370" s="109" t="str">
        <f>IF('Beladung des Speichers'!A370="","",'Beladung des Speichers'!A370)</f>
        <v/>
      </c>
      <c r="B370" s="109" t="str">
        <f>IF('Beladung des Speichers'!B370="","",'Beladung des Speichers'!B370)</f>
        <v/>
      </c>
      <c r="C370" s="163" t="str">
        <f>IF(ISBLANK('Beladung des Speichers'!A370),"",SUMIFS('Beladung des Speichers'!$C$17:$C$300,'Beladung des Speichers'!$A$17:$A$300,A370)-SUMIFS('Entladung des Speichers'!$C$17:$C$300,'Entladung des Speichers'!$A$17:$A$300,A370)+SUMIFS(Füllstände!$B$17:$B$299,Füllstände!$A$17:$A$299,A370)-SUMIFS(Füllstände!$C$17:$C$299,Füllstände!$A$17:$A$299,A370))</f>
        <v/>
      </c>
      <c r="D370" s="164" t="str">
        <f>IF(ISBLANK('Beladung des Speichers'!A370),"",C370*'Beladung des Speichers'!C370/SUMIFS('Beladung des Speichers'!$C$17:$C$300,'Beladung des Speichers'!$A$17:$A$300,A370))</f>
        <v/>
      </c>
      <c r="E370" s="165" t="str">
        <f>IF(ISBLANK('Beladung des Speichers'!A370),"",1/SUMIFS('Beladung des Speichers'!$C$17:$C$300,'Beladung des Speichers'!$A$17:$A$300,A370)*C370*SUMIF($A$17:$A$300,A370,'Beladung des Speichers'!$E$17:$E$300))</f>
        <v/>
      </c>
      <c r="F370" s="166" t="str">
        <f>IF(ISBLANK('Beladung des Speichers'!A370),"",IF(C370=0,"0,00",D370/C370*E370))</f>
        <v/>
      </c>
      <c r="G370" s="167" t="str">
        <f>IF(ISBLANK('Beladung des Speichers'!A370),"",SUMIFS('Beladung des Speichers'!$C$17:$C$300,'Beladung des Speichers'!$A$17:$A$300,A370))</f>
        <v/>
      </c>
      <c r="H370" s="124" t="str">
        <f>IF(ISBLANK('Beladung des Speichers'!A370),"",'Beladung des Speichers'!C370)</f>
        <v/>
      </c>
      <c r="I370" s="168" t="str">
        <f>IF(ISBLANK('Beladung des Speichers'!A370),"",SUMIFS('Beladung des Speichers'!$E$17:$E$1001,'Beladung des Speichers'!$A$17:$A$1001,'Ergebnis (detailliert)'!A370))</f>
        <v/>
      </c>
      <c r="J370" s="125" t="str">
        <f>IF(ISBLANK('Beladung des Speichers'!A370),"",'Beladung des Speichers'!E370)</f>
        <v/>
      </c>
      <c r="K370" s="168" t="str">
        <f>IF(ISBLANK('Beladung des Speichers'!A370),"",SUMIFS('Entladung des Speichers'!$C$17:$C$1001,'Entladung des Speichers'!$A$17:$A$1001,'Ergebnis (detailliert)'!A370))</f>
        <v/>
      </c>
      <c r="L370" s="169" t="str">
        <f t="shared" si="22"/>
        <v/>
      </c>
      <c r="M370" s="169" t="str">
        <f>IF(ISBLANK('Entladung des Speichers'!A370),"",'Entladung des Speichers'!C370)</f>
        <v/>
      </c>
      <c r="N370" s="168" t="str">
        <f>IF(ISBLANK('Beladung des Speichers'!A370),"",SUMIFS('Entladung des Speichers'!$E$17:$E$1001,'Entladung des Speichers'!$A$17:$A$1001,'Ergebnis (detailliert)'!$A$17:$A$300))</f>
        <v/>
      </c>
      <c r="O370" s="125" t="str">
        <f t="shared" si="23"/>
        <v/>
      </c>
      <c r="P370" s="20" t="str">
        <f>IFERROR(IF(A370="","",N370*'Ergebnis (detailliert)'!J370/'Ergebnis (detailliert)'!I370),0)</f>
        <v/>
      </c>
      <c r="Q370" s="106" t="str">
        <f t="shared" si="24"/>
        <v/>
      </c>
      <c r="R370" s="107" t="str">
        <f t="shared" si="25"/>
        <v/>
      </c>
      <c r="S370" s="108" t="str">
        <f>IF(A370="","",IF(LOOKUP(A370,Stammdaten!$A$17:$A$1001,Stammdaten!$G$17:$G$1001)="Nein",0,IF(ISBLANK('Beladung des Speichers'!A370),"",ROUND(MIN(J370,Q370)*-1,2))))</f>
        <v/>
      </c>
    </row>
    <row r="371" spans="1:19" x14ac:dyDescent="0.2">
      <c r="A371" s="109" t="str">
        <f>IF('Beladung des Speichers'!A371="","",'Beladung des Speichers'!A371)</f>
        <v/>
      </c>
      <c r="B371" s="109" t="str">
        <f>IF('Beladung des Speichers'!B371="","",'Beladung des Speichers'!B371)</f>
        <v/>
      </c>
      <c r="C371" s="163" t="str">
        <f>IF(ISBLANK('Beladung des Speichers'!A371),"",SUMIFS('Beladung des Speichers'!$C$17:$C$300,'Beladung des Speichers'!$A$17:$A$300,A371)-SUMIFS('Entladung des Speichers'!$C$17:$C$300,'Entladung des Speichers'!$A$17:$A$300,A371)+SUMIFS(Füllstände!$B$17:$B$299,Füllstände!$A$17:$A$299,A371)-SUMIFS(Füllstände!$C$17:$C$299,Füllstände!$A$17:$A$299,A371))</f>
        <v/>
      </c>
      <c r="D371" s="164" t="str">
        <f>IF(ISBLANK('Beladung des Speichers'!A371),"",C371*'Beladung des Speichers'!C371/SUMIFS('Beladung des Speichers'!$C$17:$C$300,'Beladung des Speichers'!$A$17:$A$300,A371))</f>
        <v/>
      </c>
      <c r="E371" s="165" t="str">
        <f>IF(ISBLANK('Beladung des Speichers'!A371),"",1/SUMIFS('Beladung des Speichers'!$C$17:$C$300,'Beladung des Speichers'!$A$17:$A$300,A371)*C371*SUMIF($A$17:$A$300,A371,'Beladung des Speichers'!$E$17:$E$300))</f>
        <v/>
      </c>
      <c r="F371" s="166" t="str">
        <f>IF(ISBLANK('Beladung des Speichers'!A371),"",IF(C371=0,"0,00",D371/C371*E371))</f>
        <v/>
      </c>
      <c r="G371" s="167" t="str">
        <f>IF(ISBLANK('Beladung des Speichers'!A371),"",SUMIFS('Beladung des Speichers'!$C$17:$C$300,'Beladung des Speichers'!$A$17:$A$300,A371))</f>
        <v/>
      </c>
      <c r="H371" s="124" t="str">
        <f>IF(ISBLANK('Beladung des Speichers'!A371),"",'Beladung des Speichers'!C371)</f>
        <v/>
      </c>
      <c r="I371" s="168" t="str">
        <f>IF(ISBLANK('Beladung des Speichers'!A371),"",SUMIFS('Beladung des Speichers'!$E$17:$E$1001,'Beladung des Speichers'!$A$17:$A$1001,'Ergebnis (detailliert)'!A371))</f>
        <v/>
      </c>
      <c r="J371" s="125" t="str">
        <f>IF(ISBLANK('Beladung des Speichers'!A371),"",'Beladung des Speichers'!E371)</f>
        <v/>
      </c>
      <c r="K371" s="168" t="str">
        <f>IF(ISBLANK('Beladung des Speichers'!A371),"",SUMIFS('Entladung des Speichers'!$C$17:$C$1001,'Entladung des Speichers'!$A$17:$A$1001,'Ergebnis (detailliert)'!A371))</f>
        <v/>
      </c>
      <c r="L371" s="169" t="str">
        <f t="shared" si="22"/>
        <v/>
      </c>
      <c r="M371" s="169" t="str">
        <f>IF(ISBLANK('Entladung des Speichers'!A371),"",'Entladung des Speichers'!C371)</f>
        <v/>
      </c>
      <c r="N371" s="168" t="str">
        <f>IF(ISBLANK('Beladung des Speichers'!A371),"",SUMIFS('Entladung des Speichers'!$E$17:$E$1001,'Entladung des Speichers'!$A$17:$A$1001,'Ergebnis (detailliert)'!$A$17:$A$300))</f>
        <v/>
      </c>
      <c r="O371" s="125" t="str">
        <f t="shared" si="23"/>
        <v/>
      </c>
      <c r="P371" s="20" t="str">
        <f>IFERROR(IF(A371="","",N371*'Ergebnis (detailliert)'!J371/'Ergebnis (detailliert)'!I371),0)</f>
        <v/>
      </c>
      <c r="Q371" s="106" t="str">
        <f t="shared" si="24"/>
        <v/>
      </c>
      <c r="R371" s="107" t="str">
        <f t="shared" si="25"/>
        <v/>
      </c>
      <c r="S371" s="108" t="str">
        <f>IF(A371="","",IF(LOOKUP(A371,Stammdaten!$A$17:$A$1001,Stammdaten!$G$17:$G$1001)="Nein",0,IF(ISBLANK('Beladung des Speichers'!A371),"",ROUND(MIN(J371,Q371)*-1,2))))</f>
        <v/>
      </c>
    </row>
    <row r="372" spans="1:19" x14ac:dyDescent="0.2">
      <c r="A372" s="109" t="str">
        <f>IF('Beladung des Speichers'!A372="","",'Beladung des Speichers'!A372)</f>
        <v/>
      </c>
      <c r="B372" s="109" t="str">
        <f>IF('Beladung des Speichers'!B372="","",'Beladung des Speichers'!B372)</f>
        <v/>
      </c>
      <c r="C372" s="163" t="str">
        <f>IF(ISBLANK('Beladung des Speichers'!A372),"",SUMIFS('Beladung des Speichers'!$C$17:$C$300,'Beladung des Speichers'!$A$17:$A$300,A372)-SUMIFS('Entladung des Speichers'!$C$17:$C$300,'Entladung des Speichers'!$A$17:$A$300,A372)+SUMIFS(Füllstände!$B$17:$B$299,Füllstände!$A$17:$A$299,A372)-SUMIFS(Füllstände!$C$17:$C$299,Füllstände!$A$17:$A$299,A372))</f>
        <v/>
      </c>
      <c r="D372" s="164" t="str">
        <f>IF(ISBLANK('Beladung des Speichers'!A372),"",C372*'Beladung des Speichers'!C372/SUMIFS('Beladung des Speichers'!$C$17:$C$300,'Beladung des Speichers'!$A$17:$A$300,A372))</f>
        <v/>
      </c>
      <c r="E372" s="165" t="str">
        <f>IF(ISBLANK('Beladung des Speichers'!A372),"",1/SUMIFS('Beladung des Speichers'!$C$17:$C$300,'Beladung des Speichers'!$A$17:$A$300,A372)*C372*SUMIF($A$17:$A$300,A372,'Beladung des Speichers'!$E$17:$E$300))</f>
        <v/>
      </c>
      <c r="F372" s="166" t="str">
        <f>IF(ISBLANK('Beladung des Speichers'!A372),"",IF(C372=0,"0,00",D372/C372*E372))</f>
        <v/>
      </c>
      <c r="G372" s="167" t="str">
        <f>IF(ISBLANK('Beladung des Speichers'!A372),"",SUMIFS('Beladung des Speichers'!$C$17:$C$300,'Beladung des Speichers'!$A$17:$A$300,A372))</f>
        <v/>
      </c>
      <c r="H372" s="124" t="str">
        <f>IF(ISBLANK('Beladung des Speichers'!A372),"",'Beladung des Speichers'!C372)</f>
        <v/>
      </c>
      <c r="I372" s="168" t="str">
        <f>IF(ISBLANK('Beladung des Speichers'!A372),"",SUMIFS('Beladung des Speichers'!$E$17:$E$1001,'Beladung des Speichers'!$A$17:$A$1001,'Ergebnis (detailliert)'!A372))</f>
        <v/>
      </c>
      <c r="J372" s="125" t="str">
        <f>IF(ISBLANK('Beladung des Speichers'!A372),"",'Beladung des Speichers'!E372)</f>
        <v/>
      </c>
      <c r="K372" s="168" t="str">
        <f>IF(ISBLANK('Beladung des Speichers'!A372),"",SUMIFS('Entladung des Speichers'!$C$17:$C$1001,'Entladung des Speichers'!$A$17:$A$1001,'Ergebnis (detailliert)'!A372))</f>
        <v/>
      </c>
      <c r="L372" s="169" t="str">
        <f t="shared" si="22"/>
        <v/>
      </c>
      <c r="M372" s="169" t="str">
        <f>IF(ISBLANK('Entladung des Speichers'!A372),"",'Entladung des Speichers'!C372)</f>
        <v/>
      </c>
      <c r="N372" s="168" t="str">
        <f>IF(ISBLANK('Beladung des Speichers'!A372),"",SUMIFS('Entladung des Speichers'!$E$17:$E$1001,'Entladung des Speichers'!$A$17:$A$1001,'Ergebnis (detailliert)'!$A$17:$A$300))</f>
        <v/>
      </c>
      <c r="O372" s="125" t="str">
        <f t="shared" si="23"/>
        <v/>
      </c>
      <c r="P372" s="20" t="str">
        <f>IFERROR(IF(A372="","",N372*'Ergebnis (detailliert)'!J372/'Ergebnis (detailliert)'!I372),0)</f>
        <v/>
      </c>
      <c r="Q372" s="106" t="str">
        <f t="shared" si="24"/>
        <v/>
      </c>
      <c r="R372" s="107" t="str">
        <f t="shared" si="25"/>
        <v/>
      </c>
      <c r="S372" s="108" t="str">
        <f>IF(A372="","",IF(LOOKUP(A372,Stammdaten!$A$17:$A$1001,Stammdaten!$G$17:$G$1001)="Nein",0,IF(ISBLANK('Beladung des Speichers'!A372),"",ROUND(MIN(J372,Q372)*-1,2))))</f>
        <v/>
      </c>
    </row>
    <row r="373" spans="1:19" x14ac:dyDescent="0.2">
      <c r="A373" s="109" t="str">
        <f>IF('Beladung des Speichers'!A373="","",'Beladung des Speichers'!A373)</f>
        <v/>
      </c>
      <c r="B373" s="109" t="str">
        <f>IF('Beladung des Speichers'!B373="","",'Beladung des Speichers'!B373)</f>
        <v/>
      </c>
      <c r="C373" s="163" t="str">
        <f>IF(ISBLANK('Beladung des Speichers'!A373),"",SUMIFS('Beladung des Speichers'!$C$17:$C$300,'Beladung des Speichers'!$A$17:$A$300,A373)-SUMIFS('Entladung des Speichers'!$C$17:$C$300,'Entladung des Speichers'!$A$17:$A$300,A373)+SUMIFS(Füllstände!$B$17:$B$299,Füllstände!$A$17:$A$299,A373)-SUMIFS(Füllstände!$C$17:$C$299,Füllstände!$A$17:$A$299,A373))</f>
        <v/>
      </c>
      <c r="D373" s="164" t="str">
        <f>IF(ISBLANK('Beladung des Speichers'!A373),"",C373*'Beladung des Speichers'!C373/SUMIFS('Beladung des Speichers'!$C$17:$C$300,'Beladung des Speichers'!$A$17:$A$300,A373))</f>
        <v/>
      </c>
      <c r="E373" s="165" t="str">
        <f>IF(ISBLANK('Beladung des Speichers'!A373),"",1/SUMIFS('Beladung des Speichers'!$C$17:$C$300,'Beladung des Speichers'!$A$17:$A$300,A373)*C373*SUMIF($A$17:$A$300,A373,'Beladung des Speichers'!$E$17:$E$300))</f>
        <v/>
      </c>
      <c r="F373" s="166" t="str">
        <f>IF(ISBLANK('Beladung des Speichers'!A373),"",IF(C373=0,"0,00",D373/C373*E373))</f>
        <v/>
      </c>
      <c r="G373" s="167" t="str">
        <f>IF(ISBLANK('Beladung des Speichers'!A373),"",SUMIFS('Beladung des Speichers'!$C$17:$C$300,'Beladung des Speichers'!$A$17:$A$300,A373))</f>
        <v/>
      </c>
      <c r="H373" s="124" t="str">
        <f>IF(ISBLANK('Beladung des Speichers'!A373),"",'Beladung des Speichers'!C373)</f>
        <v/>
      </c>
      <c r="I373" s="168" t="str">
        <f>IF(ISBLANK('Beladung des Speichers'!A373),"",SUMIFS('Beladung des Speichers'!$E$17:$E$1001,'Beladung des Speichers'!$A$17:$A$1001,'Ergebnis (detailliert)'!A373))</f>
        <v/>
      </c>
      <c r="J373" s="125" t="str">
        <f>IF(ISBLANK('Beladung des Speichers'!A373),"",'Beladung des Speichers'!E373)</f>
        <v/>
      </c>
      <c r="K373" s="168" t="str">
        <f>IF(ISBLANK('Beladung des Speichers'!A373),"",SUMIFS('Entladung des Speichers'!$C$17:$C$1001,'Entladung des Speichers'!$A$17:$A$1001,'Ergebnis (detailliert)'!A373))</f>
        <v/>
      </c>
      <c r="L373" s="169" t="str">
        <f t="shared" si="22"/>
        <v/>
      </c>
      <c r="M373" s="169" t="str">
        <f>IF(ISBLANK('Entladung des Speichers'!A373),"",'Entladung des Speichers'!C373)</f>
        <v/>
      </c>
      <c r="N373" s="168" t="str">
        <f>IF(ISBLANK('Beladung des Speichers'!A373),"",SUMIFS('Entladung des Speichers'!$E$17:$E$1001,'Entladung des Speichers'!$A$17:$A$1001,'Ergebnis (detailliert)'!$A$17:$A$300))</f>
        <v/>
      </c>
      <c r="O373" s="125" t="str">
        <f t="shared" si="23"/>
        <v/>
      </c>
      <c r="P373" s="20" t="str">
        <f>IFERROR(IF(A373="","",N373*'Ergebnis (detailliert)'!J373/'Ergebnis (detailliert)'!I373),0)</f>
        <v/>
      </c>
      <c r="Q373" s="106" t="str">
        <f t="shared" si="24"/>
        <v/>
      </c>
      <c r="R373" s="107" t="str">
        <f t="shared" si="25"/>
        <v/>
      </c>
      <c r="S373" s="108" t="str">
        <f>IF(A373="","",IF(LOOKUP(A373,Stammdaten!$A$17:$A$1001,Stammdaten!$G$17:$G$1001)="Nein",0,IF(ISBLANK('Beladung des Speichers'!A373),"",ROUND(MIN(J373,Q373)*-1,2))))</f>
        <v/>
      </c>
    </row>
    <row r="374" spans="1:19" x14ac:dyDescent="0.2">
      <c r="A374" s="109" t="str">
        <f>IF('Beladung des Speichers'!A374="","",'Beladung des Speichers'!A374)</f>
        <v/>
      </c>
      <c r="B374" s="109" t="str">
        <f>IF('Beladung des Speichers'!B374="","",'Beladung des Speichers'!B374)</f>
        <v/>
      </c>
      <c r="C374" s="163" t="str">
        <f>IF(ISBLANK('Beladung des Speichers'!A374),"",SUMIFS('Beladung des Speichers'!$C$17:$C$300,'Beladung des Speichers'!$A$17:$A$300,A374)-SUMIFS('Entladung des Speichers'!$C$17:$C$300,'Entladung des Speichers'!$A$17:$A$300,A374)+SUMIFS(Füllstände!$B$17:$B$299,Füllstände!$A$17:$A$299,A374)-SUMIFS(Füllstände!$C$17:$C$299,Füllstände!$A$17:$A$299,A374))</f>
        <v/>
      </c>
      <c r="D374" s="164" t="str">
        <f>IF(ISBLANK('Beladung des Speichers'!A374),"",C374*'Beladung des Speichers'!C374/SUMIFS('Beladung des Speichers'!$C$17:$C$300,'Beladung des Speichers'!$A$17:$A$300,A374))</f>
        <v/>
      </c>
      <c r="E374" s="165" t="str">
        <f>IF(ISBLANK('Beladung des Speichers'!A374),"",1/SUMIFS('Beladung des Speichers'!$C$17:$C$300,'Beladung des Speichers'!$A$17:$A$300,A374)*C374*SUMIF($A$17:$A$300,A374,'Beladung des Speichers'!$E$17:$E$300))</f>
        <v/>
      </c>
      <c r="F374" s="166" t="str">
        <f>IF(ISBLANK('Beladung des Speichers'!A374),"",IF(C374=0,"0,00",D374/C374*E374))</f>
        <v/>
      </c>
      <c r="G374" s="167" t="str">
        <f>IF(ISBLANK('Beladung des Speichers'!A374),"",SUMIFS('Beladung des Speichers'!$C$17:$C$300,'Beladung des Speichers'!$A$17:$A$300,A374))</f>
        <v/>
      </c>
      <c r="H374" s="124" t="str">
        <f>IF(ISBLANK('Beladung des Speichers'!A374),"",'Beladung des Speichers'!C374)</f>
        <v/>
      </c>
      <c r="I374" s="168" t="str">
        <f>IF(ISBLANK('Beladung des Speichers'!A374),"",SUMIFS('Beladung des Speichers'!$E$17:$E$1001,'Beladung des Speichers'!$A$17:$A$1001,'Ergebnis (detailliert)'!A374))</f>
        <v/>
      </c>
      <c r="J374" s="125" t="str">
        <f>IF(ISBLANK('Beladung des Speichers'!A374),"",'Beladung des Speichers'!E374)</f>
        <v/>
      </c>
      <c r="K374" s="168" t="str">
        <f>IF(ISBLANK('Beladung des Speichers'!A374),"",SUMIFS('Entladung des Speichers'!$C$17:$C$1001,'Entladung des Speichers'!$A$17:$A$1001,'Ergebnis (detailliert)'!A374))</f>
        <v/>
      </c>
      <c r="L374" s="169" t="str">
        <f t="shared" si="22"/>
        <v/>
      </c>
      <c r="M374" s="169" t="str">
        <f>IF(ISBLANK('Entladung des Speichers'!A374),"",'Entladung des Speichers'!C374)</f>
        <v/>
      </c>
      <c r="N374" s="168" t="str">
        <f>IF(ISBLANK('Beladung des Speichers'!A374),"",SUMIFS('Entladung des Speichers'!$E$17:$E$1001,'Entladung des Speichers'!$A$17:$A$1001,'Ergebnis (detailliert)'!$A$17:$A$300))</f>
        <v/>
      </c>
      <c r="O374" s="125" t="str">
        <f t="shared" si="23"/>
        <v/>
      </c>
      <c r="P374" s="20" t="str">
        <f>IFERROR(IF(A374="","",N374*'Ergebnis (detailliert)'!J374/'Ergebnis (detailliert)'!I374),0)</f>
        <v/>
      </c>
      <c r="Q374" s="106" t="str">
        <f t="shared" si="24"/>
        <v/>
      </c>
      <c r="R374" s="107" t="str">
        <f t="shared" si="25"/>
        <v/>
      </c>
      <c r="S374" s="108" t="str">
        <f>IF(A374="","",IF(LOOKUP(A374,Stammdaten!$A$17:$A$1001,Stammdaten!$G$17:$G$1001)="Nein",0,IF(ISBLANK('Beladung des Speichers'!A374),"",ROUND(MIN(J374,Q374)*-1,2))))</f>
        <v/>
      </c>
    </row>
    <row r="375" spans="1:19" x14ac:dyDescent="0.2">
      <c r="A375" s="109" t="str">
        <f>IF('Beladung des Speichers'!A375="","",'Beladung des Speichers'!A375)</f>
        <v/>
      </c>
      <c r="B375" s="109" t="str">
        <f>IF('Beladung des Speichers'!B375="","",'Beladung des Speichers'!B375)</f>
        <v/>
      </c>
      <c r="C375" s="163" t="str">
        <f>IF(ISBLANK('Beladung des Speichers'!A375),"",SUMIFS('Beladung des Speichers'!$C$17:$C$300,'Beladung des Speichers'!$A$17:$A$300,A375)-SUMIFS('Entladung des Speichers'!$C$17:$C$300,'Entladung des Speichers'!$A$17:$A$300,A375)+SUMIFS(Füllstände!$B$17:$B$299,Füllstände!$A$17:$A$299,A375)-SUMIFS(Füllstände!$C$17:$C$299,Füllstände!$A$17:$A$299,A375))</f>
        <v/>
      </c>
      <c r="D375" s="164" t="str">
        <f>IF(ISBLANK('Beladung des Speichers'!A375),"",C375*'Beladung des Speichers'!C375/SUMIFS('Beladung des Speichers'!$C$17:$C$300,'Beladung des Speichers'!$A$17:$A$300,A375))</f>
        <v/>
      </c>
      <c r="E375" s="165" t="str">
        <f>IF(ISBLANK('Beladung des Speichers'!A375),"",1/SUMIFS('Beladung des Speichers'!$C$17:$C$300,'Beladung des Speichers'!$A$17:$A$300,A375)*C375*SUMIF($A$17:$A$300,A375,'Beladung des Speichers'!$E$17:$E$300))</f>
        <v/>
      </c>
      <c r="F375" s="166" t="str">
        <f>IF(ISBLANK('Beladung des Speichers'!A375),"",IF(C375=0,"0,00",D375/C375*E375))</f>
        <v/>
      </c>
      <c r="G375" s="167" t="str">
        <f>IF(ISBLANK('Beladung des Speichers'!A375),"",SUMIFS('Beladung des Speichers'!$C$17:$C$300,'Beladung des Speichers'!$A$17:$A$300,A375))</f>
        <v/>
      </c>
      <c r="H375" s="124" t="str">
        <f>IF(ISBLANK('Beladung des Speichers'!A375),"",'Beladung des Speichers'!C375)</f>
        <v/>
      </c>
      <c r="I375" s="168" t="str">
        <f>IF(ISBLANK('Beladung des Speichers'!A375),"",SUMIFS('Beladung des Speichers'!$E$17:$E$1001,'Beladung des Speichers'!$A$17:$A$1001,'Ergebnis (detailliert)'!A375))</f>
        <v/>
      </c>
      <c r="J375" s="125" t="str">
        <f>IF(ISBLANK('Beladung des Speichers'!A375),"",'Beladung des Speichers'!E375)</f>
        <v/>
      </c>
      <c r="K375" s="168" t="str">
        <f>IF(ISBLANK('Beladung des Speichers'!A375),"",SUMIFS('Entladung des Speichers'!$C$17:$C$1001,'Entladung des Speichers'!$A$17:$A$1001,'Ergebnis (detailliert)'!A375))</f>
        <v/>
      </c>
      <c r="L375" s="169" t="str">
        <f t="shared" si="22"/>
        <v/>
      </c>
      <c r="M375" s="169" t="str">
        <f>IF(ISBLANK('Entladung des Speichers'!A375),"",'Entladung des Speichers'!C375)</f>
        <v/>
      </c>
      <c r="N375" s="168" t="str">
        <f>IF(ISBLANK('Beladung des Speichers'!A375),"",SUMIFS('Entladung des Speichers'!$E$17:$E$1001,'Entladung des Speichers'!$A$17:$A$1001,'Ergebnis (detailliert)'!$A$17:$A$300))</f>
        <v/>
      </c>
      <c r="O375" s="125" t="str">
        <f t="shared" si="23"/>
        <v/>
      </c>
      <c r="P375" s="20" t="str">
        <f>IFERROR(IF(A375="","",N375*'Ergebnis (detailliert)'!J375/'Ergebnis (detailliert)'!I375),0)</f>
        <v/>
      </c>
      <c r="Q375" s="106" t="str">
        <f t="shared" si="24"/>
        <v/>
      </c>
      <c r="R375" s="107" t="str">
        <f t="shared" si="25"/>
        <v/>
      </c>
      <c r="S375" s="108" t="str">
        <f>IF(A375="","",IF(LOOKUP(A375,Stammdaten!$A$17:$A$1001,Stammdaten!$G$17:$G$1001)="Nein",0,IF(ISBLANK('Beladung des Speichers'!A375),"",ROUND(MIN(J375,Q375)*-1,2))))</f>
        <v/>
      </c>
    </row>
    <row r="376" spans="1:19" x14ac:dyDescent="0.2">
      <c r="A376" s="109" t="str">
        <f>IF('Beladung des Speichers'!A376="","",'Beladung des Speichers'!A376)</f>
        <v/>
      </c>
      <c r="B376" s="109" t="str">
        <f>IF('Beladung des Speichers'!B376="","",'Beladung des Speichers'!B376)</f>
        <v/>
      </c>
      <c r="C376" s="163" t="str">
        <f>IF(ISBLANK('Beladung des Speichers'!A376),"",SUMIFS('Beladung des Speichers'!$C$17:$C$300,'Beladung des Speichers'!$A$17:$A$300,A376)-SUMIFS('Entladung des Speichers'!$C$17:$C$300,'Entladung des Speichers'!$A$17:$A$300,A376)+SUMIFS(Füllstände!$B$17:$B$299,Füllstände!$A$17:$A$299,A376)-SUMIFS(Füllstände!$C$17:$C$299,Füllstände!$A$17:$A$299,A376))</f>
        <v/>
      </c>
      <c r="D376" s="164" t="str">
        <f>IF(ISBLANK('Beladung des Speichers'!A376),"",C376*'Beladung des Speichers'!C376/SUMIFS('Beladung des Speichers'!$C$17:$C$300,'Beladung des Speichers'!$A$17:$A$300,A376))</f>
        <v/>
      </c>
      <c r="E376" s="165" t="str">
        <f>IF(ISBLANK('Beladung des Speichers'!A376),"",1/SUMIFS('Beladung des Speichers'!$C$17:$C$300,'Beladung des Speichers'!$A$17:$A$300,A376)*C376*SUMIF($A$17:$A$300,A376,'Beladung des Speichers'!$E$17:$E$300))</f>
        <v/>
      </c>
      <c r="F376" s="166" t="str">
        <f>IF(ISBLANK('Beladung des Speichers'!A376),"",IF(C376=0,"0,00",D376/C376*E376))</f>
        <v/>
      </c>
      <c r="G376" s="167" t="str">
        <f>IF(ISBLANK('Beladung des Speichers'!A376),"",SUMIFS('Beladung des Speichers'!$C$17:$C$300,'Beladung des Speichers'!$A$17:$A$300,A376))</f>
        <v/>
      </c>
      <c r="H376" s="124" t="str">
        <f>IF(ISBLANK('Beladung des Speichers'!A376),"",'Beladung des Speichers'!C376)</f>
        <v/>
      </c>
      <c r="I376" s="168" t="str">
        <f>IF(ISBLANK('Beladung des Speichers'!A376),"",SUMIFS('Beladung des Speichers'!$E$17:$E$1001,'Beladung des Speichers'!$A$17:$A$1001,'Ergebnis (detailliert)'!A376))</f>
        <v/>
      </c>
      <c r="J376" s="125" t="str">
        <f>IF(ISBLANK('Beladung des Speichers'!A376),"",'Beladung des Speichers'!E376)</f>
        <v/>
      </c>
      <c r="K376" s="168" t="str">
        <f>IF(ISBLANK('Beladung des Speichers'!A376),"",SUMIFS('Entladung des Speichers'!$C$17:$C$1001,'Entladung des Speichers'!$A$17:$A$1001,'Ergebnis (detailliert)'!A376))</f>
        <v/>
      </c>
      <c r="L376" s="169" t="str">
        <f t="shared" si="22"/>
        <v/>
      </c>
      <c r="M376" s="169" t="str">
        <f>IF(ISBLANK('Entladung des Speichers'!A376),"",'Entladung des Speichers'!C376)</f>
        <v/>
      </c>
      <c r="N376" s="168" t="str">
        <f>IF(ISBLANK('Beladung des Speichers'!A376),"",SUMIFS('Entladung des Speichers'!$E$17:$E$1001,'Entladung des Speichers'!$A$17:$A$1001,'Ergebnis (detailliert)'!$A$17:$A$300))</f>
        <v/>
      </c>
      <c r="O376" s="125" t="str">
        <f t="shared" si="23"/>
        <v/>
      </c>
      <c r="P376" s="20" t="str">
        <f>IFERROR(IF(A376="","",N376*'Ergebnis (detailliert)'!J376/'Ergebnis (detailliert)'!I376),0)</f>
        <v/>
      </c>
      <c r="Q376" s="106" t="str">
        <f t="shared" si="24"/>
        <v/>
      </c>
      <c r="R376" s="107" t="str">
        <f t="shared" si="25"/>
        <v/>
      </c>
      <c r="S376" s="108" t="str">
        <f>IF(A376="","",IF(LOOKUP(A376,Stammdaten!$A$17:$A$1001,Stammdaten!$G$17:$G$1001)="Nein",0,IF(ISBLANK('Beladung des Speichers'!A376),"",ROUND(MIN(J376,Q376)*-1,2))))</f>
        <v/>
      </c>
    </row>
    <row r="377" spans="1:19" x14ac:dyDescent="0.2">
      <c r="A377" s="109" t="str">
        <f>IF('Beladung des Speichers'!A377="","",'Beladung des Speichers'!A377)</f>
        <v/>
      </c>
      <c r="B377" s="109" t="str">
        <f>IF('Beladung des Speichers'!B377="","",'Beladung des Speichers'!B377)</f>
        <v/>
      </c>
      <c r="C377" s="163" t="str">
        <f>IF(ISBLANK('Beladung des Speichers'!A377),"",SUMIFS('Beladung des Speichers'!$C$17:$C$300,'Beladung des Speichers'!$A$17:$A$300,A377)-SUMIFS('Entladung des Speichers'!$C$17:$C$300,'Entladung des Speichers'!$A$17:$A$300,A377)+SUMIFS(Füllstände!$B$17:$B$299,Füllstände!$A$17:$A$299,A377)-SUMIFS(Füllstände!$C$17:$C$299,Füllstände!$A$17:$A$299,A377))</f>
        <v/>
      </c>
      <c r="D377" s="164" t="str">
        <f>IF(ISBLANK('Beladung des Speichers'!A377),"",C377*'Beladung des Speichers'!C377/SUMIFS('Beladung des Speichers'!$C$17:$C$300,'Beladung des Speichers'!$A$17:$A$300,A377))</f>
        <v/>
      </c>
      <c r="E377" s="165" t="str">
        <f>IF(ISBLANK('Beladung des Speichers'!A377),"",1/SUMIFS('Beladung des Speichers'!$C$17:$C$300,'Beladung des Speichers'!$A$17:$A$300,A377)*C377*SUMIF($A$17:$A$300,A377,'Beladung des Speichers'!$E$17:$E$300))</f>
        <v/>
      </c>
      <c r="F377" s="166" t="str">
        <f>IF(ISBLANK('Beladung des Speichers'!A377),"",IF(C377=0,"0,00",D377/C377*E377))</f>
        <v/>
      </c>
      <c r="G377" s="167" t="str">
        <f>IF(ISBLANK('Beladung des Speichers'!A377),"",SUMIFS('Beladung des Speichers'!$C$17:$C$300,'Beladung des Speichers'!$A$17:$A$300,A377))</f>
        <v/>
      </c>
      <c r="H377" s="124" t="str">
        <f>IF(ISBLANK('Beladung des Speichers'!A377),"",'Beladung des Speichers'!C377)</f>
        <v/>
      </c>
      <c r="I377" s="168" t="str">
        <f>IF(ISBLANK('Beladung des Speichers'!A377),"",SUMIFS('Beladung des Speichers'!$E$17:$E$1001,'Beladung des Speichers'!$A$17:$A$1001,'Ergebnis (detailliert)'!A377))</f>
        <v/>
      </c>
      <c r="J377" s="125" t="str">
        <f>IF(ISBLANK('Beladung des Speichers'!A377),"",'Beladung des Speichers'!E377)</f>
        <v/>
      </c>
      <c r="K377" s="168" t="str">
        <f>IF(ISBLANK('Beladung des Speichers'!A377),"",SUMIFS('Entladung des Speichers'!$C$17:$C$1001,'Entladung des Speichers'!$A$17:$A$1001,'Ergebnis (detailliert)'!A377))</f>
        <v/>
      </c>
      <c r="L377" s="169" t="str">
        <f t="shared" si="22"/>
        <v/>
      </c>
      <c r="M377" s="169" t="str">
        <f>IF(ISBLANK('Entladung des Speichers'!A377),"",'Entladung des Speichers'!C377)</f>
        <v/>
      </c>
      <c r="N377" s="168" t="str">
        <f>IF(ISBLANK('Beladung des Speichers'!A377),"",SUMIFS('Entladung des Speichers'!$E$17:$E$1001,'Entladung des Speichers'!$A$17:$A$1001,'Ergebnis (detailliert)'!$A$17:$A$300))</f>
        <v/>
      </c>
      <c r="O377" s="125" t="str">
        <f t="shared" si="23"/>
        <v/>
      </c>
      <c r="P377" s="20" t="str">
        <f>IFERROR(IF(A377="","",N377*'Ergebnis (detailliert)'!J377/'Ergebnis (detailliert)'!I377),0)</f>
        <v/>
      </c>
      <c r="Q377" s="106" t="str">
        <f t="shared" si="24"/>
        <v/>
      </c>
      <c r="R377" s="107" t="str">
        <f t="shared" si="25"/>
        <v/>
      </c>
      <c r="S377" s="108" t="str">
        <f>IF(A377="","",IF(LOOKUP(A377,Stammdaten!$A$17:$A$1001,Stammdaten!$G$17:$G$1001)="Nein",0,IF(ISBLANK('Beladung des Speichers'!A377),"",ROUND(MIN(J377,Q377)*-1,2))))</f>
        <v/>
      </c>
    </row>
    <row r="378" spans="1:19" x14ac:dyDescent="0.2">
      <c r="A378" s="109" t="str">
        <f>IF('Beladung des Speichers'!A378="","",'Beladung des Speichers'!A378)</f>
        <v/>
      </c>
      <c r="B378" s="109" t="str">
        <f>IF('Beladung des Speichers'!B378="","",'Beladung des Speichers'!B378)</f>
        <v/>
      </c>
      <c r="C378" s="163" t="str">
        <f>IF(ISBLANK('Beladung des Speichers'!A378),"",SUMIFS('Beladung des Speichers'!$C$17:$C$300,'Beladung des Speichers'!$A$17:$A$300,A378)-SUMIFS('Entladung des Speichers'!$C$17:$C$300,'Entladung des Speichers'!$A$17:$A$300,A378)+SUMIFS(Füllstände!$B$17:$B$299,Füllstände!$A$17:$A$299,A378)-SUMIFS(Füllstände!$C$17:$C$299,Füllstände!$A$17:$A$299,A378))</f>
        <v/>
      </c>
      <c r="D378" s="164" t="str">
        <f>IF(ISBLANK('Beladung des Speichers'!A378),"",C378*'Beladung des Speichers'!C378/SUMIFS('Beladung des Speichers'!$C$17:$C$300,'Beladung des Speichers'!$A$17:$A$300,A378))</f>
        <v/>
      </c>
      <c r="E378" s="165" t="str">
        <f>IF(ISBLANK('Beladung des Speichers'!A378),"",1/SUMIFS('Beladung des Speichers'!$C$17:$C$300,'Beladung des Speichers'!$A$17:$A$300,A378)*C378*SUMIF($A$17:$A$300,A378,'Beladung des Speichers'!$E$17:$E$300))</f>
        <v/>
      </c>
      <c r="F378" s="166" t="str">
        <f>IF(ISBLANK('Beladung des Speichers'!A378),"",IF(C378=0,"0,00",D378/C378*E378))</f>
        <v/>
      </c>
      <c r="G378" s="167" t="str">
        <f>IF(ISBLANK('Beladung des Speichers'!A378),"",SUMIFS('Beladung des Speichers'!$C$17:$C$300,'Beladung des Speichers'!$A$17:$A$300,A378))</f>
        <v/>
      </c>
      <c r="H378" s="124" t="str">
        <f>IF(ISBLANK('Beladung des Speichers'!A378),"",'Beladung des Speichers'!C378)</f>
        <v/>
      </c>
      <c r="I378" s="168" t="str">
        <f>IF(ISBLANK('Beladung des Speichers'!A378),"",SUMIFS('Beladung des Speichers'!$E$17:$E$1001,'Beladung des Speichers'!$A$17:$A$1001,'Ergebnis (detailliert)'!A378))</f>
        <v/>
      </c>
      <c r="J378" s="125" t="str">
        <f>IF(ISBLANK('Beladung des Speichers'!A378),"",'Beladung des Speichers'!E378)</f>
        <v/>
      </c>
      <c r="K378" s="168" t="str">
        <f>IF(ISBLANK('Beladung des Speichers'!A378),"",SUMIFS('Entladung des Speichers'!$C$17:$C$1001,'Entladung des Speichers'!$A$17:$A$1001,'Ergebnis (detailliert)'!A378))</f>
        <v/>
      </c>
      <c r="L378" s="169" t="str">
        <f t="shared" si="22"/>
        <v/>
      </c>
      <c r="M378" s="169" t="str">
        <f>IF(ISBLANK('Entladung des Speichers'!A378),"",'Entladung des Speichers'!C378)</f>
        <v/>
      </c>
      <c r="N378" s="168" t="str">
        <f>IF(ISBLANK('Beladung des Speichers'!A378),"",SUMIFS('Entladung des Speichers'!$E$17:$E$1001,'Entladung des Speichers'!$A$17:$A$1001,'Ergebnis (detailliert)'!$A$17:$A$300))</f>
        <v/>
      </c>
      <c r="O378" s="125" t="str">
        <f t="shared" si="23"/>
        <v/>
      </c>
      <c r="P378" s="20" t="str">
        <f>IFERROR(IF(A378="","",N378*'Ergebnis (detailliert)'!J378/'Ergebnis (detailliert)'!I378),0)</f>
        <v/>
      </c>
      <c r="Q378" s="106" t="str">
        <f t="shared" si="24"/>
        <v/>
      </c>
      <c r="R378" s="107" t="str">
        <f t="shared" si="25"/>
        <v/>
      </c>
      <c r="S378" s="108" t="str">
        <f>IF(A378="","",IF(LOOKUP(A378,Stammdaten!$A$17:$A$1001,Stammdaten!$G$17:$G$1001)="Nein",0,IF(ISBLANK('Beladung des Speichers'!A378),"",ROUND(MIN(J378,Q378)*-1,2))))</f>
        <v/>
      </c>
    </row>
    <row r="379" spans="1:19" x14ac:dyDescent="0.2">
      <c r="A379" s="109" t="str">
        <f>IF('Beladung des Speichers'!A379="","",'Beladung des Speichers'!A379)</f>
        <v/>
      </c>
      <c r="B379" s="109" t="str">
        <f>IF('Beladung des Speichers'!B379="","",'Beladung des Speichers'!B379)</f>
        <v/>
      </c>
      <c r="C379" s="163" t="str">
        <f>IF(ISBLANK('Beladung des Speichers'!A379),"",SUMIFS('Beladung des Speichers'!$C$17:$C$300,'Beladung des Speichers'!$A$17:$A$300,A379)-SUMIFS('Entladung des Speichers'!$C$17:$C$300,'Entladung des Speichers'!$A$17:$A$300,A379)+SUMIFS(Füllstände!$B$17:$B$299,Füllstände!$A$17:$A$299,A379)-SUMIFS(Füllstände!$C$17:$C$299,Füllstände!$A$17:$A$299,A379))</f>
        <v/>
      </c>
      <c r="D379" s="164" t="str">
        <f>IF(ISBLANK('Beladung des Speichers'!A379),"",C379*'Beladung des Speichers'!C379/SUMIFS('Beladung des Speichers'!$C$17:$C$300,'Beladung des Speichers'!$A$17:$A$300,A379))</f>
        <v/>
      </c>
      <c r="E379" s="165" t="str">
        <f>IF(ISBLANK('Beladung des Speichers'!A379),"",1/SUMIFS('Beladung des Speichers'!$C$17:$C$300,'Beladung des Speichers'!$A$17:$A$300,A379)*C379*SUMIF($A$17:$A$300,A379,'Beladung des Speichers'!$E$17:$E$300))</f>
        <v/>
      </c>
      <c r="F379" s="166" t="str">
        <f>IF(ISBLANK('Beladung des Speichers'!A379),"",IF(C379=0,"0,00",D379/C379*E379))</f>
        <v/>
      </c>
      <c r="G379" s="167" t="str">
        <f>IF(ISBLANK('Beladung des Speichers'!A379),"",SUMIFS('Beladung des Speichers'!$C$17:$C$300,'Beladung des Speichers'!$A$17:$A$300,A379))</f>
        <v/>
      </c>
      <c r="H379" s="124" t="str">
        <f>IF(ISBLANK('Beladung des Speichers'!A379),"",'Beladung des Speichers'!C379)</f>
        <v/>
      </c>
      <c r="I379" s="168" t="str">
        <f>IF(ISBLANK('Beladung des Speichers'!A379),"",SUMIFS('Beladung des Speichers'!$E$17:$E$1001,'Beladung des Speichers'!$A$17:$A$1001,'Ergebnis (detailliert)'!A379))</f>
        <v/>
      </c>
      <c r="J379" s="125" t="str">
        <f>IF(ISBLANK('Beladung des Speichers'!A379),"",'Beladung des Speichers'!E379)</f>
        <v/>
      </c>
      <c r="K379" s="168" t="str">
        <f>IF(ISBLANK('Beladung des Speichers'!A379),"",SUMIFS('Entladung des Speichers'!$C$17:$C$1001,'Entladung des Speichers'!$A$17:$A$1001,'Ergebnis (detailliert)'!A379))</f>
        <v/>
      </c>
      <c r="L379" s="169" t="str">
        <f t="shared" si="22"/>
        <v/>
      </c>
      <c r="M379" s="169" t="str">
        <f>IF(ISBLANK('Entladung des Speichers'!A379),"",'Entladung des Speichers'!C379)</f>
        <v/>
      </c>
      <c r="N379" s="168" t="str">
        <f>IF(ISBLANK('Beladung des Speichers'!A379),"",SUMIFS('Entladung des Speichers'!$E$17:$E$1001,'Entladung des Speichers'!$A$17:$A$1001,'Ergebnis (detailliert)'!$A$17:$A$300))</f>
        <v/>
      </c>
      <c r="O379" s="125" t="str">
        <f t="shared" si="23"/>
        <v/>
      </c>
      <c r="P379" s="20" t="str">
        <f>IFERROR(IF(A379="","",N379*'Ergebnis (detailliert)'!J379/'Ergebnis (detailliert)'!I379),0)</f>
        <v/>
      </c>
      <c r="Q379" s="106" t="str">
        <f t="shared" si="24"/>
        <v/>
      </c>
      <c r="R379" s="107" t="str">
        <f t="shared" si="25"/>
        <v/>
      </c>
      <c r="S379" s="108" t="str">
        <f>IF(A379="","",IF(LOOKUP(A379,Stammdaten!$A$17:$A$1001,Stammdaten!$G$17:$G$1001)="Nein",0,IF(ISBLANK('Beladung des Speichers'!A379),"",ROUND(MIN(J379,Q379)*-1,2))))</f>
        <v/>
      </c>
    </row>
    <row r="380" spans="1:19" x14ac:dyDescent="0.2">
      <c r="A380" s="109" t="str">
        <f>IF('Beladung des Speichers'!A380="","",'Beladung des Speichers'!A380)</f>
        <v/>
      </c>
      <c r="B380" s="109" t="str">
        <f>IF('Beladung des Speichers'!B380="","",'Beladung des Speichers'!B380)</f>
        <v/>
      </c>
      <c r="C380" s="163" t="str">
        <f>IF(ISBLANK('Beladung des Speichers'!A380),"",SUMIFS('Beladung des Speichers'!$C$17:$C$300,'Beladung des Speichers'!$A$17:$A$300,A380)-SUMIFS('Entladung des Speichers'!$C$17:$C$300,'Entladung des Speichers'!$A$17:$A$300,A380)+SUMIFS(Füllstände!$B$17:$B$299,Füllstände!$A$17:$A$299,A380)-SUMIFS(Füllstände!$C$17:$C$299,Füllstände!$A$17:$A$299,A380))</f>
        <v/>
      </c>
      <c r="D380" s="164" t="str">
        <f>IF(ISBLANK('Beladung des Speichers'!A380),"",C380*'Beladung des Speichers'!C380/SUMIFS('Beladung des Speichers'!$C$17:$C$300,'Beladung des Speichers'!$A$17:$A$300,A380))</f>
        <v/>
      </c>
      <c r="E380" s="165" t="str">
        <f>IF(ISBLANK('Beladung des Speichers'!A380),"",1/SUMIFS('Beladung des Speichers'!$C$17:$C$300,'Beladung des Speichers'!$A$17:$A$300,A380)*C380*SUMIF($A$17:$A$300,A380,'Beladung des Speichers'!$E$17:$E$300))</f>
        <v/>
      </c>
      <c r="F380" s="166" t="str">
        <f>IF(ISBLANK('Beladung des Speichers'!A380),"",IF(C380=0,"0,00",D380/C380*E380))</f>
        <v/>
      </c>
      <c r="G380" s="167" t="str">
        <f>IF(ISBLANK('Beladung des Speichers'!A380),"",SUMIFS('Beladung des Speichers'!$C$17:$C$300,'Beladung des Speichers'!$A$17:$A$300,A380))</f>
        <v/>
      </c>
      <c r="H380" s="124" t="str">
        <f>IF(ISBLANK('Beladung des Speichers'!A380),"",'Beladung des Speichers'!C380)</f>
        <v/>
      </c>
      <c r="I380" s="168" t="str">
        <f>IF(ISBLANK('Beladung des Speichers'!A380),"",SUMIFS('Beladung des Speichers'!$E$17:$E$1001,'Beladung des Speichers'!$A$17:$A$1001,'Ergebnis (detailliert)'!A380))</f>
        <v/>
      </c>
      <c r="J380" s="125" t="str">
        <f>IF(ISBLANK('Beladung des Speichers'!A380),"",'Beladung des Speichers'!E380)</f>
        <v/>
      </c>
      <c r="K380" s="168" t="str">
        <f>IF(ISBLANK('Beladung des Speichers'!A380),"",SUMIFS('Entladung des Speichers'!$C$17:$C$1001,'Entladung des Speichers'!$A$17:$A$1001,'Ergebnis (detailliert)'!A380))</f>
        <v/>
      </c>
      <c r="L380" s="169" t="str">
        <f t="shared" si="22"/>
        <v/>
      </c>
      <c r="M380" s="169" t="str">
        <f>IF(ISBLANK('Entladung des Speichers'!A380),"",'Entladung des Speichers'!C380)</f>
        <v/>
      </c>
      <c r="N380" s="168" t="str">
        <f>IF(ISBLANK('Beladung des Speichers'!A380),"",SUMIFS('Entladung des Speichers'!$E$17:$E$1001,'Entladung des Speichers'!$A$17:$A$1001,'Ergebnis (detailliert)'!$A$17:$A$300))</f>
        <v/>
      </c>
      <c r="O380" s="125" t="str">
        <f t="shared" si="23"/>
        <v/>
      </c>
      <c r="P380" s="20" t="str">
        <f>IFERROR(IF(A380="","",N380*'Ergebnis (detailliert)'!J380/'Ergebnis (detailliert)'!I380),0)</f>
        <v/>
      </c>
      <c r="Q380" s="106" t="str">
        <f t="shared" si="24"/>
        <v/>
      </c>
      <c r="R380" s="107" t="str">
        <f t="shared" si="25"/>
        <v/>
      </c>
      <c r="S380" s="108" t="str">
        <f>IF(A380="","",IF(LOOKUP(A380,Stammdaten!$A$17:$A$1001,Stammdaten!$G$17:$G$1001)="Nein",0,IF(ISBLANK('Beladung des Speichers'!A380),"",ROUND(MIN(J380,Q380)*-1,2))))</f>
        <v/>
      </c>
    </row>
    <row r="381" spans="1:19" x14ac:dyDescent="0.2">
      <c r="A381" s="109" t="str">
        <f>IF('Beladung des Speichers'!A381="","",'Beladung des Speichers'!A381)</f>
        <v/>
      </c>
      <c r="B381" s="109" t="str">
        <f>IF('Beladung des Speichers'!B381="","",'Beladung des Speichers'!B381)</f>
        <v/>
      </c>
      <c r="C381" s="163" t="str">
        <f>IF(ISBLANK('Beladung des Speichers'!A381),"",SUMIFS('Beladung des Speichers'!$C$17:$C$300,'Beladung des Speichers'!$A$17:$A$300,A381)-SUMIFS('Entladung des Speichers'!$C$17:$C$300,'Entladung des Speichers'!$A$17:$A$300,A381)+SUMIFS(Füllstände!$B$17:$B$299,Füllstände!$A$17:$A$299,A381)-SUMIFS(Füllstände!$C$17:$C$299,Füllstände!$A$17:$A$299,A381))</f>
        <v/>
      </c>
      <c r="D381" s="164" t="str">
        <f>IF(ISBLANK('Beladung des Speichers'!A381),"",C381*'Beladung des Speichers'!C381/SUMIFS('Beladung des Speichers'!$C$17:$C$300,'Beladung des Speichers'!$A$17:$A$300,A381))</f>
        <v/>
      </c>
      <c r="E381" s="165" t="str">
        <f>IF(ISBLANK('Beladung des Speichers'!A381),"",1/SUMIFS('Beladung des Speichers'!$C$17:$C$300,'Beladung des Speichers'!$A$17:$A$300,A381)*C381*SUMIF($A$17:$A$300,A381,'Beladung des Speichers'!$E$17:$E$300))</f>
        <v/>
      </c>
      <c r="F381" s="166" t="str">
        <f>IF(ISBLANK('Beladung des Speichers'!A381),"",IF(C381=0,"0,00",D381/C381*E381))</f>
        <v/>
      </c>
      <c r="G381" s="167" t="str">
        <f>IF(ISBLANK('Beladung des Speichers'!A381),"",SUMIFS('Beladung des Speichers'!$C$17:$C$300,'Beladung des Speichers'!$A$17:$A$300,A381))</f>
        <v/>
      </c>
      <c r="H381" s="124" t="str">
        <f>IF(ISBLANK('Beladung des Speichers'!A381),"",'Beladung des Speichers'!C381)</f>
        <v/>
      </c>
      <c r="I381" s="168" t="str">
        <f>IF(ISBLANK('Beladung des Speichers'!A381),"",SUMIFS('Beladung des Speichers'!$E$17:$E$1001,'Beladung des Speichers'!$A$17:$A$1001,'Ergebnis (detailliert)'!A381))</f>
        <v/>
      </c>
      <c r="J381" s="125" t="str">
        <f>IF(ISBLANK('Beladung des Speichers'!A381),"",'Beladung des Speichers'!E381)</f>
        <v/>
      </c>
      <c r="K381" s="168" t="str">
        <f>IF(ISBLANK('Beladung des Speichers'!A381),"",SUMIFS('Entladung des Speichers'!$C$17:$C$1001,'Entladung des Speichers'!$A$17:$A$1001,'Ergebnis (detailliert)'!A381))</f>
        <v/>
      </c>
      <c r="L381" s="169" t="str">
        <f t="shared" si="22"/>
        <v/>
      </c>
      <c r="M381" s="169" t="str">
        <f>IF(ISBLANK('Entladung des Speichers'!A381),"",'Entladung des Speichers'!C381)</f>
        <v/>
      </c>
      <c r="N381" s="168" t="str">
        <f>IF(ISBLANK('Beladung des Speichers'!A381),"",SUMIFS('Entladung des Speichers'!$E$17:$E$1001,'Entladung des Speichers'!$A$17:$A$1001,'Ergebnis (detailliert)'!$A$17:$A$300))</f>
        <v/>
      </c>
      <c r="O381" s="125" t="str">
        <f t="shared" si="23"/>
        <v/>
      </c>
      <c r="P381" s="20" t="str">
        <f>IFERROR(IF(A381="","",N381*'Ergebnis (detailliert)'!J381/'Ergebnis (detailliert)'!I381),0)</f>
        <v/>
      </c>
      <c r="Q381" s="106" t="str">
        <f t="shared" si="24"/>
        <v/>
      </c>
      <c r="R381" s="107" t="str">
        <f t="shared" si="25"/>
        <v/>
      </c>
      <c r="S381" s="108" t="str">
        <f>IF(A381="","",IF(LOOKUP(A381,Stammdaten!$A$17:$A$1001,Stammdaten!$G$17:$G$1001)="Nein",0,IF(ISBLANK('Beladung des Speichers'!A381),"",ROUND(MIN(J381,Q381)*-1,2))))</f>
        <v/>
      </c>
    </row>
    <row r="382" spans="1:19" x14ac:dyDescent="0.2">
      <c r="A382" s="109" t="str">
        <f>IF('Beladung des Speichers'!A382="","",'Beladung des Speichers'!A382)</f>
        <v/>
      </c>
      <c r="B382" s="109" t="str">
        <f>IF('Beladung des Speichers'!B382="","",'Beladung des Speichers'!B382)</f>
        <v/>
      </c>
      <c r="C382" s="163" t="str">
        <f>IF(ISBLANK('Beladung des Speichers'!A382),"",SUMIFS('Beladung des Speichers'!$C$17:$C$300,'Beladung des Speichers'!$A$17:$A$300,A382)-SUMIFS('Entladung des Speichers'!$C$17:$C$300,'Entladung des Speichers'!$A$17:$A$300,A382)+SUMIFS(Füllstände!$B$17:$B$299,Füllstände!$A$17:$A$299,A382)-SUMIFS(Füllstände!$C$17:$C$299,Füllstände!$A$17:$A$299,A382))</f>
        <v/>
      </c>
      <c r="D382" s="164" t="str">
        <f>IF(ISBLANK('Beladung des Speichers'!A382),"",C382*'Beladung des Speichers'!C382/SUMIFS('Beladung des Speichers'!$C$17:$C$300,'Beladung des Speichers'!$A$17:$A$300,A382))</f>
        <v/>
      </c>
      <c r="E382" s="165" t="str">
        <f>IF(ISBLANK('Beladung des Speichers'!A382),"",1/SUMIFS('Beladung des Speichers'!$C$17:$C$300,'Beladung des Speichers'!$A$17:$A$300,A382)*C382*SUMIF($A$17:$A$300,A382,'Beladung des Speichers'!$E$17:$E$300))</f>
        <v/>
      </c>
      <c r="F382" s="166" t="str">
        <f>IF(ISBLANK('Beladung des Speichers'!A382),"",IF(C382=0,"0,00",D382/C382*E382))</f>
        <v/>
      </c>
      <c r="G382" s="167" t="str">
        <f>IF(ISBLANK('Beladung des Speichers'!A382),"",SUMIFS('Beladung des Speichers'!$C$17:$C$300,'Beladung des Speichers'!$A$17:$A$300,A382))</f>
        <v/>
      </c>
      <c r="H382" s="124" t="str">
        <f>IF(ISBLANK('Beladung des Speichers'!A382),"",'Beladung des Speichers'!C382)</f>
        <v/>
      </c>
      <c r="I382" s="168" t="str">
        <f>IF(ISBLANK('Beladung des Speichers'!A382),"",SUMIFS('Beladung des Speichers'!$E$17:$E$1001,'Beladung des Speichers'!$A$17:$A$1001,'Ergebnis (detailliert)'!A382))</f>
        <v/>
      </c>
      <c r="J382" s="125" t="str">
        <f>IF(ISBLANK('Beladung des Speichers'!A382),"",'Beladung des Speichers'!E382)</f>
        <v/>
      </c>
      <c r="K382" s="168" t="str">
        <f>IF(ISBLANK('Beladung des Speichers'!A382),"",SUMIFS('Entladung des Speichers'!$C$17:$C$1001,'Entladung des Speichers'!$A$17:$A$1001,'Ergebnis (detailliert)'!A382))</f>
        <v/>
      </c>
      <c r="L382" s="169" t="str">
        <f t="shared" si="22"/>
        <v/>
      </c>
      <c r="M382" s="169" t="str">
        <f>IF(ISBLANK('Entladung des Speichers'!A382),"",'Entladung des Speichers'!C382)</f>
        <v/>
      </c>
      <c r="N382" s="168" t="str">
        <f>IF(ISBLANK('Beladung des Speichers'!A382),"",SUMIFS('Entladung des Speichers'!$E$17:$E$1001,'Entladung des Speichers'!$A$17:$A$1001,'Ergebnis (detailliert)'!$A$17:$A$300))</f>
        <v/>
      </c>
      <c r="O382" s="125" t="str">
        <f t="shared" si="23"/>
        <v/>
      </c>
      <c r="P382" s="20" t="str">
        <f>IFERROR(IF(A382="","",N382*'Ergebnis (detailliert)'!J382/'Ergebnis (detailliert)'!I382),0)</f>
        <v/>
      </c>
      <c r="Q382" s="106" t="str">
        <f t="shared" si="24"/>
        <v/>
      </c>
      <c r="R382" s="107" t="str">
        <f t="shared" si="25"/>
        <v/>
      </c>
      <c r="S382" s="108" t="str">
        <f>IF(A382="","",IF(LOOKUP(A382,Stammdaten!$A$17:$A$1001,Stammdaten!$G$17:$G$1001)="Nein",0,IF(ISBLANK('Beladung des Speichers'!A382),"",ROUND(MIN(J382,Q382)*-1,2))))</f>
        <v/>
      </c>
    </row>
    <row r="383" spans="1:19" x14ac:dyDescent="0.2">
      <c r="A383" s="109" t="str">
        <f>IF('Beladung des Speichers'!A383="","",'Beladung des Speichers'!A383)</f>
        <v/>
      </c>
      <c r="B383" s="109" t="str">
        <f>IF('Beladung des Speichers'!B383="","",'Beladung des Speichers'!B383)</f>
        <v/>
      </c>
      <c r="C383" s="163" t="str">
        <f>IF(ISBLANK('Beladung des Speichers'!A383),"",SUMIFS('Beladung des Speichers'!$C$17:$C$300,'Beladung des Speichers'!$A$17:$A$300,A383)-SUMIFS('Entladung des Speichers'!$C$17:$C$300,'Entladung des Speichers'!$A$17:$A$300,A383)+SUMIFS(Füllstände!$B$17:$B$299,Füllstände!$A$17:$A$299,A383)-SUMIFS(Füllstände!$C$17:$C$299,Füllstände!$A$17:$A$299,A383))</f>
        <v/>
      </c>
      <c r="D383" s="164" t="str">
        <f>IF(ISBLANK('Beladung des Speichers'!A383),"",C383*'Beladung des Speichers'!C383/SUMIFS('Beladung des Speichers'!$C$17:$C$300,'Beladung des Speichers'!$A$17:$A$300,A383))</f>
        <v/>
      </c>
      <c r="E383" s="165" t="str">
        <f>IF(ISBLANK('Beladung des Speichers'!A383),"",1/SUMIFS('Beladung des Speichers'!$C$17:$C$300,'Beladung des Speichers'!$A$17:$A$300,A383)*C383*SUMIF($A$17:$A$300,A383,'Beladung des Speichers'!$E$17:$E$300))</f>
        <v/>
      </c>
      <c r="F383" s="166" t="str">
        <f>IF(ISBLANK('Beladung des Speichers'!A383),"",IF(C383=0,"0,00",D383/C383*E383))</f>
        <v/>
      </c>
      <c r="G383" s="167" t="str">
        <f>IF(ISBLANK('Beladung des Speichers'!A383),"",SUMIFS('Beladung des Speichers'!$C$17:$C$300,'Beladung des Speichers'!$A$17:$A$300,A383))</f>
        <v/>
      </c>
      <c r="H383" s="124" t="str">
        <f>IF(ISBLANK('Beladung des Speichers'!A383),"",'Beladung des Speichers'!C383)</f>
        <v/>
      </c>
      <c r="I383" s="168" t="str">
        <f>IF(ISBLANK('Beladung des Speichers'!A383),"",SUMIFS('Beladung des Speichers'!$E$17:$E$1001,'Beladung des Speichers'!$A$17:$A$1001,'Ergebnis (detailliert)'!A383))</f>
        <v/>
      </c>
      <c r="J383" s="125" t="str">
        <f>IF(ISBLANK('Beladung des Speichers'!A383),"",'Beladung des Speichers'!E383)</f>
        <v/>
      </c>
      <c r="K383" s="168" t="str">
        <f>IF(ISBLANK('Beladung des Speichers'!A383),"",SUMIFS('Entladung des Speichers'!$C$17:$C$1001,'Entladung des Speichers'!$A$17:$A$1001,'Ergebnis (detailliert)'!A383))</f>
        <v/>
      </c>
      <c r="L383" s="169" t="str">
        <f t="shared" si="22"/>
        <v/>
      </c>
      <c r="M383" s="169" t="str">
        <f>IF(ISBLANK('Entladung des Speichers'!A383),"",'Entladung des Speichers'!C383)</f>
        <v/>
      </c>
      <c r="N383" s="168" t="str">
        <f>IF(ISBLANK('Beladung des Speichers'!A383),"",SUMIFS('Entladung des Speichers'!$E$17:$E$1001,'Entladung des Speichers'!$A$17:$A$1001,'Ergebnis (detailliert)'!$A$17:$A$300))</f>
        <v/>
      </c>
      <c r="O383" s="125" t="str">
        <f t="shared" si="23"/>
        <v/>
      </c>
      <c r="P383" s="20" t="str">
        <f>IFERROR(IF(A383="","",N383*'Ergebnis (detailliert)'!J383/'Ergebnis (detailliert)'!I383),0)</f>
        <v/>
      </c>
      <c r="Q383" s="106" t="str">
        <f t="shared" si="24"/>
        <v/>
      </c>
      <c r="R383" s="107" t="str">
        <f t="shared" si="25"/>
        <v/>
      </c>
      <c r="S383" s="108" t="str">
        <f>IF(A383="","",IF(LOOKUP(A383,Stammdaten!$A$17:$A$1001,Stammdaten!$G$17:$G$1001)="Nein",0,IF(ISBLANK('Beladung des Speichers'!A383),"",ROUND(MIN(J383,Q383)*-1,2))))</f>
        <v/>
      </c>
    </row>
    <row r="384" spans="1:19" x14ac:dyDescent="0.2">
      <c r="A384" s="109" t="str">
        <f>IF('Beladung des Speichers'!A384="","",'Beladung des Speichers'!A384)</f>
        <v/>
      </c>
      <c r="B384" s="109" t="str">
        <f>IF('Beladung des Speichers'!B384="","",'Beladung des Speichers'!B384)</f>
        <v/>
      </c>
      <c r="C384" s="163" t="str">
        <f>IF(ISBLANK('Beladung des Speichers'!A384),"",SUMIFS('Beladung des Speichers'!$C$17:$C$300,'Beladung des Speichers'!$A$17:$A$300,A384)-SUMIFS('Entladung des Speichers'!$C$17:$C$300,'Entladung des Speichers'!$A$17:$A$300,A384)+SUMIFS(Füllstände!$B$17:$B$299,Füllstände!$A$17:$A$299,A384)-SUMIFS(Füllstände!$C$17:$C$299,Füllstände!$A$17:$A$299,A384))</f>
        <v/>
      </c>
      <c r="D384" s="164" t="str">
        <f>IF(ISBLANK('Beladung des Speichers'!A384),"",C384*'Beladung des Speichers'!C384/SUMIFS('Beladung des Speichers'!$C$17:$C$300,'Beladung des Speichers'!$A$17:$A$300,A384))</f>
        <v/>
      </c>
      <c r="E384" s="165" t="str">
        <f>IF(ISBLANK('Beladung des Speichers'!A384),"",1/SUMIFS('Beladung des Speichers'!$C$17:$C$300,'Beladung des Speichers'!$A$17:$A$300,A384)*C384*SUMIF($A$17:$A$300,A384,'Beladung des Speichers'!$E$17:$E$300))</f>
        <v/>
      </c>
      <c r="F384" s="166" t="str">
        <f>IF(ISBLANK('Beladung des Speichers'!A384),"",IF(C384=0,"0,00",D384/C384*E384))</f>
        <v/>
      </c>
      <c r="G384" s="167" t="str">
        <f>IF(ISBLANK('Beladung des Speichers'!A384),"",SUMIFS('Beladung des Speichers'!$C$17:$C$300,'Beladung des Speichers'!$A$17:$A$300,A384))</f>
        <v/>
      </c>
      <c r="H384" s="124" t="str">
        <f>IF(ISBLANK('Beladung des Speichers'!A384),"",'Beladung des Speichers'!C384)</f>
        <v/>
      </c>
      <c r="I384" s="168" t="str">
        <f>IF(ISBLANK('Beladung des Speichers'!A384),"",SUMIFS('Beladung des Speichers'!$E$17:$E$1001,'Beladung des Speichers'!$A$17:$A$1001,'Ergebnis (detailliert)'!A384))</f>
        <v/>
      </c>
      <c r="J384" s="125" t="str">
        <f>IF(ISBLANK('Beladung des Speichers'!A384),"",'Beladung des Speichers'!E384)</f>
        <v/>
      </c>
      <c r="K384" s="168" t="str">
        <f>IF(ISBLANK('Beladung des Speichers'!A384),"",SUMIFS('Entladung des Speichers'!$C$17:$C$1001,'Entladung des Speichers'!$A$17:$A$1001,'Ergebnis (detailliert)'!A384))</f>
        <v/>
      </c>
      <c r="L384" s="169" t="str">
        <f t="shared" si="22"/>
        <v/>
      </c>
      <c r="M384" s="169" t="str">
        <f>IF(ISBLANK('Entladung des Speichers'!A384),"",'Entladung des Speichers'!C384)</f>
        <v/>
      </c>
      <c r="N384" s="168" t="str">
        <f>IF(ISBLANK('Beladung des Speichers'!A384),"",SUMIFS('Entladung des Speichers'!$E$17:$E$1001,'Entladung des Speichers'!$A$17:$A$1001,'Ergebnis (detailliert)'!$A$17:$A$300))</f>
        <v/>
      </c>
      <c r="O384" s="125" t="str">
        <f t="shared" si="23"/>
        <v/>
      </c>
      <c r="P384" s="20" t="str">
        <f>IFERROR(IF(A384="","",N384*'Ergebnis (detailliert)'!J384/'Ergebnis (detailliert)'!I384),0)</f>
        <v/>
      </c>
      <c r="Q384" s="106" t="str">
        <f t="shared" si="24"/>
        <v/>
      </c>
      <c r="R384" s="107" t="str">
        <f t="shared" si="25"/>
        <v/>
      </c>
      <c r="S384" s="108" t="str">
        <f>IF(A384="","",IF(LOOKUP(A384,Stammdaten!$A$17:$A$1001,Stammdaten!$G$17:$G$1001)="Nein",0,IF(ISBLANK('Beladung des Speichers'!A384),"",ROUND(MIN(J384,Q384)*-1,2))))</f>
        <v/>
      </c>
    </row>
    <row r="385" spans="1:19" x14ac:dyDescent="0.2">
      <c r="A385" s="109" t="str">
        <f>IF('Beladung des Speichers'!A385="","",'Beladung des Speichers'!A385)</f>
        <v/>
      </c>
      <c r="B385" s="109" t="str">
        <f>IF('Beladung des Speichers'!B385="","",'Beladung des Speichers'!B385)</f>
        <v/>
      </c>
      <c r="C385" s="163" t="str">
        <f>IF(ISBLANK('Beladung des Speichers'!A385),"",SUMIFS('Beladung des Speichers'!$C$17:$C$300,'Beladung des Speichers'!$A$17:$A$300,A385)-SUMIFS('Entladung des Speichers'!$C$17:$C$300,'Entladung des Speichers'!$A$17:$A$300,A385)+SUMIFS(Füllstände!$B$17:$B$299,Füllstände!$A$17:$A$299,A385)-SUMIFS(Füllstände!$C$17:$C$299,Füllstände!$A$17:$A$299,A385))</f>
        <v/>
      </c>
      <c r="D385" s="164" t="str">
        <f>IF(ISBLANK('Beladung des Speichers'!A385),"",C385*'Beladung des Speichers'!C385/SUMIFS('Beladung des Speichers'!$C$17:$C$300,'Beladung des Speichers'!$A$17:$A$300,A385))</f>
        <v/>
      </c>
      <c r="E385" s="165" t="str">
        <f>IF(ISBLANK('Beladung des Speichers'!A385),"",1/SUMIFS('Beladung des Speichers'!$C$17:$C$300,'Beladung des Speichers'!$A$17:$A$300,A385)*C385*SUMIF($A$17:$A$300,A385,'Beladung des Speichers'!$E$17:$E$300))</f>
        <v/>
      </c>
      <c r="F385" s="166" t="str">
        <f>IF(ISBLANK('Beladung des Speichers'!A385),"",IF(C385=0,"0,00",D385/C385*E385))</f>
        <v/>
      </c>
      <c r="G385" s="167" t="str">
        <f>IF(ISBLANK('Beladung des Speichers'!A385),"",SUMIFS('Beladung des Speichers'!$C$17:$C$300,'Beladung des Speichers'!$A$17:$A$300,A385))</f>
        <v/>
      </c>
      <c r="H385" s="124" t="str">
        <f>IF(ISBLANK('Beladung des Speichers'!A385),"",'Beladung des Speichers'!C385)</f>
        <v/>
      </c>
      <c r="I385" s="168" t="str">
        <f>IF(ISBLANK('Beladung des Speichers'!A385),"",SUMIFS('Beladung des Speichers'!$E$17:$E$1001,'Beladung des Speichers'!$A$17:$A$1001,'Ergebnis (detailliert)'!A385))</f>
        <v/>
      </c>
      <c r="J385" s="125" t="str">
        <f>IF(ISBLANK('Beladung des Speichers'!A385),"",'Beladung des Speichers'!E385)</f>
        <v/>
      </c>
      <c r="K385" s="168" t="str">
        <f>IF(ISBLANK('Beladung des Speichers'!A385),"",SUMIFS('Entladung des Speichers'!$C$17:$C$1001,'Entladung des Speichers'!$A$17:$A$1001,'Ergebnis (detailliert)'!A385))</f>
        <v/>
      </c>
      <c r="L385" s="169" t="str">
        <f t="shared" si="22"/>
        <v/>
      </c>
      <c r="M385" s="169" t="str">
        <f>IF(ISBLANK('Entladung des Speichers'!A385),"",'Entladung des Speichers'!C385)</f>
        <v/>
      </c>
      <c r="N385" s="168" t="str">
        <f>IF(ISBLANK('Beladung des Speichers'!A385),"",SUMIFS('Entladung des Speichers'!$E$17:$E$1001,'Entladung des Speichers'!$A$17:$A$1001,'Ergebnis (detailliert)'!$A$17:$A$300))</f>
        <v/>
      </c>
      <c r="O385" s="125" t="str">
        <f t="shared" si="23"/>
        <v/>
      </c>
      <c r="P385" s="20" t="str">
        <f>IFERROR(IF(A385="","",N385*'Ergebnis (detailliert)'!J385/'Ergebnis (detailliert)'!I385),0)</f>
        <v/>
      </c>
      <c r="Q385" s="106" t="str">
        <f t="shared" si="24"/>
        <v/>
      </c>
      <c r="R385" s="107" t="str">
        <f t="shared" si="25"/>
        <v/>
      </c>
      <c r="S385" s="108" t="str">
        <f>IF(A385="","",IF(LOOKUP(A385,Stammdaten!$A$17:$A$1001,Stammdaten!$G$17:$G$1001)="Nein",0,IF(ISBLANK('Beladung des Speichers'!A385),"",ROUND(MIN(J385,Q385)*-1,2))))</f>
        <v/>
      </c>
    </row>
    <row r="386" spans="1:19" x14ac:dyDescent="0.2">
      <c r="A386" s="109" t="str">
        <f>IF('Beladung des Speichers'!A386="","",'Beladung des Speichers'!A386)</f>
        <v/>
      </c>
      <c r="B386" s="109" t="str">
        <f>IF('Beladung des Speichers'!B386="","",'Beladung des Speichers'!B386)</f>
        <v/>
      </c>
      <c r="C386" s="163" t="str">
        <f>IF(ISBLANK('Beladung des Speichers'!A386),"",SUMIFS('Beladung des Speichers'!$C$17:$C$300,'Beladung des Speichers'!$A$17:$A$300,A386)-SUMIFS('Entladung des Speichers'!$C$17:$C$300,'Entladung des Speichers'!$A$17:$A$300,A386)+SUMIFS(Füllstände!$B$17:$B$299,Füllstände!$A$17:$A$299,A386)-SUMIFS(Füllstände!$C$17:$C$299,Füllstände!$A$17:$A$299,A386))</f>
        <v/>
      </c>
      <c r="D386" s="164" t="str">
        <f>IF(ISBLANK('Beladung des Speichers'!A386),"",C386*'Beladung des Speichers'!C386/SUMIFS('Beladung des Speichers'!$C$17:$C$300,'Beladung des Speichers'!$A$17:$A$300,A386))</f>
        <v/>
      </c>
      <c r="E386" s="165" t="str">
        <f>IF(ISBLANK('Beladung des Speichers'!A386),"",1/SUMIFS('Beladung des Speichers'!$C$17:$C$300,'Beladung des Speichers'!$A$17:$A$300,A386)*C386*SUMIF($A$17:$A$300,A386,'Beladung des Speichers'!$E$17:$E$300))</f>
        <v/>
      </c>
      <c r="F386" s="166" t="str">
        <f>IF(ISBLANK('Beladung des Speichers'!A386),"",IF(C386=0,"0,00",D386/C386*E386))</f>
        <v/>
      </c>
      <c r="G386" s="167" t="str">
        <f>IF(ISBLANK('Beladung des Speichers'!A386),"",SUMIFS('Beladung des Speichers'!$C$17:$C$300,'Beladung des Speichers'!$A$17:$A$300,A386))</f>
        <v/>
      </c>
      <c r="H386" s="124" t="str">
        <f>IF(ISBLANK('Beladung des Speichers'!A386),"",'Beladung des Speichers'!C386)</f>
        <v/>
      </c>
      <c r="I386" s="168" t="str">
        <f>IF(ISBLANK('Beladung des Speichers'!A386),"",SUMIFS('Beladung des Speichers'!$E$17:$E$1001,'Beladung des Speichers'!$A$17:$A$1001,'Ergebnis (detailliert)'!A386))</f>
        <v/>
      </c>
      <c r="J386" s="125" t="str">
        <f>IF(ISBLANK('Beladung des Speichers'!A386),"",'Beladung des Speichers'!E386)</f>
        <v/>
      </c>
      <c r="K386" s="168" t="str">
        <f>IF(ISBLANK('Beladung des Speichers'!A386),"",SUMIFS('Entladung des Speichers'!$C$17:$C$1001,'Entladung des Speichers'!$A$17:$A$1001,'Ergebnis (detailliert)'!A386))</f>
        <v/>
      </c>
      <c r="L386" s="169" t="str">
        <f t="shared" si="22"/>
        <v/>
      </c>
      <c r="M386" s="169" t="str">
        <f>IF(ISBLANK('Entladung des Speichers'!A386),"",'Entladung des Speichers'!C386)</f>
        <v/>
      </c>
      <c r="N386" s="168" t="str">
        <f>IF(ISBLANK('Beladung des Speichers'!A386),"",SUMIFS('Entladung des Speichers'!$E$17:$E$1001,'Entladung des Speichers'!$A$17:$A$1001,'Ergebnis (detailliert)'!$A$17:$A$300))</f>
        <v/>
      </c>
      <c r="O386" s="125" t="str">
        <f t="shared" si="23"/>
        <v/>
      </c>
      <c r="P386" s="20" t="str">
        <f>IFERROR(IF(A386="","",N386*'Ergebnis (detailliert)'!J386/'Ergebnis (detailliert)'!I386),0)</f>
        <v/>
      </c>
      <c r="Q386" s="106" t="str">
        <f t="shared" si="24"/>
        <v/>
      </c>
      <c r="R386" s="107" t="str">
        <f t="shared" si="25"/>
        <v/>
      </c>
      <c r="S386" s="108" t="str">
        <f>IF(A386="","",IF(LOOKUP(A386,Stammdaten!$A$17:$A$1001,Stammdaten!$G$17:$G$1001)="Nein",0,IF(ISBLANK('Beladung des Speichers'!A386),"",ROUND(MIN(J386,Q386)*-1,2))))</f>
        <v/>
      </c>
    </row>
    <row r="387" spans="1:19" x14ac:dyDescent="0.2">
      <c r="A387" s="109" t="str">
        <f>IF('Beladung des Speichers'!A387="","",'Beladung des Speichers'!A387)</f>
        <v/>
      </c>
      <c r="B387" s="109" t="str">
        <f>IF('Beladung des Speichers'!B387="","",'Beladung des Speichers'!B387)</f>
        <v/>
      </c>
      <c r="C387" s="163" t="str">
        <f>IF(ISBLANK('Beladung des Speichers'!A387),"",SUMIFS('Beladung des Speichers'!$C$17:$C$300,'Beladung des Speichers'!$A$17:$A$300,A387)-SUMIFS('Entladung des Speichers'!$C$17:$C$300,'Entladung des Speichers'!$A$17:$A$300,A387)+SUMIFS(Füllstände!$B$17:$B$299,Füllstände!$A$17:$A$299,A387)-SUMIFS(Füllstände!$C$17:$C$299,Füllstände!$A$17:$A$299,A387))</f>
        <v/>
      </c>
      <c r="D387" s="164" t="str">
        <f>IF(ISBLANK('Beladung des Speichers'!A387),"",C387*'Beladung des Speichers'!C387/SUMIFS('Beladung des Speichers'!$C$17:$C$300,'Beladung des Speichers'!$A$17:$A$300,A387))</f>
        <v/>
      </c>
      <c r="E387" s="165" t="str">
        <f>IF(ISBLANK('Beladung des Speichers'!A387),"",1/SUMIFS('Beladung des Speichers'!$C$17:$C$300,'Beladung des Speichers'!$A$17:$A$300,A387)*C387*SUMIF($A$17:$A$300,A387,'Beladung des Speichers'!$E$17:$E$300))</f>
        <v/>
      </c>
      <c r="F387" s="166" t="str">
        <f>IF(ISBLANK('Beladung des Speichers'!A387),"",IF(C387=0,"0,00",D387/C387*E387))</f>
        <v/>
      </c>
      <c r="G387" s="167" t="str">
        <f>IF(ISBLANK('Beladung des Speichers'!A387),"",SUMIFS('Beladung des Speichers'!$C$17:$C$300,'Beladung des Speichers'!$A$17:$A$300,A387))</f>
        <v/>
      </c>
      <c r="H387" s="124" t="str">
        <f>IF(ISBLANK('Beladung des Speichers'!A387),"",'Beladung des Speichers'!C387)</f>
        <v/>
      </c>
      <c r="I387" s="168" t="str">
        <f>IF(ISBLANK('Beladung des Speichers'!A387),"",SUMIFS('Beladung des Speichers'!$E$17:$E$1001,'Beladung des Speichers'!$A$17:$A$1001,'Ergebnis (detailliert)'!A387))</f>
        <v/>
      </c>
      <c r="J387" s="125" t="str">
        <f>IF(ISBLANK('Beladung des Speichers'!A387),"",'Beladung des Speichers'!E387)</f>
        <v/>
      </c>
      <c r="K387" s="168" t="str">
        <f>IF(ISBLANK('Beladung des Speichers'!A387),"",SUMIFS('Entladung des Speichers'!$C$17:$C$1001,'Entladung des Speichers'!$A$17:$A$1001,'Ergebnis (detailliert)'!A387))</f>
        <v/>
      </c>
      <c r="L387" s="169" t="str">
        <f t="shared" si="22"/>
        <v/>
      </c>
      <c r="M387" s="169" t="str">
        <f>IF(ISBLANK('Entladung des Speichers'!A387),"",'Entladung des Speichers'!C387)</f>
        <v/>
      </c>
      <c r="N387" s="168" t="str">
        <f>IF(ISBLANK('Beladung des Speichers'!A387),"",SUMIFS('Entladung des Speichers'!$E$17:$E$1001,'Entladung des Speichers'!$A$17:$A$1001,'Ergebnis (detailliert)'!$A$17:$A$300))</f>
        <v/>
      </c>
      <c r="O387" s="125" t="str">
        <f t="shared" si="23"/>
        <v/>
      </c>
      <c r="P387" s="20" t="str">
        <f>IFERROR(IF(A387="","",N387*'Ergebnis (detailliert)'!J387/'Ergebnis (detailliert)'!I387),0)</f>
        <v/>
      </c>
      <c r="Q387" s="106" t="str">
        <f t="shared" si="24"/>
        <v/>
      </c>
      <c r="R387" s="107" t="str">
        <f t="shared" si="25"/>
        <v/>
      </c>
      <c r="S387" s="108" t="str">
        <f>IF(A387="","",IF(LOOKUP(A387,Stammdaten!$A$17:$A$1001,Stammdaten!$G$17:$G$1001)="Nein",0,IF(ISBLANK('Beladung des Speichers'!A387),"",ROUND(MIN(J387,Q387)*-1,2))))</f>
        <v/>
      </c>
    </row>
    <row r="388" spans="1:19" x14ac:dyDescent="0.2">
      <c r="A388" s="109" t="str">
        <f>IF('Beladung des Speichers'!A388="","",'Beladung des Speichers'!A388)</f>
        <v/>
      </c>
      <c r="B388" s="109" t="str">
        <f>IF('Beladung des Speichers'!B388="","",'Beladung des Speichers'!B388)</f>
        <v/>
      </c>
      <c r="C388" s="163" t="str">
        <f>IF(ISBLANK('Beladung des Speichers'!A388),"",SUMIFS('Beladung des Speichers'!$C$17:$C$300,'Beladung des Speichers'!$A$17:$A$300,A388)-SUMIFS('Entladung des Speichers'!$C$17:$C$300,'Entladung des Speichers'!$A$17:$A$300,A388)+SUMIFS(Füllstände!$B$17:$B$299,Füllstände!$A$17:$A$299,A388)-SUMIFS(Füllstände!$C$17:$C$299,Füllstände!$A$17:$A$299,A388))</f>
        <v/>
      </c>
      <c r="D388" s="164" t="str">
        <f>IF(ISBLANK('Beladung des Speichers'!A388),"",C388*'Beladung des Speichers'!C388/SUMIFS('Beladung des Speichers'!$C$17:$C$300,'Beladung des Speichers'!$A$17:$A$300,A388))</f>
        <v/>
      </c>
      <c r="E388" s="165" t="str">
        <f>IF(ISBLANK('Beladung des Speichers'!A388),"",1/SUMIFS('Beladung des Speichers'!$C$17:$C$300,'Beladung des Speichers'!$A$17:$A$300,A388)*C388*SUMIF($A$17:$A$300,A388,'Beladung des Speichers'!$E$17:$E$300))</f>
        <v/>
      </c>
      <c r="F388" s="166" t="str">
        <f>IF(ISBLANK('Beladung des Speichers'!A388),"",IF(C388=0,"0,00",D388/C388*E388))</f>
        <v/>
      </c>
      <c r="G388" s="167" t="str">
        <f>IF(ISBLANK('Beladung des Speichers'!A388),"",SUMIFS('Beladung des Speichers'!$C$17:$C$300,'Beladung des Speichers'!$A$17:$A$300,A388))</f>
        <v/>
      </c>
      <c r="H388" s="124" t="str">
        <f>IF(ISBLANK('Beladung des Speichers'!A388),"",'Beladung des Speichers'!C388)</f>
        <v/>
      </c>
      <c r="I388" s="168" t="str">
        <f>IF(ISBLANK('Beladung des Speichers'!A388),"",SUMIFS('Beladung des Speichers'!$E$17:$E$1001,'Beladung des Speichers'!$A$17:$A$1001,'Ergebnis (detailliert)'!A388))</f>
        <v/>
      </c>
      <c r="J388" s="125" t="str">
        <f>IF(ISBLANK('Beladung des Speichers'!A388),"",'Beladung des Speichers'!E388)</f>
        <v/>
      </c>
      <c r="K388" s="168" t="str">
        <f>IF(ISBLANK('Beladung des Speichers'!A388),"",SUMIFS('Entladung des Speichers'!$C$17:$C$1001,'Entladung des Speichers'!$A$17:$A$1001,'Ergebnis (detailliert)'!A388))</f>
        <v/>
      </c>
      <c r="L388" s="169" t="str">
        <f t="shared" si="22"/>
        <v/>
      </c>
      <c r="M388" s="169" t="str">
        <f>IF(ISBLANK('Entladung des Speichers'!A388),"",'Entladung des Speichers'!C388)</f>
        <v/>
      </c>
      <c r="N388" s="168" t="str">
        <f>IF(ISBLANK('Beladung des Speichers'!A388),"",SUMIFS('Entladung des Speichers'!$E$17:$E$1001,'Entladung des Speichers'!$A$17:$A$1001,'Ergebnis (detailliert)'!$A$17:$A$300))</f>
        <v/>
      </c>
      <c r="O388" s="125" t="str">
        <f t="shared" si="23"/>
        <v/>
      </c>
      <c r="P388" s="20" t="str">
        <f>IFERROR(IF(A388="","",N388*'Ergebnis (detailliert)'!J388/'Ergebnis (detailliert)'!I388),0)</f>
        <v/>
      </c>
      <c r="Q388" s="106" t="str">
        <f t="shared" si="24"/>
        <v/>
      </c>
      <c r="R388" s="107" t="str">
        <f t="shared" si="25"/>
        <v/>
      </c>
      <c r="S388" s="108" t="str">
        <f>IF(A388="","",IF(LOOKUP(A388,Stammdaten!$A$17:$A$1001,Stammdaten!$G$17:$G$1001)="Nein",0,IF(ISBLANK('Beladung des Speichers'!A388),"",ROUND(MIN(J388,Q388)*-1,2))))</f>
        <v/>
      </c>
    </row>
    <row r="389" spans="1:19" x14ac:dyDescent="0.2">
      <c r="A389" s="109" t="str">
        <f>IF('Beladung des Speichers'!A389="","",'Beladung des Speichers'!A389)</f>
        <v/>
      </c>
      <c r="B389" s="109" t="str">
        <f>IF('Beladung des Speichers'!B389="","",'Beladung des Speichers'!B389)</f>
        <v/>
      </c>
      <c r="C389" s="163" t="str">
        <f>IF(ISBLANK('Beladung des Speichers'!A389),"",SUMIFS('Beladung des Speichers'!$C$17:$C$300,'Beladung des Speichers'!$A$17:$A$300,A389)-SUMIFS('Entladung des Speichers'!$C$17:$C$300,'Entladung des Speichers'!$A$17:$A$300,A389)+SUMIFS(Füllstände!$B$17:$B$299,Füllstände!$A$17:$A$299,A389)-SUMIFS(Füllstände!$C$17:$C$299,Füllstände!$A$17:$A$299,A389))</f>
        <v/>
      </c>
      <c r="D389" s="164" t="str">
        <f>IF(ISBLANK('Beladung des Speichers'!A389),"",C389*'Beladung des Speichers'!C389/SUMIFS('Beladung des Speichers'!$C$17:$C$300,'Beladung des Speichers'!$A$17:$A$300,A389))</f>
        <v/>
      </c>
      <c r="E389" s="165" t="str">
        <f>IF(ISBLANK('Beladung des Speichers'!A389),"",1/SUMIFS('Beladung des Speichers'!$C$17:$C$300,'Beladung des Speichers'!$A$17:$A$300,A389)*C389*SUMIF($A$17:$A$300,A389,'Beladung des Speichers'!$E$17:$E$300))</f>
        <v/>
      </c>
      <c r="F389" s="166" t="str">
        <f>IF(ISBLANK('Beladung des Speichers'!A389),"",IF(C389=0,"0,00",D389/C389*E389))</f>
        <v/>
      </c>
      <c r="G389" s="167" t="str">
        <f>IF(ISBLANK('Beladung des Speichers'!A389),"",SUMIFS('Beladung des Speichers'!$C$17:$C$300,'Beladung des Speichers'!$A$17:$A$300,A389))</f>
        <v/>
      </c>
      <c r="H389" s="124" t="str">
        <f>IF(ISBLANK('Beladung des Speichers'!A389),"",'Beladung des Speichers'!C389)</f>
        <v/>
      </c>
      <c r="I389" s="168" t="str">
        <f>IF(ISBLANK('Beladung des Speichers'!A389),"",SUMIFS('Beladung des Speichers'!$E$17:$E$1001,'Beladung des Speichers'!$A$17:$A$1001,'Ergebnis (detailliert)'!A389))</f>
        <v/>
      </c>
      <c r="J389" s="125" t="str">
        <f>IF(ISBLANK('Beladung des Speichers'!A389),"",'Beladung des Speichers'!E389)</f>
        <v/>
      </c>
      <c r="K389" s="168" t="str">
        <f>IF(ISBLANK('Beladung des Speichers'!A389),"",SUMIFS('Entladung des Speichers'!$C$17:$C$1001,'Entladung des Speichers'!$A$17:$A$1001,'Ergebnis (detailliert)'!A389))</f>
        <v/>
      </c>
      <c r="L389" s="169" t="str">
        <f t="shared" si="22"/>
        <v/>
      </c>
      <c r="M389" s="169" t="str">
        <f>IF(ISBLANK('Entladung des Speichers'!A389),"",'Entladung des Speichers'!C389)</f>
        <v/>
      </c>
      <c r="N389" s="168" t="str">
        <f>IF(ISBLANK('Beladung des Speichers'!A389),"",SUMIFS('Entladung des Speichers'!$E$17:$E$1001,'Entladung des Speichers'!$A$17:$A$1001,'Ergebnis (detailliert)'!$A$17:$A$300))</f>
        <v/>
      </c>
      <c r="O389" s="125" t="str">
        <f t="shared" si="23"/>
        <v/>
      </c>
      <c r="P389" s="20" t="str">
        <f>IFERROR(IF(A389="","",N389*'Ergebnis (detailliert)'!J389/'Ergebnis (detailliert)'!I389),0)</f>
        <v/>
      </c>
      <c r="Q389" s="106" t="str">
        <f t="shared" si="24"/>
        <v/>
      </c>
      <c r="R389" s="107" t="str">
        <f t="shared" si="25"/>
        <v/>
      </c>
      <c r="S389" s="108" t="str">
        <f>IF(A389="","",IF(LOOKUP(A389,Stammdaten!$A$17:$A$1001,Stammdaten!$G$17:$G$1001)="Nein",0,IF(ISBLANK('Beladung des Speichers'!A389),"",ROUND(MIN(J389,Q389)*-1,2))))</f>
        <v/>
      </c>
    </row>
    <row r="390" spans="1:19" x14ac:dyDescent="0.2">
      <c r="A390" s="109" t="str">
        <f>IF('Beladung des Speichers'!A390="","",'Beladung des Speichers'!A390)</f>
        <v/>
      </c>
      <c r="B390" s="109" t="str">
        <f>IF('Beladung des Speichers'!B390="","",'Beladung des Speichers'!B390)</f>
        <v/>
      </c>
      <c r="C390" s="163" t="str">
        <f>IF(ISBLANK('Beladung des Speichers'!A390),"",SUMIFS('Beladung des Speichers'!$C$17:$C$300,'Beladung des Speichers'!$A$17:$A$300,A390)-SUMIFS('Entladung des Speichers'!$C$17:$C$300,'Entladung des Speichers'!$A$17:$A$300,A390)+SUMIFS(Füllstände!$B$17:$B$299,Füllstände!$A$17:$A$299,A390)-SUMIFS(Füllstände!$C$17:$C$299,Füllstände!$A$17:$A$299,A390))</f>
        <v/>
      </c>
      <c r="D390" s="164" t="str">
        <f>IF(ISBLANK('Beladung des Speichers'!A390),"",C390*'Beladung des Speichers'!C390/SUMIFS('Beladung des Speichers'!$C$17:$C$300,'Beladung des Speichers'!$A$17:$A$300,A390))</f>
        <v/>
      </c>
      <c r="E390" s="165" t="str">
        <f>IF(ISBLANK('Beladung des Speichers'!A390),"",1/SUMIFS('Beladung des Speichers'!$C$17:$C$300,'Beladung des Speichers'!$A$17:$A$300,A390)*C390*SUMIF($A$17:$A$300,A390,'Beladung des Speichers'!$E$17:$E$300))</f>
        <v/>
      </c>
      <c r="F390" s="166" t="str">
        <f>IF(ISBLANK('Beladung des Speichers'!A390),"",IF(C390=0,"0,00",D390/C390*E390))</f>
        <v/>
      </c>
      <c r="G390" s="167" t="str">
        <f>IF(ISBLANK('Beladung des Speichers'!A390),"",SUMIFS('Beladung des Speichers'!$C$17:$C$300,'Beladung des Speichers'!$A$17:$A$300,A390))</f>
        <v/>
      </c>
      <c r="H390" s="124" t="str">
        <f>IF(ISBLANK('Beladung des Speichers'!A390),"",'Beladung des Speichers'!C390)</f>
        <v/>
      </c>
      <c r="I390" s="168" t="str">
        <f>IF(ISBLANK('Beladung des Speichers'!A390),"",SUMIFS('Beladung des Speichers'!$E$17:$E$1001,'Beladung des Speichers'!$A$17:$A$1001,'Ergebnis (detailliert)'!A390))</f>
        <v/>
      </c>
      <c r="J390" s="125" t="str">
        <f>IF(ISBLANK('Beladung des Speichers'!A390),"",'Beladung des Speichers'!E390)</f>
        <v/>
      </c>
      <c r="K390" s="168" t="str">
        <f>IF(ISBLANK('Beladung des Speichers'!A390),"",SUMIFS('Entladung des Speichers'!$C$17:$C$1001,'Entladung des Speichers'!$A$17:$A$1001,'Ergebnis (detailliert)'!A390))</f>
        <v/>
      </c>
      <c r="L390" s="169" t="str">
        <f t="shared" si="22"/>
        <v/>
      </c>
      <c r="M390" s="169" t="str">
        <f>IF(ISBLANK('Entladung des Speichers'!A390),"",'Entladung des Speichers'!C390)</f>
        <v/>
      </c>
      <c r="N390" s="168" t="str">
        <f>IF(ISBLANK('Beladung des Speichers'!A390),"",SUMIFS('Entladung des Speichers'!$E$17:$E$1001,'Entladung des Speichers'!$A$17:$A$1001,'Ergebnis (detailliert)'!$A$17:$A$300))</f>
        <v/>
      </c>
      <c r="O390" s="125" t="str">
        <f t="shared" si="23"/>
        <v/>
      </c>
      <c r="P390" s="20" t="str">
        <f>IFERROR(IF(A390="","",N390*'Ergebnis (detailliert)'!J390/'Ergebnis (detailliert)'!I390),0)</f>
        <v/>
      </c>
      <c r="Q390" s="106" t="str">
        <f t="shared" si="24"/>
        <v/>
      </c>
      <c r="R390" s="107" t="str">
        <f t="shared" si="25"/>
        <v/>
      </c>
      <c r="S390" s="108" t="str">
        <f>IF(A390="","",IF(LOOKUP(A390,Stammdaten!$A$17:$A$1001,Stammdaten!$G$17:$G$1001)="Nein",0,IF(ISBLANK('Beladung des Speichers'!A390),"",ROUND(MIN(J390,Q390)*-1,2))))</f>
        <v/>
      </c>
    </row>
    <row r="391" spans="1:19" x14ac:dyDescent="0.2">
      <c r="A391" s="109" t="str">
        <f>IF('Beladung des Speichers'!A391="","",'Beladung des Speichers'!A391)</f>
        <v/>
      </c>
      <c r="B391" s="109" t="str">
        <f>IF('Beladung des Speichers'!B391="","",'Beladung des Speichers'!B391)</f>
        <v/>
      </c>
      <c r="C391" s="163" t="str">
        <f>IF(ISBLANK('Beladung des Speichers'!A391),"",SUMIFS('Beladung des Speichers'!$C$17:$C$300,'Beladung des Speichers'!$A$17:$A$300,A391)-SUMIFS('Entladung des Speichers'!$C$17:$C$300,'Entladung des Speichers'!$A$17:$A$300,A391)+SUMIFS(Füllstände!$B$17:$B$299,Füllstände!$A$17:$A$299,A391)-SUMIFS(Füllstände!$C$17:$C$299,Füllstände!$A$17:$A$299,A391))</f>
        <v/>
      </c>
      <c r="D391" s="164" t="str">
        <f>IF(ISBLANK('Beladung des Speichers'!A391),"",C391*'Beladung des Speichers'!C391/SUMIFS('Beladung des Speichers'!$C$17:$C$300,'Beladung des Speichers'!$A$17:$A$300,A391))</f>
        <v/>
      </c>
      <c r="E391" s="165" t="str">
        <f>IF(ISBLANK('Beladung des Speichers'!A391),"",1/SUMIFS('Beladung des Speichers'!$C$17:$C$300,'Beladung des Speichers'!$A$17:$A$300,A391)*C391*SUMIF($A$17:$A$300,A391,'Beladung des Speichers'!$E$17:$E$300))</f>
        <v/>
      </c>
      <c r="F391" s="166" t="str">
        <f>IF(ISBLANK('Beladung des Speichers'!A391),"",IF(C391=0,"0,00",D391/C391*E391))</f>
        <v/>
      </c>
      <c r="G391" s="167" t="str">
        <f>IF(ISBLANK('Beladung des Speichers'!A391),"",SUMIFS('Beladung des Speichers'!$C$17:$C$300,'Beladung des Speichers'!$A$17:$A$300,A391))</f>
        <v/>
      </c>
      <c r="H391" s="124" t="str">
        <f>IF(ISBLANK('Beladung des Speichers'!A391),"",'Beladung des Speichers'!C391)</f>
        <v/>
      </c>
      <c r="I391" s="168" t="str">
        <f>IF(ISBLANK('Beladung des Speichers'!A391),"",SUMIFS('Beladung des Speichers'!$E$17:$E$1001,'Beladung des Speichers'!$A$17:$A$1001,'Ergebnis (detailliert)'!A391))</f>
        <v/>
      </c>
      <c r="J391" s="125" t="str">
        <f>IF(ISBLANK('Beladung des Speichers'!A391),"",'Beladung des Speichers'!E391)</f>
        <v/>
      </c>
      <c r="K391" s="168" t="str">
        <f>IF(ISBLANK('Beladung des Speichers'!A391),"",SUMIFS('Entladung des Speichers'!$C$17:$C$1001,'Entladung des Speichers'!$A$17:$A$1001,'Ergebnis (detailliert)'!A391))</f>
        <v/>
      </c>
      <c r="L391" s="169" t="str">
        <f t="shared" si="22"/>
        <v/>
      </c>
      <c r="M391" s="169" t="str">
        <f>IF(ISBLANK('Entladung des Speichers'!A391),"",'Entladung des Speichers'!C391)</f>
        <v/>
      </c>
      <c r="N391" s="168" t="str">
        <f>IF(ISBLANK('Beladung des Speichers'!A391),"",SUMIFS('Entladung des Speichers'!$E$17:$E$1001,'Entladung des Speichers'!$A$17:$A$1001,'Ergebnis (detailliert)'!$A$17:$A$300))</f>
        <v/>
      </c>
      <c r="O391" s="125" t="str">
        <f t="shared" si="23"/>
        <v/>
      </c>
      <c r="P391" s="20" t="str">
        <f>IFERROR(IF(A391="","",N391*'Ergebnis (detailliert)'!J391/'Ergebnis (detailliert)'!I391),0)</f>
        <v/>
      </c>
      <c r="Q391" s="106" t="str">
        <f t="shared" si="24"/>
        <v/>
      </c>
      <c r="R391" s="107" t="str">
        <f t="shared" si="25"/>
        <v/>
      </c>
      <c r="S391" s="108" t="str">
        <f>IF(A391="","",IF(LOOKUP(A391,Stammdaten!$A$17:$A$1001,Stammdaten!$G$17:$G$1001)="Nein",0,IF(ISBLANK('Beladung des Speichers'!A391),"",ROUND(MIN(J391,Q391)*-1,2))))</f>
        <v/>
      </c>
    </row>
    <row r="392" spans="1:19" x14ac:dyDescent="0.2">
      <c r="A392" s="109" t="str">
        <f>IF('Beladung des Speichers'!A392="","",'Beladung des Speichers'!A392)</f>
        <v/>
      </c>
      <c r="B392" s="109" t="str">
        <f>IF('Beladung des Speichers'!B392="","",'Beladung des Speichers'!B392)</f>
        <v/>
      </c>
      <c r="C392" s="163" t="str">
        <f>IF(ISBLANK('Beladung des Speichers'!A392),"",SUMIFS('Beladung des Speichers'!$C$17:$C$300,'Beladung des Speichers'!$A$17:$A$300,A392)-SUMIFS('Entladung des Speichers'!$C$17:$C$300,'Entladung des Speichers'!$A$17:$A$300,A392)+SUMIFS(Füllstände!$B$17:$B$299,Füllstände!$A$17:$A$299,A392)-SUMIFS(Füllstände!$C$17:$C$299,Füllstände!$A$17:$A$299,A392))</f>
        <v/>
      </c>
      <c r="D392" s="164" t="str">
        <f>IF(ISBLANK('Beladung des Speichers'!A392),"",C392*'Beladung des Speichers'!C392/SUMIFS('Beladung des Speichers'!$C$17:$C$300,'Beladung des Speichers'!$A$17:$A$300,A392))</f>
        <v/>
      </c>
      <c r="E392" s="165" t="str">
        <f>IF(ISBLANK('Beladung des Speichers'!A392),"",1/SUMIFS('Beladung des Speichers'!$C$17:$C$300,'Beladung des Speichers'!$A$17:$A$300,A392)*C392*SUMIF($A$17:$A$300,A392,'Beladung des Speichers'!$E$17:$E$300))</f>
        <v/>
      </c>
      <c r="F392" s="166" t="str">
        <f>IF(ISBLANK('Beladung des Speichers'!A392),"",IF(C392=0,"0,00",D392/C392*E392))</f>
        <v/>
      </c>
      <c r="G392" s="167" t="str">
        <f>IF(ISBLANK('Beladung des Speichers'!A392),"",SUMIFS('Beladung des Speichers'!$C$17:$C$300,'Beladung des Speichers'!$A$17:$A$300,A392))</f>
        <v/>
      </c>
      <c r="H392" s="124" t="str">
        <f>IF(ISBLANK('Beladung des Speichers'!A392),"",'Beladung des Speichers'!C392)</f>
        <v/>
      </c>
      <c r="I392" s="168" t="str">
        <f>IF(ISBLANK('Beladung des Speichers'!A392),"",SUMIFS('Beladung des Speichers'!$E$17:$E$1001,'Beladung des Speichers'!$A$17:$A$1001,'Ergebnis (detailliert)'!A392))</f>
        <v/>
      </c>
      <c r="J392" s="125" t="str">
        <f>IF(ISBLANK('Beladung des Speichers'!A392),"",'Beladung des Speichers'!E392)</f>
        <v/>
      </c>
      <c r="K392" s="168" t="str">
        <f>IF(ISBLANK('Beladung des Speichers'!A392),"",SUMIFS('Entladung des Speichers'!$C$17:$C$1001,'Entladung des Speichers'!$A$17:$A$1001,'Ergebnis (detailliert)'!A392))</f>
        <v/>
      </c>
      <c r="L392" s="169" t="str">
        <f t="shared" si="22"/>
        <v/>
      </c>
      <c r="M392" s="169" t="str">
        <f>IF(ISBLANK('Entladung des Speichers'!A392),"",'Entladung des Speichers'!C392)</f>
        <v/>
      </c>
      <c r="N392" s="168" t="str">
        <f>IF(ISBLANK('Beladung des Speichers'!A392),"",SUMIFS('Entladung des Speichers'!$E$17:$E$1001,'Entladung des Speichers'!$A$17:$A$1001,'Ergebnis (detailliert)'!$A$17:$A$300))</f>
        <v/>
      </c>
      <c r="O392" s="125" t="str">
        <f t="shared" si="23"/>
        <v/>
      </c>
      <c r="P392" s="20" t="str">
        <f>IFERROR(IF(A392="","",N392*'Ergebnis (detailliert)'!J392/'Ergebnis (detailliert)'!I392),0)</f>
        <v/>
      </c>
      <c r="Q392" s="106" t="str">
        <f t="shared" si="24"/>
        <v/>
      </c>
      <c r="R392" s="107" t="str">
        <f t="shared" si="25"/>
        <v/>
      </c>
      <c r="S392" s="108" t="str">
        <f>IF(A392="","",IF(LOOKUP(A392,Stammdaten!$A$17:$A$1001,Stammdaten!$G$17:$G$1001)="Nein",0,IF(ISBLANK('Beladung des Speichers'!A392),"",ROUND(MIN(J392,Q392)*-1,2))))</f>
        <v/>
      </c>
    </row>
    <row r="393" spans="1:19" x14ac:dyDescent="0.2">
      <c r="A393" s="109" t="str">
        <f>IF('Beladung des Speichers'!A393="","",'Beladung des Speichers'!A393)</f>
        <v/>
      </c>
      <c r="B393" s="109" t="str">
        <f>IF('Beladung des Speichers'!B393="","",'Beladung des Speichers'!B393)</f>
        <v/>
      </c>
      <c r="C393" s="163" t="str">
        <f>IF(ISBLANK('Beladung des Speichers'!A393),"",SUMIFS('Beladung des Speichers'!$C$17:$C$300,'Beladung des Speichers'!$A$17:$A$300,A393)-SUMIFS('Entladung des Speichers'!$C$17:$C$300,'Entladung des Speichers'!$A$17:$A$300,A393)+SUMIFS(Füllstände!$B$17:$B$299,Füllstände!$A$17:$A$299,A393)-SUMIFS(Füllstände!$C$17:$C$299,Füllstände!$A$17:$A$299,A393))</f>
        <v/>
      </c>
      <c r="D393" s="164" t="str">
        <f>IF(ISBLANK('Beladung des Speichers'!A393),"",C393*'Beladung des Speichers'!C393/SUMIFS('Beladung des Speichers'!$C$17:$C$300,'Beladung des Speichers'!$A$17:$A$300,A393))</f>
        <v/>
      </c>
      <c r="E393" s="165" t="str">
        <f>IF(ISBLANK('Beladung des Speichers'!A393),"",1/SUMIFS('Beladung des Speichers'!$C$17:$C$300,'Beladung des Speichers'!$A$17:$A$300,A393)*C393*SUMIF($A$17:$A$300,A393,'Beladung des Speichers'!$E$17:$E$300))</f>
        <v/>
      </c>
      <c r="F393" s="166" t="str">
        <f>IF(ISBLANK('Beladung des Speichers'!A393),"",IF(C393=0,"0,00",D393/C393*E393))</f>
        <v/>
      </c>
      <c r="G393" s="167" t="str">
        <f>IF(ISBLANK('Beladung des Speichers'!A393),"",SUMIFS('Beladung des Speichers'!$C$17:$C$300,'Beladung des Speichers'!$A$17:$A$300,A393))</f>
        <v/>
      </c>
      <c r="H393" s="124" t="str">
        <f>IF(ISBLANK('Beladung des Speichers'!A393),"",'Beladung des Speichers'!C393)</f>
        <v/>
      </c>
      <c r="I393" s="168" t="str">
        <f>IF(ISBLANK('Beladung des Speichers'!A393),"",SUMIFS('Beladung des Speichers'!$E$17:$E$1001,'Beladung des Speichers'!$A$17:$A$1001,'Ergebnis (detailliert)'!A393))</f>
        <v/>
      </c>
      <c r="J393" s="125" t="str">
        <f>IF(ISBLANK('Beladung des Speichers'!A393),"",'Beladung des Speichers'!E393)</f>
        <v/>
      </c>
      <c r="K393" s="168" t="str">
        <f>IF(ISBLANK('Beladung des Speichers'!A393),"",SUMIFS('Entladung des Speichers'!$C$17:$C$1001,'Entladung des Speichers'!$A$17:$A$1001,'Ergebnis (detailliert)'!A393))</f>
        <v/>
      </c>
      <c r="L393" s="169" t="str">
        <f t="shared" si="22"/>
        <v/>
      </c>
      <c r="M393" s="169" t="str">
        <f>IF(ISBLANK('Entladung des Speichers'!A393),"",'Entladung des Speichers'!C393)</f>
        <v/>
      </c>
      <c r="N393" s="168" t="str">
        <f>IF(ISBLANK('Beladung des Speichers'!A393),"",SUMIFS('Entladung des Speichers'!$E$17:$E$1001,'Entladung des Speichers'!$A$17:$A$1001,'Ergebnis (detailliert)'!$A$17:$A$300))</f>
        <v/>
      </c>
      <c r="O393" s="125" t="str">
        <f t="shared" si="23"/>
        <v/>
      </c>
      <c r="P393" s="20" t="str">
        <f>IFERROR(IF(A393="","",N393*'Ergebnis (detailliert)'!J393/'Ergebnis (detailliert)'!I393),0)</f>
        <v/>
      </c>
      <c r="Q393" s="106" t="str">
        <f t="shared" si="24"/>
        <v/>
      </c>
      <c r="R393" s="107" t="str">
        <f t="shared" si="25"/>
        <v/>
      </c>
      <c r="S393" s="108" t="str">
        <f>IF(A393="","",IF(LOOKUP(A393,Stammdaten!$A$17:$A$1001,Stammdaten!$G$17:$G$1001)="Nein",0,IF(ISBLANK('Beladung des Speichers'!A393),"",ROUND(MIN(J393,Q393)*-1,2))))</f>
        <v/>
      </c>
    </row>
    <row r="394" spans="1:19" x14ac:dyDescent="0.2">
      <c r="A394" s="109" t="str">
        <f>IF('Beladung des Speichers'!A394="","",'Beladung des Speichers'!A394)</f>
        <v/>
      </c>
      <c r="B394" s="109" t="str">
        <f>IF('Beladung des Speichers'!B394="","",'Beladung des Speichers'!B394)</f>
        <v/>
      </c>
      <c r="C394" s="163" t="str">
        <f>IF(ISBLANK('Beladung des Speichers'!A394),"",SUMIFS('Beladung des Speichers'!$C$17:$C$300,'Beladung des Speichers'!$A$17:$A$300,A394)-SUMIFS('Entladung des Speichers'!$C$17:$C$300,'Entladung des Speichers'!$A$17:$A$300,A394)+SUMIFS(Füllstände!$B$17:$B$299,Füllstände!$A$17:$A$299,A394)-SUMIFS(Füllstände!$C$17:$C$299,Füllstände!$A$17:$A$299,A394))</f>
        <v/>
      </c>
      <c r="D394" s="164" t="str">
        <f>IF(ISBLANK('Beladung des Speichers'!A394),"",C394*'Beladung des Speichers'!C394/SUMIFS('Beladung des Speichers'!$C$17:$C$300,'Beladung des Speichers'!$A$17:$A$300,A394))</f>
        <v/>
      </c>
      <c r="E394" s="165" t="str">
        <f>IF(ISBLANK('Beladung des Speichers'!A394),"",1/SUMIFS('Beladung des Speichers'!$C$17:$C$300,'Beladung des Speichers'!$A$17:$A$300,A394)*C394*SUMIF($A$17:$A$300,A394,'Beladung des Speichers'!$E$17:$E$300))</f>
        <v/>
      </c>
      <c r="F394" s="166" t="str">
        <f>IF(ISBLANK('Beladung des Speichers'!A394),"",IF(C394=0,"0,00",D394/C394*E394))</f>
        <v/>
      </c>
      <c r="G394" s="167" t="str">
        <f>IF(ISBLANK('Beladung des Speichers'!A394),"",SUMIFS('Beladung des Speichers'!$C$17:$C$300,'Beladung des Speichers'!$A$17:$A$300,A394))</f>
        <v/>
      </c>
      <c r="H394" s="124" t="str">
        <f>IF(ISBLANK('Beladung des Speichers'!A394),"",'Beladung des Speichers'!C394)</f>
        <v/>
      </c>
      <c r="I394" s="168" t="str">
        <f>IF(ISBLANK('Beladung des Speichers'!A394),"",SUMIFS('Beladung des Speichers'!$E$17:$E$1001,'Beladung des Speichers'!$A$17:$A$1001,'Ergebnis (detailliert)'!A394))</f>
        <v/>
      </c>
      <c r="J394" s="125" t="str">
        <f>IF(ISBLANK('Beladung des Speichers'!A394),"",'Beladung des Speichers'!E394)</f>
        <v/>
      </c>
      <c r="K394" s="168" t="str">
        <f>IF(ISBLANK('Beladung des Speichers'!A394),"",SUMIFS('Entladung des Speichers'!$C$17:$C$1001,'Entladung des Speichers'!$A$17:$A$1001,'Ergebnis (detailliert)'!A394))</f>
        <v/>
      </c>
      <c r="L394" s="169" t="str">
        <f t="shared" si="22"/>
        <v/>
      </c>
      <c r="M394" s="169" t="str">
        <f>IF(ISBLANK('Entladung des Speichers'!A394),"",'Entladung des Speichers'!C394)</f>
        <v/>
      </c>
      <c r="N394" s="168" t="str">
        <f>IF(ISBLANK('Beladung des Speichers'!A394),"",SUMIFS('Entladung des Speichers'!$E$17:$E$1001,'Entladung des Speichers'!$A$17:$A$1001,'Ergebnis (detailliert)'!$A$17:$A$300))</f>
        <v/>
      </c>
      <c r="O394" s="125" t="str">
        <f t="shared" si="23"/>
        <v/>
      </c>
      <c r="P394" s="20" t="str">
        <f>IFERROR(IF(A394="","",N394*'Ergebnis (detailliert)'!J394/'Ergebnis (detailliert)'!I394),0)</f>
        <v/>
      </c>
      <c r="Q394" s="106" t="str">
        <f t="shared" si="24"/>
        <v/>
      </c>
      <c r="R394" s="107" t="str">
        <f t="shared" si="25"/>
        <v/>
      </c>
      <c r="S394" s="108" t="str">
        <f>IF(A394="","",IF(LOOKUP(A394,Stammdaten!$A$17:$A$1001,Stammdaten!$G$17:$G$1001)="Nein",0,IF(ISBLANK('Beladung des Speichers'!A394),"",ROUND(MIN(J394,Q394)*-1,2))))</f>
        <v/>
      </c>
    </row>
    <row r="395" spans="1:19" x14ac:dyDescent="0.2">
      <c r="A395" s="109" t="str">
        <f>IF('Beladung des Speichers'!A395="","",'Beladung des Speichers'!A395)</f>
        <v/>
      </c>
      <c r="B395" s="109" t="str">
        <f>IF('Beladung des Speichers'!B395="","",'Beladung des Speichers'!B395)</f>
        <v/>
      </c>
      <c r="C395" s="163" t="str">
        <f>IF(ISBLANK('Beladung des Speichers'!A395),"",SUMIFS('Beladung des Speichers'!$C$17:$C$300,'Beladung des Speichers'!$A$17:$A$300,A395)-SUMIFS('Entladung des Speichers'!$C$17:$C$300,'Entladung des Speichers'!$A$17:$A$300,A395)+SUMIFS(Füllstände!$B$17:$B$299,Füllstände!$A$17:$A$299,A395)-SUMIFS(Füllstände!$C$17:$C$299,Füllstände!$A$17:$A$299,A395))</f>
        <v/>
      </c>
      <c r="D395" s="164" t="str">
        <f>IF(ISBLANK('Beladung des Speichers'!A395),"",C395*'Beladung des Speichers'!C395/SUMIFS('Beladung des Speichers'!$C$17:$C$300,'Beladung des Speichers'!$A$17:$A$300,A395))</f>
        <v/>
      </c>
      <c r="E395" s="165" t="str">
        <f>IF(ISBLANK('Beladung des Speichers'!A395),"",1/SUMIFS('Beladung des Speichers'!$C$17:$C$300,'Beladung des Speichers'!$A$17:$A$300,A395)*C395*SUMIF($A$17:$A$300,A395,'Beladung des Speichers'!$E$17:$E$300))</f>
        <v/>
      </c>
      <c r="F395" s="166" t="str">
        <f>IF(ISBLANK('Beladung des Speichers'!A395),"",IF(C395=0,"0,00",D395/C395*E395))</f>
        <v/>
      </c>
      <c r="G395" s="167" t="str">
        <f>IF(ISBLANK('Beladung des Speichers'!A395),"",SUMIFS('Beladung des Speichers'!$C$17:$C$300,'Beladung des Speichers'!$A$17:$A$300,A395))</f>
        <v/>
      </c>
      <c r="H395" s="124" t="str">
        <f>IF(ISBLANK('Beladung des Speichers'!A395),"",'Beladung des Speichers'!C395)</f>
        <v/>
      </c>
      <c r="I395" s="168" t="str">
        <f>IF(ISBLANK('Beladung des Speichers'!A395),"",SUMIFS('Beladung des Speichers'!$E$17:$E$1001,'Beladung des Speichers'!$A$17:$A$1001,'Ergebnis (detailliert)'!A395))</f>
        <v/>
      </c>
      <c r="J395" s="125" t="str">
        <f>IF(ISBLANK('Beladung des Speichers'!A395),"",'Beladung des Speichers'!E395)</f>
        <v/>
      </c>
      <c r="K395" s="168" t="str">
        <f>IF(ISBLANK('Beladung des Speichers'!A395),"",SUMIFS('Entladung des Speichers'!$C$17:$C$1001,'Entladung des Speichers'!$A$17:$A$1001,'Ergebnis (detailliert)'!A395))</f>
        <v/>
      </c>
      <c r="L395" s="169" t="str">
        <f t="shared" si="22"/>
        <v/>
      </c>
      <c r="M395" s="169" t="str">
        <f>IF(ISBLANK('Entladung des Speichers'!A395),"",'Entladung des Speichers'!C395)</f>
        <v/>
      </c>
      <c r="N395" s="168" t="str">
        <f>IF(ISBLANK('Beladung des Speichers'!A395),"",SUMIFS('Entladung des Speichers'!$E$17:$E$1001,'Entladung des Speichers'!$A$17:$A$1001,'Ergebnis (detailliert)'!$A$17:$A$300))</f>
        <v/>
      </c>
      <c r="O395" s="125" t="str">
        <f t="shared" si="23"/>
        <v/>
      </c>
      <c r="P395" s="20" t="str">
        <f>IFERROR(IF(A395="","",N395*'Ergebnis (detailliert)'!J395/'Ergebnis (detailliert)'!I395),0)</f>
        <v/>
      </c>
      <c r="Q395" s="106" t="str">
        <f t="shared" si="24"/>
        <v/>
      </c>
      <c r="R395" s="107" t="str">
        <f t="shared" si="25"/>
        <v/>
      </c>
      <c r="S395" s="108" t="str">
        <f>IF(A395="","",IF(LOOKUP(A395,Stammdaten!$A$17:$A$1001,Stammdaten!$G$17:$G$1001)="Nein",0,IF(ISBLANK('Beladung des Speichers'!A395),"",ROUND(MIN(J395,Q395)*-1,2))))</f>
        <v/>
      </c>
    </row>
    <row r="396" spans="1:19" x14ac:dyDescent="0.2">
      <c r="A396" s="109" t="str">
        <f>IF('Beladung des Speichers'!A396="","",'Beladung des Speichers'!A396)</f>
        <v/>
      </c>
      <c r="B396" s="109" t="str">
        <f>IF('Beladung des Speichers'!B396="","",'Beladung des Speichers'!B396)</f>
        <v/>
      </c>
      <c r="C396" s="163" t="str">
        <f>IF(ISBLANK('Beladung des Speichers'!A396),"",SUMIFS('Beladung des Speichers'!$C$17:$C$300,'Beladung des Speichers'!$A$17:$A$300,A396)-SUMIFS('Entladung des Speichers'!$C$17:$C$300,'Entladung des Speichers'!$A$17:$A$300,A396)+SUMIFS(Füllstände!$B$17:$B$299,Füllstände!$A$17:$A$299,A396)-SUMIFS(Füllstände!$C$17:$C$299,Füllstände!$A$17:$A$299,A396))</f>
        <v/>
      </c>
      <c r="D396" s="164" t="str">
        <f>IF(ISBLANK('Beladung des Speichers'!A396),"",C396*'Beladung des Speichers'!C396/SUMIFS('Beladung des Speichers'!$C$17:$C$300,'Beladung des Speichers'!$A$17:$A$300,A396))</f>
        <v/>
      </c>
      <c r="E396" s="165" t="str">
        <f>IF(ISBLANK('Beladung des Speichers'!A396),"",1/SUMIFS('Beladung des Speichers'!$C$17:$C$300,'Beladung des Speichers'!$A$17:$A$300,A396)*C396*SUMIF($A$17:$A$300,A396,'Beladung des Speichers'!$E$17:$E$300))</f>
        <v/>
      </c>
      <c r="F396" s="166" t="str">
        <f>IF(ISBLANK('Beladung des Speichers'!A396),"",IF(C396=0,"0,00",D396/C396*E396))</f>
        <v/>
      </c>
      <c r="G396" s="167" t="str">
        <f>IF(ISBLANK('Beladung des Speichers'!A396),"",SUMIFS('Beladung des Speichers'!$C$17:$C$300,'Beladung des Speichers'!$A$17:$A$300,A396))</f>
        <v/>
      </c>
      <c r="H396" s="124" t="str">
        <f>IF(ISBLANK('Beladung des Speichers'!A396),"",'Beladung des Speichers'!C396)</f>
        <v/>
      </c>
      <c r="I396" s="168" t="str">
        <f>IF(ISBLANK('Beladung des Speichers'!A396),"",SUMIFS('Beladung des Speichers'!$E$17:$E$1001,'Beladung des Speichers'!$A$17:$A$1001,'Ergebnis (detailliert)'!A396))</f>
        <v/>
      </c>
      <c r="J396" s="125" t="str">
        <f>IF(ISBLANK('Beladung des Speichers'!A396),"",'Beladung des Speichers'!E396)</f>
        <v/>
      </c>
      <c r="K396" s="168" t="str">
        <f>IF(ISBLANK('Beladung des Speichers'!A396),"",SUMIFS('Entladung des Speichers'!$C$17:$C$1001,'Entladung des Speichers'!$A$17:$A$1001,'Ergebnis (detailliert)'!A396))</f>
        <v/>
      </c>
      <c r="L396" s="169" t="str">
        <f t="shared" si="22"/>
        <v/>
      </c>
      <c r="M396" s="169" t="str">
        <f>IF(ISBLANK('Entladung des Speichers'!A396),"",'Entladung des Speichers'!C396)</f>
        <v/>
      </c>
      <c r="N396" s="168" t="str">
        <f>IF(ISBLANK('Beladung des Speichers'!A396),"",SUMIFS('Entladung des Speichers'!$E$17:$E$1001,'Entladung des Speichers'!$A$17:$A$1001,'Ergebnis (detailliert)'!$A$17:$A$300))</f>
        <v/>
      </c>
      <c r="O396" s="125" t="str">
        <f t="shared" si="23"/>
        <v/>
      </c>
      <c r="P396" s="20" t="str">
        <f>IFERROR(IF(A396="","",N396*'Ergebnis (detailliert)'!J396/'Ergebnis (detailliert)'!I396),0)</f>
        <v/>
      </c>
      <c r="Q396" s="106" t="str">
        <f t="shared" si="24"/>
        <v/>
      </c>
      <c r="R396" s="107" t="str">
        <f t="shared" si="25"/>
        <v/>
      </c>
      <c r="S396" s="108" t="str">
        <f>IF(A396="","",IF(LOOKUP(A396,Stammdaten!$A$17:$A$1001,Stammdaten!$G$17:$G$1001)="Nein",0,IF(ISBLANK('Beladung des Speichers'!A396),"",ROUND(MIN(J396,Q396)*-1,2))))</f>
        <v/>
      </c>
    </row>
    <row r="397" spans="1:19" x14ac:dyDescent="0.2">
      <c r="A397" s="109" t="str">
        <f>IF('Beladung des Speichers'!A397="","",'Beladung des Speichers'!A397)</f>
        <v/>
      </c>
      <c r="B397" s="109" t="str">
        <f>IF('Beladung des Speichers'!B397="","",'Beladung des Speichers'!B397)</f>
        <v/>
      </c>
      <c r="C397" s="163" t="str">
        <f>IF(ISBLANK('Beladung des Speichers'!A397),"",SUMIFS('Beladung des Speichers'!$C$17:$C$300,'Beladung des Speichers'!$A$17:$A$300,A397)-SUMIFS('Entladung des Speichers'!$C$17:$C$300,'Entladung des Speichers'!$A$17:$A$300,A397)+SUMIFS(Füllstände!$B$17:$B$299,Füllstände!$A$17:$A$299,A397)-SUMIFS(Füllstände!$C$17:$C$299,Füllstände!$A$17:$A$299,A397))</f>
        <v/>
      </c>
      <c r="D397" s="164" t="str">
        <f>IF(ISBLANK('Beladung des Speichers'!A397),"",C397*'Beladung des Speichers'!C397/SUMIFS('Beladung des Speichers'!$C$17:$C$300,'Beladung des Speichers'!$A$17:$A$300,A397))</f>
        <v/>
      </c>
      <c r="E397" s="165" t="str">
        <f>IF(ISBLANK('Beladung des Speichers'!A397),"",1/SUMIFS('Beladung des Speichers'!$C$17:$C$300,'Beladung des Speichers'!$A$17:$A$300,A397)*C397*SUMIF($A$17:$A$300,A397,'Beladung des Speichers'!$E$17:$E$300))</f>
        <v/>
      </c>
      <c r="F397" s="166" t="str">
        <f>IF(ISBLANK('Beladung des Speichers'!A397),"",IF(C397=0,"0,00",D397/C397*E397))</f>
        <v/>
      </c>
      <c r="G397" s="167" t="str">
        <f>IF(ISBLANK('Beladung des Speichers'!A397),"",SUMIFS('Beladung des Speichers'!$C$17:$C$300,'Beladung des Speichers'!$A$17:$A$300,A397))</f>
        <v/>
      </c>
      <c r="H397" s="124" t="str">
        <f>IF(ISBLANK('Beladung des Speichers'!A397),"",'Beladung des Speichers'!C397)</f>
        <v/>
      </c>
      <c r="I397" s="168" t="str">
        <f>IF(ISBLANK('Beladung des Speichers'!A397),"",SUMIFS('Beladung des Speichers'!$E$17:$E$1001,'Beladung des Speichers'!$A$17:$A$1001,'Ergebnis (detailliert)'!A397))</f>
        <v/>
      </c>
      <c r="J397" s="125" t="str">
        <f>IF(ISBLANK('Beladung des Speichers'!A397),"",'Beladung des Speichers'!E397)</f>
        <v/>
      </c>
      <c r="K397" s="168" t="str">
        <f>IF(ISBLANK('Beladung des Speichers'!A397),"",SUMIFS('Entladung des Speichers'!$C$17:$C$1001,'Entladung des Speichers'!$A$17:$A$1001,'Ergebnis (detailliert)'!A397))</f>
        <v/>
      </c>
      <c r="L397" s="169" t="str">
        <f t="shared" si="22"/>
        <v/>
      </c>
      <c r="M397" s="169" t="str">
        <f>IF(ISBLANK('Entladung des Speichers'!A397),"",'Entladung des Speichers'!C397)</f>
        <v/>
      </c>
      <c r="N397" s="168" t="str">
        <f>IF(ISBLANK('Beladung des Speichers'!A397),"",SUMIFS('Entladung des Speichers'!$E$17:$E$1001,'Entladung des Speichers'!$A$17:$A$1001,'Ergebnis (detailliert)'!$A$17:$A$300))</f>
        <v/>
      </c>
      <c r="O397" s="125" t="str">
        <f t="shared" si="23"/>
        <v/>
      </c>
      <c r="P397" s="20" t="str">
        <f>IFERROR(IF(A397="","",N397*'Ergebnis (detailliert)'!J397/'Ergebnis (detailliert)'!I397),0)</f>
        <v/>
      </c>
      <c r="Q397" s="106" t="str">
        <f t="shared" si="24"/>
        <v/>
      </c>
      <c r="R397" s="107" t="str">
        <f t="shared" si="25"/>
        <v/>
      </c>
      <c r="S397" s="108" t="str">
        <f>IF(A397="","",IF(LOOKUP(A397,Stammdaten!$A$17:$A$1001,Stammdaten!$G$17:$G$1001)="Nein",0,IF(ISBLANK('Beladung des Speichers'!A397),"",ROUND(MIN(J397,Q397)*-1,2))))</f>
        <v/>
      </c>
    </row>
    <row r="398" spans="1:19" x14ac:dyDescent="0.2">
      <c r="A398" s="109" t="str">
        <f>IF('Beladung des Speichers'!A398="","",'Beladung des Speichers'!A398)</f>
        <v/>
      </c>
      <c r="B398" s="109" t="str">
        <f>IF('Beladung des Speichers'!B398="","",'Beladung des Speichers'!B398)</f>
        <v/>
      </c>
      <c r="C398" s="163" t="str">
        <f>IF(ISBLANK('Beladung des Speichers'!A398),"",SUMIFS('Beladung des Speichers'!$C$17:$C$300,'Beladung des Speichers'!$A$17:$A$300,A398)-SUMIFS('Entladung des Speichers'!$C$17:$C$300,'Entladung des Speichers'!$A$17:$A$300,A398)+SUMIFS(Füllstände!$B$17:$B$299,Füllstände!$A$17:$A$299,A398)-SUMIFS(Füllstände!$C$17:$C$299,Füllstände!$A$17:$A$299,A398))</f>
        <v/>
      </c>
      <c r="D398" s="164" t="str">
        <f>IF(ISBLANK('Beladung des Speichers'!A398),"",C398*'Beladung des Speichers'!C398/SUMIFS('Beladung des Speichers'!$C$17:$C$300,'Beladung des Speichers'!$A$17:$A$300,A398))</f>
        <v/>
      </c>
      <c r="E398" s="165" t="str">
        <f>IF(ISBLANK('Beladung des Speichers'!A398),"",1/SUMIFS('Beladung des Speichers'!$C$17:$C$300,'Beladung des Speichers'!$A$17:$A$300,A398)*C398*SUMIF($A$17:$A$300,A398,'Beladung des Speichers'!$E$17:$E$300))</f>
        <v/>
      </c>
      <c r="F398" s="166" t="str">
        <f>IF(ISBLANK('Beladung des Speichers'!A398),"",IF(C398=0,"0,00",D398/C398*E398))</f>
        <v/>
      </c>
      <c r="G398" s="167" t="str">
        <f>IF(ISBLANK('Beladung des Speichers'!A398),"",SUMIFS('Beladung des Speichers'!$C$17:$C$300,'Beladung des Speichers'!$A$17:$A$300,A398))</f>
        <v/>
      </c>
      <c r="H398" s="124" t="str">
        <f>IF(ISBLANK('Beladung des Speichers'!A398),"",'Beladung des Speichers'!C398)</f>
        <v/>
      </c>
      <c r="I398" s="168" t="str">
        <f>IF(ISBLANK('Beladung des Speichers'!A398),"",SUMIFS('Beladung des Speichers'!$E$17:$E$1001,'Beladung des Speichers'!$A$17:$A$1001,'Ergebnis (detailliert)'!A398))</f>
        <v/>
      </c>
      <c r="J398" s="125" t="str">
        <f>IF(ISBLANK('Beladung des Speichers'!A398),"",'Beladung des Speichers'!E398)</f>
        <v/>
      </c>
      <c r="K398" s="168" t="str">
        <f>IF(ISBLANK('Beladung des Speichers'!A398),"",SUMIFS('Entladung des Speichers'!$C$17:$C$1001,'Entladung des Speichers'!$A$17:$A$1001,'Ergebnis (detailliert)'!A398))</f>
        <v/>
      </c>
      <c r="L398" s="169" t="str">
        <f t="shared" si="22"/>
        <v/>
      </c>
      <c r="M398" s="169" t="str">
        <f>IF(ISBLANK('Entladung des Speichers'!A398),"",'Entladung des Speichers'!C398)</f>
        <v/>
      </c>
      <c r="N398" s="168" t="str">
        <f>IF(ISBLANK('Beladung des Speichers'!A398),"",SUMIFS('Entladung des Speichers'!$E$17:$E$1001,'Entladung des Speichers'!$A$17:$A$1001,'Ergebnis (detailliert)'!$A$17:$A$300))</f>
        <v/>
      </c>
      <c r="O398" s="125" t="str">
        <f t="shared" si="23"/>
        <v/>
      </c>
      <c r="P398" s="20" t="str">
        <f>IFERROR(IF(A398="","",N398*'Ergebnis (detailliert)'!J398/'Ergebnis (detailliert)'!I398),0)</f>
        <v/>
      </c>
      <c r="Q398" s="106" t="str">
        <f t="shared" si="24"/>
        <v/>
      </c>
      <c r="R398" s="107" t="str">
        <f t="shared" si="25"/>
        <v/>
      </c>
      <c r="S398" s="108" t="str">
        <f>IF(A398="","",IF(LOOKUP(A398,Stammdaten!$A$17:$A$1001,Stammdaten!$G$17:$G$1001)="Nein",0,IF(ISBLANK('Beladung des Speichers'!A398),"",ROUND(MIN(J398,Q398)*-1,2))))</f>
        <v/>
      </c>
    </row>
    <row r="399" spans="1:19" x14ac:dyDescent="0.2">
      <c r="A399" s="109" t="str">
        <f>IF('Beladung des Speichers'!A399="","",'Beladung des Speichers'!A399)</f>
        <v/>
      </c>
      <c r="B399" s="109" t="str">
        <f>IF('Beladung des Speichers'!B399="","",'Beladung des Speichers'!B399)</f>
        <v/>
      </c>
      <c r="C399" s="163" t="str">
        <f>IF(ISBLANK('Beladung des Speichers'!A399),"",SUMIFS('Beladung des Speichers'!$C$17:$C$300,'Beladung des Speichers'!$A$17:$A$300,A399)-SUMIFS('Entladung des Speichers'!$C$17:$C$300,'Entladung des Speichers'!$A$17:$A$300,A399)+SUMIFS(Füllstände!$B$17:$B$299,Füllstände!$A$17:$A$299,A399)-SUMIFS(Füllstände!$C$17:$C$299,Füllstände!$A$17:$A$299,A399))</f>
        <v/>
      </c>
      <c r="D399" s="164" t="str">
        <f>IF(ISBLANK('Beladung des Speichers'!A399),"",C399*'Beladung des Speichers'!C399/SUMIFS('Beladung des Speichers'!$C$17:$C$300,'Beladung des Speichers'!$A$17:$A$300,A399))</f>
        <v/>
      </c>
      <c r="E399" s="165" t="str">
        <f>IF(ISBLANK('Beladung des Speichers'!A399),"",1/SUMIFS('Beladung des Speichers'!$C$17:$C$300,'Beladung des Speichers'!$A$17:$A$300,A399)*C399*SUMIF($A$17:$A$300,A399,'Beladung des Speichers'!$E$17:$E$300))</f>
        <v/>
      </c>
      <c r="F399" s="166" t="str">
        <f>IF(ISBLANK('Beladung des Speichers'!A399),"",IF(C399=0,"0,00",D399/C399*E399))</f>
        <v/>
      </c>
      <c r="G399" s="167" t="str">
        <f>IF(ISBLANK('Beladung des Speichers'!A399),"",SUMIFS('Beladung des Speichers'!$C$17:$C$300,'Beladung des Speichers'!$A$17:$A$300,A399))</f>
        <v/>
      </c>
      <c r="H399" s="124" t="str">
        <f>IF(ISBLANK('Beladung des Speichers'!A399),"",'Beladung des Speichers'!C399)</f>
        <v/>
      </c>
      <c r="I399" s="168" t="str">
        <f>IF(ISBLANK('Beladung des Speichers'!A399),"",SUMIFS('Beladung des Speichers'!$E$17:$E$1001,'Beladung des Speichers'!$A$17:$A$1001,'Ergebnis (detailliert)'!A399))</f>
        <v/>
      </c>
      <c r="J399" s="125" t="str">
        <f>IF(ISBLANK('Beladung des Speichers'!A399),"",'Beladung des Speichers'!E399)</f>
        <v/>
      </c>
      <c r="K399" s="168" t="str">
        <f>IF(ISBLANK('Beladung des Speichers'!A399),"",SUMIFS('Entladung des Speichers'!$C$17:$C$1001,'Entladung des Speichers'!$A$17:$A$1001,'Ergebnis (detailliert)'!A399))</f>
        <v/>
      </c>
      <c r="L399" s="169" t="str">
        <f t="shared" si="22"/>
        <v/>
      </c>
      <c r="M399" s="169" t="str">
        <f>IF(ISBLANK('Entladung des Speichers'!A399),"",'Entladung des Speichers'!C399)</f>
        <v/>
      </c>
      <c r="N399" s="168" t="str">
        <f>IF(ISBLANK('Beladung des Speichers'!A399),"",SUMIFS('Entladung des Speichers'!$E$17:$E$1001,'Entladung des Speichers'!$A$17:$A$1001,'Ergebnis (detailliert)'!$A$17:$A$300))</f>
        <v/>
      </c>
      <c r="O399" s="125" t="str">
        <f t="shared" si="23"/>
        <v/>
      </c>
      <c r="P399" s="20" t="str">
        <f>IFERROR(IF(A399="","",N399*'Ergebnis (detailliert)'!J399/'Ergebnis (detailliert)'!I399),0)</f>
        <v/>
      </c>
      <c r="Q399" s="106" t="str">
        <f t="shared" si="24"/>
        <v/>
      </c>
      <c r="R399" s="107" t="str">
        <f t="shared" si="25"/>
        <v/>
      </c>
      <c r="S399" s="108" t="str">
        <f>IF(A399="","",IF(LOOKUP(A399,Stammdaten!$A$17:$A$1001,Stammdaten!$G$17:$G$1001)="Nein",0,IF(ISBLANK('Beladung des Speichers'!A399),"",ROUND(MIN(J399,Q399)*-1,2))))</f>
        <v/>
      </c>
    </row>
    <row r="400" spans="1:19" x14ac:dyDescent="0.2">
      <c r="A400" s="109" t="str">
        <f>IF('Beladung des Speichers'!A400="","",'Beladung des Speichers'!A400)</f>
        <v/>
      </c>
      <c r="B400" s="109" t="str">
        <f>IF('Beladung des Speichers'!B400="","",'Beladung des Speichers'!B400)</f>
        <v/>
      </c>
      <c r="C400" s="163" t="str">
        <f>IF(ISBLANK('Beladung des Speichers'!A400),"",SUMIFS('Beladung des Speichers'!$C$17:$C$300,'Beladung des Speichers'!$A$17:$A$300,A400)-SUMIFS('Entladung des Speichers'!$C$17:$C$300,'Entladung des Speichers'!$A$17:$A$300,A400)+SUMIFS(Füllstände!$B$17:$B$299,Füllstände!$A$17:$A$299,A400)-SUMIFS(Füllstände!$C$17:$C$299,Füllstände!$A$17:$A$299,A400))</f>
        <v/>
      </c>
      <c r="D400" s="164" t="str">
        <f>IF(ISBLANK('Beladung des Speichers'!A400),"",C400*'Beladung des Speichers'!C400/SUMIFS('Beladung des Speichers'!$C$17:$C$300,'Beladung des Speichers'!$A$17:$A$300,A400))</f>
        <v/>
      </c>
      <c r="E400" s="165" t="str">
        <f>IF(ISBLANK('Beladung des Speichers'!A400),"",1/SUMIFS('Beladung des Speichers'!$C$17:$C$300,'Beladung des Speichers'!$A$17:$A$300,A400)*C400*SUMIF($A$17:$A$300,A400,'Beladung des Speichers'!$E$17:$E$300))</f>
        <v/>
      </c>
      <c r="F400" s="166" t="str">
        <f>IF(ISBLANK('Beladung des Speichers'!A400),"",IF(C400=0,"0,00",D400/C400*E400))</f>
        <v/>
      </c>
      <c r="G400" s="167" t="str">
        <f>IF(ISBLANK('Beladung des Speichers'!A400),"",SUMIFS('Beladung des Speichers'!$C$17:$C$300,'Beladung des Speichers'!$A$17:$A$300,A400))</f>
        <v/>
      </c>
      <c r="H400" s="124" t="str">
        <f>IF(ISBLANK('Beladung des Speichers'!A400),"",'Beladung des Speichers'!C400)</f>
        <v/>
      </c>
      <c r="I400" s="168" t="str">
        <f>IF(ISBLANK('Beladung des Speichers'!A400),"",SUMIFS('Beladung des Speichers'!$E$17:$E$1001,'Beladung des Speichers'!$A$17:$A$1001,'Ergebnis (detailliert)'!A400))</f>
        <v/>
      </c>
      <c r="J400" s="125" t="str">
        <f>IF(ISBLANK('Beladung des Speichers'!A400),"",'Beladung des Speichers'!E400)</f>
        <v/>
      </c>
      <c r="K400" s="168" t="str">
        <f>IF(ISBLANK('Beladung des Speichers'!A400),"",SUMIFS('Entladung des Speichers'!$C$17:$C$1001,'Entladung des Speichers'!$A$17:$A$1001,'Ergebnis (detailliert)'!A400))</f>
        <v/>
      </c>
      <c r="L400" s="169" t="str">
        <f t="shared" si="22"/>
        <v/>
      </c>
      <c r="M400" s="169" t="str">
        <f>IF(ISBLANK('Entladung des Speichers'!A400),"",'Entladung des Speichers'!C400)</f>
        <v/>
      </c>
      <c r="N400" s="168" t="str">
        <f>IF(ISBLANK('Beladung des Speichers'!A400),"",SUMIFS('Entladung des Speichers'!$E$17:$E$1001,'Entladung des Speichers'!$A$17:$A$1001,'Ergebnis (detailliert)'!$A$17:$A$300))</f>
        <v/>
      </c>
      <c r="O400" s="125" t="str">
        <f t="shared" si="23"/>
        <v/>
      </c>
      <c r="P400" s="20" t="str">
        <f>IFERROR(IF(A400="","",N400*'Ergebnis (detailliert)'!J400/'Ergebnis (detailliert)'!I400),0)</f>
        <v/>
      </c>
      <c r="Q400" s="106" t="str">
        <f t="shared" si="24"/>
        <v/>
      </c>
      <c r="R400" s="107" t="str">
        <f t="shared" si="25"/>
        <v/>
      </c>
      <c r="S400" s="108" t="str">
        <f>IF(A400="","",IF(LOOKUP(A400,Stammdaten!$A$17:$A$1001,Stammdaten!$G$17:$G$1001)="Nein",0,IF(ISBLANK('Beladung des Speichers'!A400),"",ROUND(MIN(J400,Q400)*-1,2))))</f>
        <v/>
      </c>
    </row>
    <row r="401" spans="1:19" x14ac:dyDescent="0.2">
      <c r="A401" s="109" t="str">
        <f>IF('Beladung des Speichers'!A401="","",'Beladung des Speichers'!A401)</f>
        <v/>
      </c>
      <c r="B401" s="109" t="str">
        <f>IF('Beladung des Speichers'!B401="","",'Beladung des Speichers'!B401)</f>
        <v/>
      </c>
      <c r="C401" s="163" t="str">
        <f>IF(ISBLANK('Beladung des Speichers'!A401),"",SUMIFS('Beladung des Speichers'!$C$17:$C$300,'Beladung des Speichers'!$A$17:$A$300,A401)-SUMIFS('Entladung des Speichers'!$C$17:$C$300,'Entladung des Speichers'!$A$17:$A$300,A401)+SUMIFS(Füllstände!$B$17:$B$299,Füllstände!$A$17:$A$299,A401)-SUMIFS(Füllstände!$C$17:$C$299,Füllstände!$A$17:$A$299,A401))</f>
        <v/>
      </c>
      <c r="D401" s="164" t="str">
        <f>IF(ISBLANK('Beladung des Speichers'!A401),"",C401*'Beladung des Speichers'!C401/SUMIFS('Beladung des Speichers'!$C$17:$C$300,'Beladung des Speichers'!$A$17:$A$300,A401))</f>
        <v/>
      </c>
      <c r="E401" s="165" t="str">
        <f>IF(ISBLANK('Beladung des Speichers'!A401),"",1/SUMIFS('Beladung des Speichers'!$C$17:$C$300,'Beladung des Speichers'!$A$17:$A$300,A401)*C401*SUMIF($A$17:$A$300,A401,'Beladung des Speichers'!$E$17:$E$300))</f>
        <v/>
      </c>
      <c r="F401" s="166" t="str">
        <f>IF(ISBLANK('Beladung des Speichers'!A401),"",IF(C401=0,"0,00",D401/C401*E401))</f>
        <v/>
      </c>
      <c r="G401" s="167" t="str">
        <f>IF(ISBLANK('Beladung des Speichers'!A401),"",SUMIFS('Beladung des Speichers'!$C$17:$C$300,'Beladung des Speichers'!$A$17:$A$300,A401))</f>
        <v/>
      </c>
      <c r="H401" s="124" t="str">
        <f>IF(ISBLANK('Beladung des Speichers'!A401),"",'Beladung des Speichers'!C401)</f>
        <v/>
      </c>
      <c r="I401" s="168" t="str">
        <f>IF(ISBLANK('Beladung des Speichers'!A401),"",SUMIFS('Beladung des Speichers'!$E$17:$E$1001,'Beladung des Speichers'!$A$17:$A$1001,'Ergebnis (detailliert)'!A401))</f>
        <v/>
      </c>
      <c r="J401" s="125" t="str">
        <f>IF(ISBLANK('Beladung des Speichers'!A401),"",'Beladung des Speichers'!E401)</f>
        <v/>
      </c>
      <c r="K401" s="168" t="str">
        <f>IF(ISBLANK('Beladung des Speichers'!A401),"",SUMIFS('Entladung des Speichers'!$C$17:$C$1001,'Entladung des Speichers'!$A$17:$A$1001,'Ergebnis (detailliert)'!A401))</f>
        <v/>
      </c>
      <c r="L401" s="169" t="str">
        <f t="shared" si="22"/>
        <v/>
      </c>
      <c r="M401" s="169" t="str">
        <f>IF(ISBLANK('Entladung des Speichers'!A401),"",'Entladung des Speichers'!C401)</f>
        <v/>
      </c>
      <c r="N401" s="168" t="str">
        <f>IF(ISBLANK('Beladung des Speichers'!A401),"",SUMIFS('Entladung des Speichers'!$E$17:$E$1001,'Entladung des Speichers'!$A$17:$A$1001,'Ergebnis (detailliert)'!$A$17:$A$300))</f>
        <v/>
      </c>
      <c r="O401" s="125" t="str">
        <f t="shared" si="23"/>
        <v/>
      </c>
      <c r="P401" s="20" t="str">
        <f>IFERROR(IF(A401="","",N401*'Ergebnis (detailliert)'!J401/'Ergebnis (detailliert)'!I401),0)</f>
        <v/>
      </c>
      <c r="Q401" s="106" t="str">
        <f t="shared" si="24"/>
        <v/>
      </c>
      <c r="R401" s="107" t="str">
        <f t="shared" si="25"/>
        <v/>
      </c>
      <c r="S401" s="108" t="str">
        <f>IF(A401="","",IF(LOOKUP(A401,Stammdaten!$A$17:$A$1001,Stammdaten!$G$17:$G$1001)="Nein",0,IF(ISBLANK('Beladung des Speichers'!A401),"",ROUND(MIN(J401,Q401)*-1,2))))</f>
        <v/>
      </c>
    </row>
    <row r="402" spans="1:19" x14ac:dyDescent="0.2">
      <c r="A402" s="109" t="str">
        <f>IF('Beladung des Speichers'!A402="","",'Beladung des Speichers'!A402)</f>
        <v/>
      </c>
      <c r="B402" s="109" t="str">
        <f>IF('Beladung des Speichers'!B402="","",'Beladung des Speichers'!B402)</f>
        <v/>
      </c>
      <c r="C402" s="163" t="str">
        <f>IF(ISBLANK('Beladung des Speichers'!A402),"",SUMIFS('Beladung des Speichers'!$C$17:$C$300,'Beladung des Speichers'!$A$17:$A$300,A402)-SUMIFS('Entladung des Speichers'!$C$17:$C$300,'Entladung des Speichers'!$A$17:$A$300,A402)+SUMIFS(Füllstände!$B$17:$B$299,Füllstände!$A$17:$A$299,A402)-SUMIFS(Füllstände!$C$17:$C$299,Füllstände!$A$17:$A$299,A402))</f>
        <v/>
      </c>
      <c r="D402" s="164" t="str">
        <f>IF(ISBLANK('Beladung des Speichers'!A402),"",C402*'Beladung des Speichers'!C402/SUMIFS('Beladung des Speichers'!$C$17:$C$300,'Beladung des Speichers'!$A$17:$A$300,A402))</f>
        <v/>
      </c>
      <c r="E402" s="165" t="str">
        <f>IF(ISBLANK('Beladung des Speichers'!A402),"",1/SUMIFS('Beladung des Speichers'!$C$17:$C$300,'Beladung des Speichers'!$A$17:$A$300,A402)*C402*SUMIF($A$17:$A$300,A402,'Beladung des Speichers'!$E$17:$E$300))</f>
        <v/>
      </c>
      <c r="F402" s="166" t="str">
        <f>IF(ISBLANK('Beladung des Speichers'!A402),"",IF(C402=0,"0,00",D402/C402*E402))</f>
        <v/>
      </c>
      <c r="G402" s="167" t="str">
        <f>IF(ISBLANK('Beladung des Speichers'!A402),"",SUMIFS('Beladung des Speichers'!$C$17:$C$300,'Beladung des Speichers'!$A$17:$A$300,A402))</f>
        <v/>
      </c>
      <c r="H402" s="124" t="str">
        <f>IF(ISBLANK('Beladung des Speichers'!A402),"",'Beladung des Speichers'!C402)</f>
        <v/>
      </c>
      <c r="I402" s="168" t="str">
        <f>IF(ISBLANK('Beladung des Speichers'!A402),"",SUMIFS('Beladung des Speichers'!$E$17:$E$1001,'Beladung des Speichers'!$A$17:$A$1001,'Ergebnis (detailliert)'!A402))</f>
        <v/>
      </c>
      <c r="J402" s="125" t="str">
        <f>IF(ISBLANK('Beladung des Speichers'!A402),"",'Beladung des Speichers'!E402)</f>
        <v/>
      </c>
      <c r="K402" s="168" t="str">
        <f>IF(ISBLANK('Beladung des Speichers'!A402),"",SUMIFS('Entladung des Speichers'!$C$17:$C$1001,'Entladung des Speichers'!$A$17:$A$1001,'Ergebnis (detailliert)'!A402))</f>
        <v/>
      </c>
      <c r="L402" s="169" t="str">
        <f t="shared" ref="L402:L465" si="26">IF(A402="","",K402+C402)</f>
        <v/>
      </c>
      <c r="M402" s="169" t="str">
        <f>IF(ISBLANK('Entladung des Speichers'!A402),"",'Entladung des Speichers'!C402)</f>
        <v/>
      </c>
      <c r="N402" s="168" t="str">
        <f>IF(ISBLANK('Beladung des Speichers'!A402),"",SUMIFS('Entladung des Speichers'!$E$17:$E$1001,'Entladung des Speichers'!$A$17:$A$1001,'Ergebnis (detailliert)'!$A$17:$A$300))</f>
        <v/>
      </c>
      <c r="O402" s="125" t="str">
        <f t="shared" ref="O402:O465" si="27">IF(A402="","",N402+E402)</f>
        <v/>
      </c>
      <c r="P402" s="20" t="str">
        <f>IFERROR(IF(A402="","",N402*'Ergebnis (detailliert)'!J402/'Ergebnis (detailliert)'!I402),0)</f>
        <v/>
      </c>
      <c r="Q402" s="106" t="str">
        <f t="shared" ref="Q402:Q465" si="28">IFERROR(IF(A402="","",P402+E402*H402/G402),0)</f>
        <v/>
      </c>
      <c r="R402" s="107" t="str">
        <f t="shared" ref="R402:R465" si="29">H402</f>
        <v/>
      </c>
      <c r="S402" s="108" t="str">
        <f>IF(A402="","",IF(LOOKUP(A402,Stammdaten!$A$17:$A$1001,Stammdaten!$G$17:$G$1001)="Nein",0,IF(ISBLANK('Beladung des Speichers'!A402),"",ROUND(MIN(J402,Q402)*-1,2))))</f>
        <v/>
      </c>
    </row>
    <row r="403" spans="1:19" x14ac:dyDescent="0.2">
      <c r="A403" s="109" t="str">
        <f>IF('Beladung des Speichers'!A403="","",'Beladung des Speichers'!A403)</f>
        <v/>
      </c>
      <c r="B403" s="109" t="str">
        <f>IF('Beladung des Speichers'!B403="","",'Beladung des Speichers'!B403)</f>
        <v/>
      </c>
      <c r="C403" s="163" t="str">
        <f>IF(ISBLANK('Beladung des Speichers'!A403),"",SUMIFS('Beladung des Speichers'!$C$17:$C$300,'Beladung des Speichers'!$A$17:$A$300,A403)-SUMIFS('Entladung des Speichers'!$C$17:$C$300,'Entladung des Speichers'!$A$17:$A$300,A403)+SUMIFS(Füllstände!$B$17:$B$299,Füllstände!$A$17:$A$299,A403)-SUMIFS(Füllstände!$C$17:$C$299,Füllstände!$A$17:$A$299,A403))</f>
        <v/>
      </c>
      <c r="D403" s="164" t="str">
        <f>IF(ISBLANK('Beladung des Speichers'!A403),"",C403*'Beladung des Speichers'!C403/SUMIFS('Beladung des Speichers'!$C$17:$C$300,'Beladung des Speichers'!$A$17:$A$300,A403))</f>
        <v/>
      </c>
      <c r="E403" s="165" t="str">
        <f>IF(ISBLANK('Beladung des Speichers'!A403),"",1/SUMIFS('Beladung des Speichers'!$C$17:$C$300,'Beladung des Speichers'!$A$17:$A$300,A403)*C403*SUMIF($A$17:$A$300,A403,'Beladung des Speichers'!$E$17:$E$300))</f>
        <v/>
      </c>
      <c r="F403" s="166" t="str">
        <f>IF(ISBLANK('Beladung des Speichers'!A403),"",IF(C403=0,"0,00",D403/C403*E403))</f>
        <v/>
      </c>
      <c r="G403" s="167" t="str">
        <f>IF(ISBLANK('Beladung des Speichers'!A403),"",SUMIFS('Beladung des Speichers'!$C$17:$C$300,'Beladung des Speichers'!$A$17:$A$300,A403))</f>
        <v/>
      </c>
      <c r="H403" s="124" t="str">
        <f>IF(ISBLANK('Beladung des Speichers'!A403),"",'Beladung des Speichers'!C403)</f>
        <v/>
      </c>
      <c r="I403" s="168" t="str">
        <f>IF(ISBLANK('Beladung des Speichers'!A403),"",SUMIFS('Beladung des Speichers'!$E$17:$E$1001,'Beladung des Speichers'!$A$17:$A$1001,'Ergebnis (detailliert)'!A403))</f>
        <v/>
      </c>
      <c r="J403" s="125" t="str">
        <f>IF(ISBLANK('Beladung des Speichers'!A403),"",'Beladung des Speichers'!E403)</f>
        <v/>
      </c>
      <c r="K403" s="168" t="str">
        <f>IF(ISBLANK('Beladung des Speichers'!A403),"",SUMIFS('Entladung des Speichers'!$C$17:$C$1001,'Entladung des Speichers'!$A$17:$A$1001,'Ergebnis (detailliert)'!A403))</f>
        <v/>
      </c>
      <c r="L403" s="169" t="str">
        <f t="shared" si="26"/>
        <v/>
      </c>
      <c r="M403" s="169" t="str">
        <f>IF(ISBLANK('Entladung des Speichers'!A403),"",'Entladung des Speichers'!C403)</f>
        <v/>
      </c>
      <c r="N403" s="168" t="str">
        <f>IF(ISBLANK('Beladung des Speichers'!A403),"",SUMIFS('Entladung des Speichers'!$E$17:$E$1001,'Entladung des Speichers'!$A$17:$A$1001,'Ergebnis (detailliert)'!$A$17:$A$300))</f>
        <v/>
      </c>
      <c r="O403" s="125" t="str">
        <f t="shared" si="27"/>
        <v/>
      </c>
      <c r="P403" s="20" t="str">
        <f>IFERROR(IF(A403="","",N403*'Ergebnis (detailliert)'!J403/'Ergebnis (detailliert)'!I403),0)</f>
        <v/>
      </c>
      <c r="Q403" s="106" t="str">
        <f t="shared" si="28"/>
        <v/>
      </c>
      <c r="R403" s="107" t="str">
        <f t="shared" si="29"/>
        <v/>
      </c>
      <c r="S403" s="108" t="str">
        <f>IF(A403="","",IF(LOOKUP(A403,Stammdaten!$A$17:$A$1001,Stammdaten!$G$17:$G$1001)="Nein",0,IF(ISBLANK('Beladung des Speichers'!A403),"",ROUND(MIN(J403,Q403)*-1,2))))</f>
        <v/>
      </c>
    </row>
    <row r="404" spans="1:19" x14ac:dyDescent="0.2">
      <c r="A404" s="109" t="str">
        <f>IF('Beladung des Speichers'!A404="","",'Beladung des Speichers'!A404)</f>
        <v/>
      </c>
      <c r="B404" s="109" t="str">
        <f>IF('Beladung des Speichers'!B404="","",'Beladung des Speichers'!B404)</f>
        <v/>
      </c>
      <c r="C404" s="163" t="str">
        <f>IF(ISBLANK('Beladung des Speichers'!A404),"",SUMIFS('Beladung des Speichers'!$C$17:$C$300,'Beladung des Speichers'!$A$17:$A$300,A404)-SUMIFS('Entladung des Speichers'!$C$17:$C$300,'Entladung des Speichers'!$A$17:$A$300,A404)+SUMIFS(Füllstände!$B$17:$B$299,Füllstände!$A$17:$A$299,A404)-SUMIFS(Füllstände!$C$17:$C$299,Füllstände!$A$17:$A$299,A404))</f>
        <v/>
      </c>
      <c r="D404" s="164" t="str">
        <f>IF(ISBLANK('Beladung des Speichers'!A404),"",C404*'Beladung des Speichers'!C404/SUMIFS('Beladung des Speichers'!$C$17:$C$300,'Beladung des Speichers'!$A$17:$A$300,A404))</f>
        <v/>
      </c>
      <c r="E404" s="165" t="str">
        <f>IF(ISBLANK('Beladung des Speichers'!A404),"",1/SUMIFS('Beladung des Speichers'!$C$17:$C$300,'Beladung des Speichers'!$A$17:$A$300,A404)*C404*SUMIF($A$17:$A$300,A404,'Beladung des Speichers'!$E$17:$E$300))</f>
        <v/>
      </c>
      <c r="F404" s="166" t="str">
        <f>IF(ISBLANK('Beladung des Speichers'!A404),"",IF(C404=0,"0,00",D404/C404*E404))</f>
        <v/>
      </c>
      <c r="G404" s="167" t="str">
        <f>IF(ISBLANK('Beladung des Speichers'!A404),"",SUMIFS('Beladung des Speichers'!$C$17:$C$300,'Beladung des Speichers'!$A$17:$A$300,A404))</f>
        <v/>
      </c>
      <c r="H404" s="124" t="str">
        <f>IF(ISBLANK('Beladung des Speichers'!A404),"",'Beladung des Speichers'!C404)</f>
        <v/>
      </c>
      <c r="I404" s="168" t="str">
        <f>IF(ISBLANK('Beladung des Speichers'!A404),"",SUMIFS('Beladung des Speichers'!$E$17:$E$1001,'Beladung des Speichers'!$A$17:$A$1001,'Ergebnis (detailliert)'!A404))</f>
        <v/>
      </c>
      <c r="J404" s="125" t="str">
        <f>IF(ISBLANK('Beladung des Speichers'!A404),"",'Beladung des Speichers'!E404)</f>
        <v/>
      </c>
      <c r="K404" s="168" t="str">
        <f>IF(ISBLANK('Beladung des Speichers'!A404),"",SUMIFS('Entladung des Speichers'!$C$17:$C$1001,'Entladung des Speichers'!$A$17:$A$1001,'Ergebnis (detailliert)'!A404))</f>
        <v/>
      </c>
      <c r="L404" s="169" t="str">
        <f t="shared" si="26"/>
        <v/>
      </c>
      <c r="M404" s="169" t="str">
        <f>IF(ISBLANK('Entladung des Speichers'!A404),"",'Entladung des Speichers'!C404)</f>
        <v/>
      </c>
      <c r="N404" s="168" t="str">
        <f>IF(ISBLANK('Beladung des Speichers'!A404),"",SUMIFS('Entladung des Speichers'!$E$17:$E$1001,'Entladung des Speichers'!$A$17:$A$1001,'Ergebnis (detailliert)'!$A$17:$A$300))</f>
        <v/>
      </c>
      <c r="O404" s="125" t="str">
        <f t="shared" si="27"/>
        <v/>
      </c>
      <c r="P404" s="20" t="str">
        <f>IFERROR(IF(A404="","",N404*'Ergebnis (detailliert)'!J404/'Ergebnis (detailliert)'!I404),0)</f>
        <v/>
      </c>
      <c r="Q404" s="106" t="str">
        <f t="shared" si="28"/>
        <v/>
      </c>
      <c r="R404" s="107" t="str">
        <f t="shared" si="29"/>
        <v/>
      </c>
      <c r="S404" s="108" t="str">
        <f>IF(A404="","",IF(LOOKUP(A404,Stammdaten!$A$17:$A$1001,Stammdaten!$G$17:$G$1001)="Nein",0,IF(ISBLANK('Beladung des Speichers'!A404),"",ROUND(MIN(J404,Q404)*-1,2))))</f>
        <v/>
      </c>
    </row>
    <row r="405" spans="1:19" x14ac:dyDescent="0.2">
      <c r="A405" s="109" t="str">
        <f>IF('Beladung des Speichers'!A405="","",'Beladung des Speichers'!A405)</f>
        <v/>
      </c>
      <c r="B405" s="109" t="str">
        <f>IF('Beladung des Speichers'!B405="","",'Beladung des Speichers'!B405)</f>
        <v/>
      </c>
      <c r="C405" s="163" t="str">
        <f>IF(ISBLANK('Beladung des Speichers'!A405),"",SUMIFS('Beladung des Speichers'!$C$17:$C$300,'Beladung des Speichers'!$A$17:$A$300,A405)-SUMIFS('Entladung des Speichers'!$C$17:$C$300,'Entladung des Speichers'!$A$17:$A$300,A405)+SUMIFS(Füllstände!$B$17:$B$299,Füllstände!$A$17:$A$299,A405)-SUMIFS(Füllstände!$C$17:$C$299,Füllstände!$A$17:$A$299,A405))</f>
        <v/>
      </c>
      <c r="D405" s="164" t="str">
        <f>IF(ISBLANK('Beladung des Speichers'!A405),"",C405*'Beladung des Speichers'!C405/SUMIFS('Beladung des Speichers'!$C$17:$C$300,'Beladung des Speichers'!$A$17:$A$300,A405))</f>
        <v/>
      </c>
      <c r="E405" s="165" t="str">
        <f>IF(ISBLANK('Beladung des Speichers'!A405),"",1/SUMIFS('Beladung des Speichers'!$C$17:$C$300,'Beladung des Speichers'!$A$17:$A$300,A405)*C405*SUMIF($A$17:$A$300,A405,'Beladung des Speichers'!$E$17:$E$300))</f>
        <v/>
      </c>
      <c r="F405" s="166" t="str">
        <f>IF(ISBLANK('Beladung des Speichers'!A405),"",IF(C405=0,"0,00",D405/C405*E405))</f>
        <v/>
      </c>
      <c r="G405" s="167" t="str">
        <f>IF(ISBLANK('Beladung des Speichers'!A405),"",SUMIFS('Beladung des Speichers'!$C$17:$C$300,'Beladung des Speichers'!$A$17:$A$300,A405))</f>
        <v/>
      </c>
      <c r="H405" s="124" t="str">
        <f>IF(ISBLANK('Beladung des Speichers'!A405),"",'Beladung des Speichers'!C405)</f>
        <v/>
      </c>
      <c r="I405" s="168" t="str">
        <f>IF(ISBLANK('Beladung des Speichers'!A405),"",SUMIFS('Beladung des Speichers'!$E$17:$E$1001,'Beladung des Speichers'!$A$17:$A$1001,'Ergebnis (detailliert)'!A405))</f>
        <v/>
      </c>
      <c r="J405" s="125" t="str">
        <f>IF(ISBLANK('Beladung des Speichers'!A405),"",'Beladung des Speichers'!E405)</f>
        <v/>
      </c>
      <c r="K405" s="168" t="str">
        <f>IF(ISBLANK('Beladung des Speichers'!A405),"",SUMIFS('Entladung des Speichers'!$C$17:$C$1001,'Entladung des Speichers'!$A$17:$A$1001,'Ergebnis (detailliert)'!A405))</f>
        <v/>
      </c>
      <c r="L405" s="169" t="str">
        <f t="shared" si="26"/>
        <v/>
      </c>
      <c r="M405" s="169" t="str">
        <f>IF(ISBLANK('Entladung des Speichers'!A405),"",'Entladung des Speichers'!C405)</f>
        <v/>
      </c>
      <c r="N405" s="168" t="str">
        <f>IF(ISBLANK('Beladung des Speichers'!A405),"",SUMIFS('Entladung des Speichers'!$E$17:$E$1001,'Entladung des Speichers'!$A$17:$A$1001,'Ergebnis (detailliert)'!$A$17:$A$300))</f>
        <v/>
      </c>
      <c r="O405" s="125" t="str">
        <f t="shared" si="27"/>
        <v/>
      </c>
      <c r="P405" s="20" t="str">
        <f>IFERROR(IF(A405="","",N405*'Ergebnis (detailliert)'!J405/'Ergebnis (detailliert)'!I405),0)</f>
        <v/>
      </c>
      <c r="Q405" s="106" t="str">
        <f t="shared" si="28"/>
        <v/>
      </c>
      <c r="R405" s="107" t="str">
        <f t="shared" si="29"/>
        <v/>
      </c>
      <c r="S405" s="108" t="str">
        <f>IF(A405="","",IF(LOOKUP(A405,Stammdaten!$A$17:$A$1001,Stammdaten!$G$17:$G$1001)="Nein",0,IF(ISBLANK('Beladung des Speichers'!A405),"",ROUND(MIN(J405,Q405)*-1,2))))</f>
        <v/>
      </c>
    </row>
    <row r="406" spans="1:19" x14ac:dyDescent="0.2">
      <c r="A406" s="109" t="str">
        <f>IF('Beladung des Speichers'!A406="","",'Beladung des Speichers'!A406)</f>
        <v/>
      </c>
      <c r="B406" s="109" t="str">
        <f>IF('Beladung des Speichers'!B406="","",'Beladung des Speichers'!B406)</f>
        <v/>
      </c>
      <c r="C406" s="163" t="str">
        <f>IF(ISBLANK('Beladung des Speichers'!A406),"",SUMIFS('Beladung des Speichers'!$C$17:$C$300,'Beladung des Speichers'!$A$17:$A$300,A406)-SUMIFS('Entladung des Speichers'!$C$17:$C$300,'Entladung des Speichers'!$A$17:$A$300,A406)+SUMIFS(Füllstände!$B$17:$B$299,Füllstände!$A$17:$A$299,A406)-SUMIFS(Füllstände!$C$17:$C$299,Füllstände!$A$17:$A$299,A406))</f>
        <v/>
      </c>
      <c r="D406" s="164" t="str">
        <f>IF(ISBLANK('Beladung des Speichers'!A406),"",C406*'Beladung des Speichers'!C406/SUMIFS('Beladung des Speichers'!$C$17:$C$300,'Beladung des Speichers'!$A$17:$A$300,A406))</f>
        <v/>
      </c>
      <c r="E406" s="165" t="str">
        <f>IF(ISBLANK('Beladung des Speichers'!A406),"",1/SUMIFS('Beladung des Speichers'!$C$17:$C$300,'Beladung des Speichers'!$A$17:$A$300,A406)*C406*SUMIF($A$17:$A$300,A406,'Beladung des Speichers'!$E$17:$E$300))</f>
        <v/>
      </c>
      <c r="F406" s="166" t="str">
        <f>IF(ISBLANK('Beladung des Speichers'!A406),"",IF(C406=0,"0,00",D406/C406*E406))</f>
        <v/>
      </c>
      <c r="G406" s="167" t="str">
        <f>IF(ISBLANK('Beladung des Speichers'!A406),"",SUMIFS('Beladung des Speichers'!$C$17:$C$300,'Beladung des Speichers'!$A$17:$A$300,A406))</f>
        <v/>
      </c>
      <c r="H406" s="124" t="str">
        <f>IF(ISBLANK('Beladung des Speichers'!A406),"",'Beladung des Speichers'!C406)</f>
        <v/>
      </c>
      <c r="I406" s="168" t="str">
        <f>IF(ISBLANK('Beladung des Speichers'!A406),"",SUMIFS('Beladung des Speichers'!$E$17:$E$1001,'Beladung des Speichers'!$A$17:$A$1001,'Ergebnis (detailliert)'!A406))</f>
        <v/>
      </c>
      <c r="J406" s="125" t="str">
        <f>IF(ISBLANK('Beladung des Speichers'!A406),"",'Beladung des Speichers'!E406)</f>
        <v/>
      </c>
      <c r="K406" s="168" t="str">
        <f>IF(ISBLANK('Beladung des Speichers'!A406),"",SUMIFS('Entladung des Speichers'!$C$17:$C$1001,'Entladung des Speichers'!$A$17:$A$1001,'Ergebnis (detailliert)'!A406))</f>
        <v/>
      </c>
      <c r="L406" s="169" t="str">
        <f t="shared" si="26"/>
        <v/>
      </c>
      <c r="M406" s="169" t="str">
        <f>IF(ISBLANK('Entladung des Speichers'!A406),"",'Entladung des Speichers'!C406)</f>
        <v/>
      </c>
      <c r="N406" s="168" t="str">
        <f>IF(ISBLANK('Beladung des Speichers'!A406),"",SUMIFS('Entladung des Speichers'!$E$17:$E$1001,'Entladung des Speichers'!$A$17:$A$1001,'Ergebnis (detailliert)'!$A$17:$A$300))</f>
        <v/>
      </c>
      <c r="O406" s="125" t="str">
        <f t="shared" si="27"/>
        <v/>
      </c>
      <c r="P406" s="20" t="str">
        <f>IFERROR(IF(A406="","",N406*'Ergebnis (detailliert)'!J406/'Ergebnis (detailliert)'!I406),0)</f>
        <v/>
      </c>
      <c r="Q406" s="106" t="str">
        <f t="shared" si="28"/>
        <v/>
      </c>
      <c r="R406" s="107" t="str">
        <f t="shared" si="29"/>
        <v/>
      </c>
      <c r="S406" s="108" t="str">
        <f>IF(A406="","",IF(LOOKUP(A406,Stammdaten!$A$17:$A$1001,Stammdaten!$G$17:$G$1001)="Nein",0,IF(ISBLANK('Beladung des Speichers'!A406),"",ROUND(MIN(J406,Q406)*-1,2))))</f>
        <v/>
      </c>
    </row>
    <row r="407" spans="1:19" x14ac:dyDescent="0.2">
      <c r="A407" s="109" t="str">
        <f>IF('Beladung des Speichers'!A407="","",'Beladung des Speichers'!A407)</f>
        <v/>
      </c>
      <c r="B407" s="109" t="str">
        <f>IF('Beladung des Speichers'!B407="","",'Beladung des Speichers'!B407)</f>
        <v/>
      </c>
      <c r="C407" s="163" t="str">
        <f>IF(ISBLANK('Beladung des Speichers'!A407),"",SUMIFS('Beladung des Speichers'!$C$17:$C$300,'Beladung des Speichers'!$A$17:$A$300,A407)-SUMIFS('Entladung des Speichers'!$C$17:$C$300,'Entladung des Speichers'!$A$17:$A$300,A407)+SUMIFS(Füllstände!$B$17:$B$299,Füllstände!$A$17:$A$299,A407)-SUMIFS(Füllstände!$C$17:$C$299,Füllstände!$A$17:$A$299,A407))</f>
        <v/>
      </c>
      <c r="D407" s="164" t="str">
        <f>IF(ISBLANK('Beladung des Speichers'!A407),"",C407*'Beladung des Speichers'!C407/SUMIFS('Beladung des Speichers'!$C$17:$C$300,'Beladung des Speichers'!$A$17:$A$300,A407))</f>
        <v/>
      </c>
      <c r="E407" s="165" t="str">
        <f>IF(ISBLANK('Beladung des Speichers'!A407),"",1/SUMIFS('Beladung des Speichers'!$C$17:$C$300,'Beladung des Speichers'!$A$17:$A$300,A407)*C407*SUMIF($A$17:$A$300,A407,'Beladung des Speichers'!$E$17:$E$300))</f>
        <v/>
      </c>
      <c r="F407" s="166" t="str">
        <f>IF(ISBLANK('Beladung des Speichers'!A407),"",IF(C407=0,"0,00",D407/C407*E407))</f>
        <v/>
      </c>
      <c r="G407" s="167" t="str">
        <f>IF(ISBLANK('Beladung des Speichers'!A407),"",SUMIFS('Beladung des Speichers'!$C$17:$C$300,'Beladung des Speichers'!$A$17:$A$300,A407))</f>
        <v/>
      </c>
      <c r="H407" s="124" t="str">
        <f>IF(ISBLANK('Beladung des Speichers'!A407),"",'Beladung des Speichers'!C407)</f>
        <v/>
      </c>
      <c r="I407" s="168" t="str">
        <f>IF(ISBLANK('Beladung des Speichers'!A407),"",SUMIFS('Beladung des Speichers'!$E$17:$E$1001,'Beladung des Speichers'!$A$17:$A$1001,'Ergebnis (detailliert)'!A407))</f>
        <v/>
      </c>
      <c r="J407" s="125" t="str">
        <f>IF(ISBLANK('Beladung des Speichers'!A407),"",'Beladung des Speichers'!E407)</f>
        <v/>
      </c>
      <c r="K407" s="168" t="str">
        <f>IF(ISBLANK('Beladung des Speichers'!A407),"",SUMIFS('Entladung des Speichers'!$C$17:$C$1001,'Entladung des Speichers'!$A$17:$A$1001,'Ergebnis (detailliert)'!A407))</f>
        <v/>
      </c>
      <c r="L407" s="169" t="str">
        <f t="shared" si="26"/>
        <v/>
      </c>
      <c r="M407" s="169" t="str">
        <f>IF(ISBLANK('Entladung des Speichers'!A407),"",'Entladung des Speichers'!C407)</f>
        <v/>
      </c>
      <c r="N407" s="168" t="str">
        <f>IF(ISBLANK('Beladung des Speichers'!A407),"",SUMIFS('Entladung des Speichers'!$E$17:$E$1001,'Entladung des Speichers'!$A$17:$A$1001,'Ergebnis (detailliert)'!$A$17:$A$300))</f>
        <v/>
      </c>
      <c r="O407" s="125" t="str">
        <f t="shared" si="27"/>
        <v/>
      </c>
      <c r="P407" s="20" t="str">
        <f>IFERROR(IF(A407="","",N407*'Ergebnis (detailliert)'!J407/'Ergebnis (detailliert)'!I407),0)</f>
        <v/>
      </c>
      <c r="Q407" s="106" t="str">
        <f t="shared" si="28"/>
        <v/>
      </c>
      <c r="R407" s="107" t="str">
        <f t="shared" si="29"/>
        <v/>
      </c>
      <c r="S407" s="108" t="str">
        <f>IF(A407="","",IF(LOOKUP(A407,Stammdaten!$A$17:$A$1001,Stammdaten!$G$17:$G$1001)="Nein",0,IF(ISBLANK('Beladung des Speichers'!A407),"",ROUND(MIN(J407,Q407)*-1,2))))</f>
        <v/>
      </c>
    </row>
    <row r="408" spans="1:19" x14ac:dyDescent="0.2">
      <c r="A408" s="109" t="str">
        <f>IF('Beladung des Speichers'!A408="","",'Beladung des Speichers'!A408)</f>
        <v/>
      </c>
      <c r="B408" s="109" t="str">
        <f>IF('Beladung des Speichers'!B408="","",'Beladung des Speichers'!B408)</f>
        <v/>
      </c>
      <c r="C408" s="163" t="str">
        <f>IF(ISBLANK('Beladung des Speichers'!A408),"",SUMIFS('Beladung des Speichers'!$C$17:$C$300,'Beladung des Speichers'!$A$17:$A$300,A408)-SUMIFS('Entladung des Speichers'!$C$17:$C$300,'Entladung des Speichers'!$A$17:$A$300,A408)+SUMIFS(Füllstände!$B$17:$B$299,Füllstände!$A$17:$A$299,A408)-SUMIFS(Füllstände!$C$17:$C$299,Füllstände!$A$17:$A$299,A408))</f>
        <v/>
      </c>
      <c r="D408" s="164" t="str">
        <f>IF(ISBLANK('Beladung des Speichers'!A408),"",C408*'Beladung des Speichers'!C408/SUMIFS('Beladung des Speichers'!$C$17:$C$300,'Beladung des Speichers'!$A$17:$A$300,A408))</f>
        <v/>
      </c>
      <c r="E408" s="165" t="str">
        <f>IF(ISBLANK('Beladung des Speichers'!A408),"",1/SUMIFS('Beladung des Speichers'!$C$17:$C$300,'Beladung des Speichers'!$A$17:$A$300,A408)*C408*SUMIF($A$17:$A$300,A408,'Beladung des Speichers'!$E$17:$E$300))</f>
        <v/>
      </c>
      <c r="F408" s="166" t="str">
        <f>IF(ISBLANK('Beladung des Speichers'!A408),"",IF(C408=0,"0,00",D408/C408*E408))</f>
        <v/>
      </c>
      <c r="G408" s="167" t="str">
        <f>IF(ISBLANK('Beladung des Speichers'!A408),"",SUMIFS('Beladung des Speichers'!$C$17:$C$300,'Beladung des Speichers'!$A$17:$A$300,A408))</f>
        <v/>
      </c>
      <c r="H408" s="124" t="str">
        <f>IF(ISBLANK('Beladung des Speichers'!A408),"",'Beladung des Speichers'!C408)</f>
        <v/>
      </c>
      <c r="I408" s="168" t="str">
        <f>IF(ISBLANK('Beladung des Speichers'!A408),"",SUMIFS('Beladung des Speichers'!$E$17:$E$1001,'Beladung des Speichers'!$A$17:$A$1001,'Ergebnis (detailliert)'!A408))</f>
        <v/>
      </c>
      <c r="J408" s="125" t="str">
        <f>IF(ISBLANK('Beladung des Speichers'!A408),"",'Beladung des Speichers'!E408)</f>
        <v/>
      </c>
      <c r="K408" s="168" t="str">
        <f>IF(ISBLANK('Beladung des Speichers'!A408),"",SUMIFS('Entladung des Speichers'!$C$17:$C$1001,'Entladung des Speichers'!$A$17:$A$1001,'Ergebnis (detailliert)'!A408))</f>
        <v/>
      </c>
      <c r="L408" s="169" t="str">
        <f t="shared" si="26"/>
        <v/>
      </c>
      <c r="M408" s="169" t="str">
        <f>IF(ISBLANK('Entladung des Speichers'!A408),"",'Entladung des Speichers'!C408)</f>
        <v/>
      </c>
      <c r="N408" s="168" t="str">
        <f>IF(ISBLANK('Beladung des Speichers'!A408),"",SUMIFS('Entladung des Speichers'!$E$17:$E$1001,'Entladung des Speichers'!$A$17:$A$1001,'Ergebnis (detailliert)'!$A$17:$A$300))</f>
        <v/>
      </c>
      <c r="O408" s="125" t="str">
        <f t="shared" si="27"/>
        <v/>
      </c>
      <c r="P408" s="20" t="str">
        <f>IFERROR(IF(A408="","",N408*'Ergebnis (detailliert)'!J408/'Ergebnis (detailliert)'!I408),0)</f>
        <v/>
      </c>
      <c r="Q408" s="106" t="str">
        <f t="shared" si="28"/>
        <v/>
      </c>
      <c r="R408" s="107" t="str">
        <f t="shared" si="29"/>
        <v/>
      </c>
      <c r="S408" s="108" t="str">
        <f>IF(A408="","",IF(LOOKUP(A408,Stammdaten!$A$17:$A$1001,Stammdaten!$G$17:$G$1001)="Nein",0,IF(ISBLANK('Beladung des Speichers'!A408),"",ROUND(MIN(J408,Q408)*-1,2))))</f>
        <v/>
      </c>
    </row>
    <row r="409" spans="1:19" x14ac:dyDescent="0.2">
      <c r="A409" s="109" t="str">
        <f>IF('Beladung des Speichers'!A409="","",'Beladung des Speichers'!A409)</f>
        <v/>
      </c>
      <c r="B409" s="109" t="str">
        <f>IF('Beladung des Speichers'!B409="","",'Beladung des Speichers'!B409)</f>
        <v/>
      </c>
      <c r="C409" s="163" t="str">
        <f>IF(ISBLANK('Beladung des Speichers'!A409),"",SUMIFS('Beladung des Speichers'!$C$17:$C$300,'Beladung des Speichers'!$A$17:$A$300,A409)-SUMIFS('Entladung des Speichers'!$C$17:$C$300,'Entladung des Speichers'!$A$17:$A$300,A409)+SUMIFS(Füllstände!$B$17:$B$299,Füllstände!$A$17:$A$299,A409)-SUMIFS(Füllstände!$C$17:$C$299,Füllstände!$A$17:$A$299,A409))</f>
        <v/>
      </c>
      <c r="D409" s="164" t="str">
        <f>IF(ISBLANK('Beladung des Speichers'!A409),"",C409*'Beladung des Speichers'!C409/SUMIFS('Beladung des Speichers'!$C$17:$C$300,'Beladung des Speichers'!$A$17:$A$300,A409))</f>
        <v/>
      </c>
      <c r="E409" s="165" t="str">
        <f>IF(ISBLANK('Beladung des Speichers'!A409),"",1/SUMIFS('Beladung des Speichers'!$C$17:$C$300,'Beladung des Speichers'!$A$17:$A$300,A409)*C409*SUMIF($A$17:$A$300,A409,'Beladung des Speichers'!$E$17:$E$300))</f>
        <v/>
      </c>
      <c r="F409" s="166" t="str">
        <f>IF(ISBLANK('Beladung des Speichers'!A409),"",IF(C409=0,"0,00",D409/C409*E409))</f>
        <v/>
      </c>
      <c r="G409" s="167" t="str">
        <f>IF(ISBLANK('Beladung des Speichers'!A409),"",SUMIFS('Beladung des Speichers'!$C$17:$C$300,'Beladung des Speichers'!$A$17:$A$300,A409))</f>
        <v/>
      </c>
      <c r="H409" s="124" t="str">
        <f>IF(ISBLANK('Beladung des Speichers'!A409),"",'Beladung des Speichers'!C409)</f>
        <v/>
      </c>
      <c r="I409" s="168" t="str">
        <f>IF(ISBLANK('Beladung des Speichers'!A409),"",SUMIFS('Beladung des Speichers'!$E$17:$E$1001,'Beladung des Speichers'!$A$17:$A$1001,'Ergebnis (detailliert)'!A409))</f>
        <v/>
      </c>
      <c r="J409" s="125" t="str">
        <f>IF(ISBLANK('Beladung des Speichers'!A409),"",'Beladung des Speichers'!E409)</f>
        <v/>
      </c>
      <c r="K409" s="168" t="str">
        <f>IF(ISBLANK('Beladung des Speichers'!A409),"",SUMIFS('Entladung des Speichers'!$C$17:$C$1001,'Entladung des Speichers'!$A$17:$A$1001,'Ergebnis (detailliert)'!A409))</f>
        <v/>
      </c>
      <c r="L409" s="169" t="str">
        <f t="shared" si="26"/>
        <v/>
      </c>
      <c r="M409" s="169" t="str">
        <f>IF(ISBLANK('Entladung des Speichers'!A409),"",'Entladung des Speichers'!C409)</f>
        <v/>
      </c>
      <c r="N409" s="168" t="str">
        <f>IF(ISBLANK('Beladung des Speichers'!A409),"",SUMIFS('Entladung des Speichers'!$E$17:$E$1001,'Entladung des Speichers'!$A$17:$A$1001,'Ergebnis (detailliert)'!$A$17:$A$300))</f>
        <v/>
      </c>
      <c r="O409" s="125" t="str">
        <f t="shared" si="27"/>
        <v/>
      </c>
      <c r="P409" s="20" t="str">
        <f>IFERROR(IF(A409="","",N409*'Ergebnis (detailliert)'!J409/'Ergebnis (detailliert)'!I409),0)</f>
        <v/>
      </c>
      <c r="Q409" s="106" t="str">
        <f t="shared" si="28"/>
        <v/>
      </c>
      <c r="R409" s="107" t="str">
        <f t="shared" si="29"/>
        <v/>
      </c>
      <c r="S409" s="108" t="str">
        <f>IF(A409="","",IF(LOOKUP(A409,Stammdaten!$A$17:$A$1001,Stammdaten!$G$17:$G$1001)="Nein",0,IF(ISBLANK('Beladung des Speichers'!A409),"",ROUND(MIN(J409,Q409)*-1,2))))</f>
        <v/>
      </c>
    </row>
    <row r="410" spans="1:19" x14ac:dyDescent="0.2">
      <c r="A410" s="109" t="str">
        <f>IF('Beladung des Speichers'!A410="","",'Beladung des Speichers'!A410)</f>
        <v/>
      </c>
      <c r="B410" s="109" t="str">
        <f>IF('Beladung des Speichers'!B410="","",'Beladung des Speichers'!B410)</f>
        <v/>
      </c>
      <c r="C410" s="163" t="str">
        <f>IF(ISBLANK('Beladung des Speichers'!A410),"",SUMIFS('Beladung des Speichers'!$C$17:$C$300,'Beladung des Speichers'!$A$17:$A$300,A410)-SUMIFS('Entladung des Speichers'!$C$17:$C$300,'Entladung des Speichers'!$A$17:$A$300,A410)+SUMIFS(Füllstände!$B$17:$B$299,Füllstände!$A$17:$A$299,A410)-SUMIFS(Füllstände!$C$17:$C$299,Füllstände!$A$17:$A$299,A410))</f>
        <v/>
      </c>
      <c r="D410" s="164" t="str">
        <f>IF(ISBLANK('Beladung des Speichers'!A410),"",C410*'Beladung des Speichers'!C410/SUMIFS('Beladung des Speichers'!$C$17:$C$300,'Beladung des Speichers'!$A$17:$A$300,A410))</f>
        <v/>
      </c>
      <c r="E410" s="165" t="str">
        <f>IF(ISBLANK('Beladung des Speichers'!A410),"",1/SUMIFS('Beladung des Speichers'!$C$17:$C$300,'Beladung des Speichers'!$A$17:$A$300,A410)*C410*SUMIF($A$17:$A$300,A410,'Beladung des Speichers'!$E$17:$E$300))</f>
        <v/>
      </c>
      <c r="F410" s="166" t="str">
        <f>IF(ISBLANK('Beladung des Speichers'!A410),"",IF(C410=0,"0,00",D410/C410*E410))</f>
        <v/>
      </c>
      <c r="G410" s="167" t="str">
        <f>IF(ISBLANK('Beladung des Speichers'!A410),"",SUMIFS('Beladung des Speichers'!$C$17:$C$300,'Beladung des Speichers'!$A$17:$A$300,A410))</f>
        <v/>
      </c>
      <c r="H410" s="124" t="str">
        <f>IF(ISBLANK('Beladung des Speichers'!A410),"",'Beladung des Speichers'!C410)</f>
        <v/>
      </c>
      <c r="I410" s="168" t="str">
        <f>IF(ISBLANK('Beladung des Speichers'!A410),"",SUMIFS('Beladung des Speichers'!$E$17:$E$1001,'Beladung des Speichers'!$A$17:$A$1001,'Ergebnis (detailliert)'!A410))</f>
        <v/>
      </c>
      <c r="J410" s="125" t="str">
        <f>IF(ISBLANK('Beladung des Speichers'!A410),"",'Beladung des Speichers'!E410)</f>
        <v/>
      </c>
      <c r="K410" s="168" t="str">
        <f>IF(ISBLANK('Beladung des Speichers'!A410),"",SUMIFS('Entladung des Speichers'!$C$17:$C$1001,'Entladung des Speichers'!$A$17:$A$1001,'Ergebnis (detailliert)'!A410))</f>
        <v/>
      </c>
      <c r="L410" s="169" t="str">
        <f t="shared" si="26"/>
        <v/>
      </c>
      <c r="M410" s="169" t="str">
        <f>IF(ISBLANK('Entladung des Speichers'!A410),"",'Entladung des Speichers'!C410)</f>
        <v/>
      </c>
      <c r="N410" s="168" t="str">
        <f>IF(ISBLANK('Beladung des Speichers'!A410),"",SUMIFS('Entladung des Speichers'!$E$17:$E$1001,'Entladung des Speichers'!$A$17:$A$1001,'Ergebnis (detailliert)'!$A$17:$A$300))</f>
        <v/>
      </c>
      <c r="O410" s="125" t="str">
        <f t="shared" si="27"/>
        <v/>
      </c>
      <c r="P410" s="20" t="str">
        <f>IFERROR(IF(A410="","",N410*'Ergebnis (detailliert)'!J410/'Ergebnis (detailliert)'!I410),0)</f>
        <v/>
      </c>
      <c r="Q410" s="106" t="str">
        <f t="shared" si="28"/>
        <v/>
      </c>
      <c r="R410" s="107" t="str">
        <f t="shared" si="29"/>
        <v/>
      </c>
      <c r="S410" s="108" t="str">
        <f>IF(A410="","",IF(LOOKUP(A410,Stammdaten!$A$17:$A$1001,Stammdaten!$G$17:$G$1001)="Nein",0,IF(ISBLANK('Beladung des Speichers'!A410),"",ROUND(MIN(J410,Q410)*-1,2))))</f>
        <v/>
      </c>
    </row>
    <row r="411" spans="1:19" x14ac:dyDescent="0.2">
      <c r="A411" s="109" t="str">
        <f>IF('Beladung des Speichers'!A411="","",'Beladung des Speichers'!A411)</f>
        <v/>
      </c>
      <c r="B411" s="109" t="str">
        <f>IF('Beladung des Speichers'!B411="","",'Beladung des Speichers'!B411)</f>
        <v/>
      </c>
      <c r="C411" s="163" t="str">
        <f>IF(ISBLANK('Beladung des Speichers'!A411),"",SUMIFS('Beladung des Speichers'!$C$17:$C$300,'Beladung des Speichers'!$A$17:$A$300,A411)-SUMIFS('Entladung des Speichers'!$C$17:$C$300,'Entladung des Speichers'!$A$17:$A$300,A411)+SUMIFS(Füllstände!$B$17:$B$299,Füllstände!$A$17:$A$299,A411)-SUMIFS(Füllstände!$C$17:$C$299,Füllstände!$A$17:$A$299,A411))</f>
        <v/>
      </c>
      <c r="D411" s="164" t="str">
        <f>IF(ISBLANK('Beladung des Speichers'!A411),"",C411*'Beladung des Speichers'!C411/SUMIFS('Beladung des Speichers'!$C$17:$C$300,'Beladung des Speichers'!$A$17:$A$300,A411))</f>
        <v/>
      </c>
      <c r="E411" s="165" t="str">
        <f>IF(ISBLANK('Beladung des Speichers'!A411),"",1/SUMIFS('Beladung des Speichers'!$C$17:$C$300,'Beladung des Speichers'!$A$17:$A$300,A411)*C411*SUMIF($A$17:$A$300,A411,'Beladung des Speichers'!$E$17:$E$300))</f>
        <v/>
      </c>
      <c r="F411" s="166" t="str">
        <f>IF(ISBLANK('Beladung des Speichers'!A411),"",IF(C411=0,"0,00",D411/C411*E411))</f>
        <v/>
      </c>
      <c r="G411" s="167" t="str">
        <f>IF(ISBLANK('Beladung des Speichers'!A411),"",SUMIFS('Beladung des Speichers'!$C$17:$C$300,'Beladung des Speichers'!$A$17:$A$300,A411))</f>
        <v/>
      </c>
      <c r="H411" s="124" t="str">
        <f>IF(ISBLANK('Beladung des Speichers'!A411),"",'Beladung des Speichers'!C411)</f>
        <v/>
      </c>
      <c r="I411" s="168" t="str">
        <f>IF(ISBLANK('Beladung des Speichers'!A411),"",SUMIFS('Beladung des Speichers'!$E$17:$E$1001,'Beladung des Speichers'!$A$17:$A$1001,'Ergebnis (detailliert)'!A411))</f>
        <v/>
      </c>
      <c r="J411" s="125" t="str">
        <f>IF(ISBLANK('Beladung des Speichers'!A411),"",'Beladung des Speichers'!E411)</f>
        <v/>
      </c>
      <c r="K411" s="168" t="str">
        <f>IF(ISBLANK('Beladung des Speichers'!A411),"",SUMIFS('Entladung des Speichers'!$C$17:$C$1001,'Entladung des Speichers'!$A$17:$A$1001,'Ergebnis (detailliert)'!A411))</f>
        <v/>
      </c>
      <c r="L411" s="169" t="str">
        <f t="shared" si="26"/>
        <v/>
      </c>
      <c r="M411" s="169" t="str">
        <f>IF(ISBLANK('Entladung des Speichers'!A411),"",'Entladung des Speichers'!C411)</f>
        <v/>
      </c>
      <c r="N411" s="168" t="str">
        <f>IF(ISBLANK('Beladung des Speichers'!A411),"",SUMIFS('Entladung des Speichers'!$E$17:$E$1001,'Entladung des Speichers'!$A$17:$A$1001,'Ergebnis (detailliert)'!$A$17:$A$300))</f>
        <v/>
      </c>
      <c r="O411" s="125" t="str">
        <f t="shared" si="27"/>
        <v/>
      </c>
      <c r="P411" s="20" t="str">
        <f>IFERROR(IF(A411="","",N411*'Ergebnis (detailliert)'!J411/'Ergebnis (detailliert)'!I411),0)</f>
        <v/>
      </c>
      <c r="Q411" s="106" t="str">
        <f t="shared" si="28"/>
        <v/>
      </c>
      <c r="R411" s="107" t="str">
        <f t="shared" si="29"/>
        <v/>
      </c>
      <c r="S411" s="108" t="str">
        <f>IF(A411="","",IF(LOOKUP(A411,Stammdaten!$A$17:$A$1001,Stammdaten!$G$17:$G$1001)="Nein",0,IF(ISBLANK('Beladung des Speichers'!A411),"",ROUND(MIN(J411,Q411)*-1,2))))</f>
        <v/>
      </c>
    </row>
    <row r="412" spans="1:19" x14ac:dyDescent="0.2">
      <c r="A412" s="109" t="str">
        <f>IF('Beladung des Speichers'!A412="","",'Beladung des Speichers'!A412)</f>
        <v/>
      </c>
      <c r="B412" s="109" t="str">
        <f>IF('Beladung des Speichers'!B412="","",'Beladung des Speichers'!B412)</f>
        <v/>
      </c>
      <c r="C412" s="163" t="str">
        <f>IF(ISBLANK('Beladung des Speichers'!A412),"",SUMIFS('Beladung des Speichers'!$C$17:$C$300,'Beladung des Speichers'!$A$17:$A$300,A412)-SUMIFS('Entladung des Speichers'!$C$17:$C$300,'Entladung des Speichers'!$A$17:$A$300,A412)+SUMIFS(Füllstände!$B$17:$B$299,Füllstände!$A$17:$A$299,A412)-SUMIFS(Füllstände!$C$17:$C$299,Füllstände!$A$17:$A$299,A412))</f>
        <v/>
      </c>
      <c r="D412" s="164" t="str">
        <f>IF(ISBLANK('Beladung des Speichers'!A412),"",C412*'Beladung des Speichers'!C412/SUMIFS('Beladung des Speichers'!$C$17:$C$300,'Beladung des Speichers'!$A$17:$A$300,A412))</f>
        <v/>
      </c>
      <c r="E412" s="165" t="str">
        <f>IF(ISBLANK('Beladung des Speichers'!A412),"",1/SUMIFS('Beladung des Speichers'!$C$17:$C$300,'Beladung des Speichers'!$A$17:$A$300,A412)*C412*SUMIF($A$17:$A$300,A412,'Beladung des Speichers'!$E$17:$E$300))</f>
        <v/>
      </c>
      <c r="F412" s="166" t="str">
        <f>IF(ISBLANK('Beladung des Speichers'!A412),"",IF(C412=0,"0,00",D412/C412*E412))</f>
        <v/>
      </c>
      <c r="G412" s="167" t="str">
        <f>IF(ISBLANK('Beladung des Speichers'!A412),"",SUMIFS('Beladung des Speichers'!$C$17:$C$300,'Beladung des Speichers'!$A$17:$A$300,A412))</f>
        <v/>
      </c>
      <c r="H412" s="124" t="str">
        <f>IF(ISBLANK('Beladung des Speichers'!A412),"",'Beladung des Speichers'!C412)</f>
        <v/>
      </c>
      <c r="I412" s="168" t="str">
        <f>IF(ISBLANK('Beladung des Speichers'!A412),"",SUMIFS('Beladung des Speichers'!$E$17:$E$1001,'Beladung des Speichers'!$A$17:$A$1001,'Ergebnis (detailliert)'!A412))</f>
        <v/>
      </c>
      <c r="J412" s="125" t="str">
        <f>IF(ISBLANK('Beladung des Speichers'!A412),"",'Beladung des Speichers'!E412)</f>
        <v/>
      </c>
      <c r="K412" s="168" t="str">
        <f>IF(ISBLANK('Beladung des Speichers'!A412),"",SUMIFS('Entladung des Speichers'!$C$17:$C$1001,'Entladung des Speichers'!$A$17:$A$1001,'Ergebnis (detailliert)'!A412))</f>
        <v/>
      </c>
      <c r="L412" s="169" t="str">
        <f t="shared" si="26"/>
        <v/>
      </c>
      <c r="M412" s="169" t="str">
        <f>IF(ISBLANK('Entladung des Speichers'!A412),"",'Entladung des Speichers'!C412)</f>
        <v/>
      </c>
      <c r="N412" s="168" t="str">
        <f>IF(ISBLANK('Beladung des Speichers'!A412),"",SUMIFS('Entladung des Speichers'!$E$17:$E$1001,'Entladung des Speichers'!$A$17:$A$1001,'Ergebnis (detailliert)'!$A$17:$A$300))</f>
        <v/>
      </c>
      <c r="O412" s="125" t="str">
        <f t="shared" si="27"/>
        <v/>
      </c>
      <c r="P412" s="20" t="str">
        <f>IFERROR(IF(A412="","",N412*'Ergebnis (detailliert)'!J412/'Ergebnis (detailliert)'!I412),0)</f>
        <v/>
      </c>
      <c r="Q412" s="106" t="str">
        <f t="shared" si="28"/>
        <v/>
      </c>
      <c r="R412" s="107" t="str">
        <f t="shared" si="29"/>
        <v/>
      </c>
      <c r="S412" s="108" t="str">
        <f>IF(A412="","",IF(LOOKUP(A412,Stammdaten!$A$17:$A$1001,Stammdaten!$G$17:$G$1001)="Nein",0,IF(ISBLANK('Beladung des Speichers'!A412),"",ROUND(MIN(J412,Q412)*-1,2))))</f>
        <v/>
      </c>
    </row>
    <row r="413" spans="1:19" x14ac:dyDescent="0.2">
      <c r="A413" s="109" t="str">
        <f>IF('Beladung des Speichers'!A413="","",'Beladung des Speichers'!A413)</f>
        <v/>
      </c>
      <c r="B413" s="109" t="str">
        <f>IF('Beladung des Speichers'!B413="","",'Beladung des Speichers'!B413)</f>
        <v/>
      </c>
      <c r="C413" s="163" t="str">
        <f>IF(ISBLANK('Beladung des Speichers'!A413),"",SUMIFS('Beladung des Speichers'!$C$17:$C$300,'Beladung des Speichers'!$A$17:$A$300,A413)-SUMIFS('Entladung des Speichers'!$C$17:$C$300,'Entladung des Speichers'!$A$17:$A$300,A413)+SUMIFS(Füllstände!$B$17:$B$299,Füllstände!$A$17:$A$299,A413)-SUMIFS(Füllstände!$C$17:$C$299,Füllstände!$A$17:$A$299,A413))</f>
        <v/>
      </c>
      <c r="D413" s="164" t="str">
        <f>IF(ISBLANK('Beladung des Speichers'!A413),"",C413*'Beladung des Speichers'!C413/SUMIFS('Beladung des Speichers'!$C$17:$C$300,'Beladung des Speichers'!$A$17:$A$300,A413))</f>
        <v/>
      </c>
      <c r="E413" s="165" t="str">
        <f>IF(ISBLANK('Beladung des Speichers'!A413),"",1/SUMIFS('Beladung des Speichers'!$C$17:$C$300,'Beladung des Speichers'!$A$17:$A$300,A413)*C413*SUMIF($A$17:$A$300,A413,'Beladung des Speichers'!$E$17:$E$300))</f>
        <v/>
      </c>
      <c r="F413" s="166" t="str">
        <f>IF(ISBLANK('Beladung des Speichers'!A413),"",IF(C413=0,"0,00",D413/C413*E413))</f>
        <v/>
      </c>
      <c r="G413" s="167" t="str">
        <f>IF(ISBLANK('Beladung des Speichers'!A413),"",SUMIFS('Beladung des Speichers'!$C$17:$C$300,'Beladung des Speichers'!$A$17:$A$300,A413))</f>
        <v/>
      </c>
      <c r="H413" s="124" t="str">
        <f>IF(ISBLANK('Beladung des Speichers'!A413),"",'Beladung des Speichers'!C413)</f>
        <v/>
      </c>
      <c r="I413" s="168" t="str">
        <f>IF(ISBLANK('Beladung des Speichers'!A413),"",SUMIFS('Beladung des Speichers'!$E$17:$E$1001,'Beladung des Speichers'!$A$17:$A$1001,'Ergebnis (detailliert)'!A413))</f>
        <v/>
      </c>
      <c r="J413" s="125" t="str">
        <f>IF(ISBLANK('Beladung des Speichers'!A413),"",'Beladung des Speichers'!E413)</f>
        <v/>
      </c>
      <c r="K413" s="168" t="str">
        <f>IF(ISBLANK('Beladung des Speichers'!A413),"",SUMIFS('Entladung des Speichers'!$C$17:$C$1001,'Entladung des Speichers'!$A$17:$A$1001,'Ergebnis (detailliert)'!A413))</f>
        <v/>
      </c>
      <c r="L413" s="169" t="str">
        <f t="shared" si="26"/>
        <v/>
      </c>
      <c r="M413" s="169" t="str">
        <f>IF(ISBLANK('Entladung des Speichers'!A413),"",'Entladung des Speichers'!C413)</f>
        <v/>
      </c>
      <c r="N413" s="168" t="str">
        <f>IF(ISBLANK('Beladung des Speichers'!A413),"",SUMIFS('Entladung des Speichers'!$E$17:$E$1001,'Entladung des Speichers'!$A$17:$A$1001,'Ergebnis (detailliert)'!$A$17:$A$300))</f>
        <v/>
      </c>
      <c r="O413" s="125" t="str">
        <f t="shared" si="27"/>
        <v/>
      </c>
      <c r="P413" s="20" t="str">
        <f>IFERROR(IF(A413="","",N413*'Ergebnis (detailliert)'!J413/'Ergebnis (detailliert)'!I413),0)</f>
        <v/>
      </c>
      <c r="Q413" s="106" t="str">
        <f t="shared" si="28"/>
        <v/>
      </c>
      <c r="R413" s="107" t="str">
        <f t="shared" si="29"/>
        <v/>
      </c>
      <c r="S413" s="108" t="str">
        <f>IF(A413="","",IF(LOOKUP(A413,Stammdaten!$A$17:$A$1001,Stammdaten!$G$17:$G$1001)="Nein",0,IF(ISBLANK('Beladung des Speichers'!A413),"",ROUND(MIN(J413,Q413)*-1,2))))</f>
        <v/>
      </c>
    </row>
    <row r="414" spans="1:19" x14ac:dyDescent="0.2">
      <c r="A414" s="109" t="str">
        <f>IF('Beladung des Speichers'!A414="","",'Beladung des Speichers'!A414)</f>
        <v/>
      </c>
      <c r="B414" s="109" t="str">
        <f>IF('Beladung des Speichers'!B414="","",'Beladung des Speichers'!B414)</f>
        <v/>
      </c>
      <c r="C414" s="163" t="str">
        <f>IF(ISBLANK('Beladung des Speichers'!A414),"",SUMIFS('Beladung des Speichers'!$C$17:$C$300,'Beladung des Speichers'!$A$17:$A$300,A414)-SUMIFS('Entladung des Speichers'!$C$17:$C$300,'Entladung des Speichers'!$A$17:$A$300,A414)+SUMIFS(Füllstände!$B$17:$B$299,Füllstände!$A$17:$A$299,A414)-SUMIFS(Füllstände!$C$17:$C$299,Füllstände!$A$17:$A$299,A414))</f>
        <v/>
      </c>
      <c r="D414" s="164" t="str">
        <f>IF(ISBLANK('Beladung des Speichers'!A414),"",C414*'Beladung des Speichers'!C414/SUMIFS('Beladung des Speichers'!$C$17:$C$300,'Beladung des Speichers'!$A$17:$A$300,A414))</f>
        <v/>
      </c>
      <c r="E414" s="165" t="str">
        <f>IF(ISBLANK('Beladung des Speichers'!A414),"",1/SUMIFS('Beladung des Speichers'!$C$17:$C$300,'Beladung des Speichers'!$A$17:$A$300,A414)*C414*SUMIF($A$17:$A$300,A414,'Beladung des Speichers'!$E$17:$E$300))</f>
        <v/>
      </c>
      <c r="F414" s="166" t="str">
        <f>IF(ISBLANK('Beladung des Speichers'!A414),"",IF(C414=0,"0,00",D414/C414*E414))</f>
        <v/>
      </c>
      <c r="G414" s="167" t="str">
        <f>IF(ISBLANK('Beladung des Speichers'!A414),"",SUMIFS('Beladung des Speichers'!$C$17:$C$300,'Beladung des Speichers'!$A$17:$A$300,A414))</f>
        <v/>
      </c>
      <c r="H414" s="124" t="str">
        <f>IF(ISBLANK('Beladung des Speichers'!A414),"",'Beladung des Speichers'!C414)</f>
        <v/>
      </c>
      <c r="I414" s="168" t="str">
        <f>IF(ISBLANK('Beladung des Speichers'!A414),"",SUMIFS('Beladung des Speichers'!$E$17:$E$1001,'Beladung des Speichers'!$A$17:$A$1001,'Ergebnis (detailliert)'!A414))</f>
        <v/>
      </c>
      <c r="J414" s="125" t="str">
        <f>IF(ISBLANK('Beladung des Speichers'!A414),"",'Beladung des Speichers'!E414)</f>
        <v/>
      </c>
      <c r="K414" s="168" t="str">
        <f>IF(ISBLANK('Beladung des Speichers'!A414),"",SUMIFS('Entladung des Speichers'!$C$17:$C$1001,'Entladung des Speichers'!$A$17:$A$1001,'Ergebnis (detailliert)'!A414))</f>
        <v/>
      </c>
      <c r="L414" s="169" t="str">
        <f t="shared" si="26"/>
        <v/>
      </c>
      <c r="M414" s="169" t="str">
        <f>IF(ISBLANK('Entladung des Speichers'!A414),"",'Entladung des Speichers'!C414)</f>
        <v/>
      </c>
      <c r="N414" s="168" t="str">
        <f>IF(ISBLANK('Beladung des Speichers'!A414),"",SUMIFS('Entladung des Speichers'!$E$17:$E$1001,'Entladung des Speichers'!$A$17:$A$1001,'Ergebnis (detailliert)'!$A$17:$A$300))</f>
        <v/>
      </c>
      <c r="O414" s="125" t="str">
        <f t="shared" si="27"/>
        <v/>
      </c>
      <c r="P414" s="20" t="str">
        <f>IFERROR(IF(A414="","",N414*'Ergebnis (detailliert)'!J414/'Ergebnis (detailliert)'!I414),0)</f>
        <v/>
      </c>
      <c r="Q414" s="106" t="str">
        <f t="shared" si="28"/>
        <v/>
      </c>
      <c r="R414" s="107" t="str">
        <f t="shared" si="29"/>
        <v/>
      </c>
      <c r="S414" s="108" t="str">
        <f>IF(A414="","",IF(LOOKUP(A414,Stammdaten!$A$17:$A$1001,Stammdaten!$G$17:$G$1001)="Nein",0,IF(ISBLANK('Beladung des Speichers'!A414),"",ROUND(MIN(J414,Q414)*-1,2))))</f>
        <v/>
      </c>
    </row>
    <row r="415" spans="1:19" x14ac:dyDescent="0.2">
      <c r="A415" s="109" t="str">
        <f>IF('Beladung des Speichers'!A415="","",'Beladung des Speichers'!A415)</f>
        <v/>
      </c>
      <c r="B415" s="109" t="str">
        <f>IF('Beladung des Speichers'!B415="","",'Beladung des Speichers'!B415)</f>
        <v/>
      </c>
      <c r="C415" s="163" t="str">
        <f>IF(ISBLANK('Beladung des Speichers'!A415),"",SUMIFS('Beladung des Speichers'!$C$17:$C$300,'Beladung des Speichers'!$A$17:$A$300,A415)-SUMIFS('Entladung des Speichers'!$C$17:$C$300,'Entladung des Speichers'!$A$17:$A$300,A415)+SUMIFS(Füllstände!$B$17:$B$299,Füllstände!$A$17:$A$299,A415)-SUMIFS(Füllstände!$C$17:$C$299,Füllstände!$A$17:$A$299,A415))</f>
        <v/>
      </c>
      <c r="D415" s="164" t="str">
        <f>IF(ISBLANK('Beladung des Speichers'!A415),"",C415*'Beladung des Speichers'!C415/SUMIFS('Beladung des Speichers'!$C$17:$C$300,'Beladung des Speichers'!$A$17:$A$300,A415))</f>
        <v/>
      </c>
      <c r="E415" s="165" t="str">
        <f>IF(ISBLANK('Beladung des Speichers'!A415),"",1/SUMIFS('Beladung des Speichers'!$C$17:$C$300,'Beladung des Speichers'!$A$17:$A$300,A415)*C415*SUMIF($A$17:$A$300,A415,'Beladung des Speichers'!$E$17:$E$300))</f>
        <v/>
      </c>
      <c r="F415" s="166" t="str">
        <f>IF(ISBLANK('Beladung des Speichers'!A415),"",IF(C415=0,"0,00",D415/C415*E415))</f>
        <v/>
      </c>
      <c r="G415" s="167" t="str">
        <f>IF(ISBLANK('Beladung des Speichers'!A415),"",SUMIFS('Beladung des Speichers'!$C$17:$C$300,'Beladung des Speichers'!$A$17:$A$300,A415))</f>
        <v/>
      </c>
      <c r="H415" s="124" t="str">
        <f>IF(ISBLANK('Beladung des Speichers'!A415),"",'Beladung des Speichers'!C415)</f>
        <v/>
      </c>
      <c r="I415" s="168" t="str">
        <f>IF(ISBLANK('Beladung des Speichers'!A415),"",SUMIFS('Beladung des Speichers'!$E$17:$E$1001,'Beladung des Speichers'!$A$17:$A$1001,'Ergebnis (detailliert)'!A415))</f>
        <v/>
      </c>
      <c r="J415" s="125" t="str">
        <f>IF(ISBLANK('Beladung des Speichers'!A415),"",'Beladung des Speichers'!E415)</f>
        <v/>
      </c>
      <c r="K415" s="168" t="str">
        <f>IF(ISBLANK('Beladung des Speichers'!A415),"",SUMIFS('Entladung des Speichers'!$C$17:$C$1001,'Entladung des Speichers'!$A$17:$A$1001,'Ergebnis (detailliert)'!A415))</f>
        <v/>
      </c>
      <c r="L415" s="169" t="str">
        <f t="shared" si="26"/>
        <v/>
      </c>
      <c r="M415" s="169" t="str">
        <f>IF(ISBLANK('Entladung des Speichers'!A415),"",'Entladung des Speichers'!C415)</f>
        <v/>
      </c>
      <c r="N415" s="168" t="str">
        <f>IF(ISBLANK('Beladung des Speichers'!A415),"",SUMIFS('Entladung des Speichers'!$E$17:$E$1001,'Entladung des Speichers'!$A$17:$A$1001,'Ergebnis (detailliert)'!$A$17:$A$300))</f>
        <v/>
      </c>
      <c r="O415" s="125" t="str">
        <f t="shared" si="27"/>
        <v/>
      </c>
      <c r="P415" s="20" t="str">
        <f>IFERROR(IF(A415="","",N415*'Ergebnis (detailliert)'!J415/'Ergebnis (detailliert)'!I415),0)</f>
        <v/>
      </c>
      <c r="Q415" s="106" t="str">
        <f t="shared" si="28"/>
        <v/>
      </c>
      <c r="R415" s="107" t="str">
        <f t="shared" si="29"/>
        <v/>
      </c>
      <c r="S415" s="108" t="str">
        <f>IF(A415="","",IF(LOOKUP(A415,Stammdaten!$A$17:$A$1001,Stammdaten!$G$17:$G$1001)="Nein",0,IF(ISBLANK('Beladung des Speichers'!A415),"",ROUND(MIN(J415,Q415)*-1,2))))</f>
        <v/>
      </c>
    </row>
    <row r="416" spans="1:19" x14ac:dyDescent="0.2">
      <c r="A416" s="109" t="str">
        <f>IF('Beladung des Speichers'!A416="","",'Beladung des Speichers'!A416)</f>
        <v/>
      </c>
      <c r="B416" s="109" t="str">
        <f>IF('Beladung des Speichers'!B416="","",'Beladung des Speichers'!B416)</f>
        <v/>
      </c>
      <c r="C416" s="163" t="str">
        <f>IF(ISBLANK('Beladung des Speichers'!A416),"",SUMIFS('Beladung des Speichers'!$C$17:$C$300,'Beladung des Speichers'!$A$17:$A$300,A416)-SUMIFS('Entladung des Speichers'!$C$17:$C$300,'Entladung des Speichers'!$A$17:$A$300,A416)+SUMIFS(Füllstände!$B$17:$B$299,Füllstände!$A$17:$A$299,A416)-SUMIFS(Füllstände!$C$17:$C$299,Füllstände!$A$17:$A$299,A416))</f>
        <v/>
      </c>
      <c r="D416" s="164" t="str">
        <f>IF(ISBLANK('Beladung des Speichers'!A416),"",C416*'Beladung des Speichers'!C416/SUMIFS('Beladung des Speichers'!$C$17:$C$300,'Beladung des Speichers'!$A$17:$A$300,A416))</f>
        <v/>
      </c>
      <c r="E416" s="165" t="str">
        <f>IF(ISBLANK('Beladung des Speichers'!A416),"",1/SUMIFS('Beladung des Speichers'!$C$17:$C$300,'Beladung des Speichers'!$A$17:$A$300,A416)*C416*SUMIF($A$17:$A$300,A416,'Beladung des Speichers'!$E$17:$E$300))</f>
        <v/>
      </c>
      <c r="F416" s="166" t="str">
        <f>IF(ISBLANK('Beladung des Speichers'!A416),"",IF(C416=0,"0,00",D416/C416*E416))</f>
        <v/>
      </c>
      <c r="G416" s="167" t="str">
        <f>IF(ISBLANK('Beladung des Speichers'!A416),"",SUMIFS('Beladung des Speichers'!$C$17:$C$300,'Beladung des Speichers'!$A$17:$A$300,A416))</f>
        <v/>
      </c>
      <c r="H416" s="124" t="str">
        <f>IF(ISBLANK('Beladung des Speichers'!A416),"",'Beladung des Speichers'!C416)</f>
        <v/>
      </c>
      <c r="I416" s="168" t="str">
        <f>IF(ISBLANK('Beladung des Speichers'!A416),"",SUMIFS('Beladung des Speichers'!$E$17:$E$1001,'Beladung des Speichers'!$A$17:$A$1001,'Ergebnis (detailliert)'!A416))</f>
        <v/>
      </c>
      <c r="J416" s="125" t="str">
        <f>IF(ISBLANK('Beladung des Speichers'!A416),"",'Beladung des Speichers'!E416)</f>
        <v/>
      </c>
      <c r="K416" s="168" t="str">
        <f>IF(ISBLANK('Beladung des Speichers'!A416),"",SUMIFS('Entladung des Speichers'!$C$17:$C$1001,'Entladung des Speichers'!$A$17:$A$1001,'Ergebnis (detailliert)'!A416))</f>
        <v/>
      </c>
      <c r="L416" s="169" t="str">
        <f t="shared" si="26"/>
        <v/>
      </c>
      <c r="M416" s="169" t="str">
        <f>IF(ISBLANK('Entladung des Speichers'!A416),"",'Entladung des Speichers'!C416)</f>
        <v/>
      </c>
      <c r="N416" s="168" t="str">
        <f>IF(ISBLANK('Beladung des Speichers'!A416),"",SUMIFS('Entladung des Speichers'!$E$17:$E$1001,'Entladung des Speichers'!$A$17:$A$1001,'Ergebnis (detailliert)'!$A$17:$A$300))</f>
        <v/>
      </c>
      <c r="O416" s="125" t="str">
        <f t="shared" si="27"/>
        <v/>
      </c>
      <c r="P416" s="20" t="str">
        <f>IFERROR(IF(A416="","",N416*'Ergebnis (detailliert)'!J416/'Ergebnis (detailliert)'!I416),0)</f>
        <v/>
      </c>
      <c r="Q416" s="106" t="str">
        <f t="shared" si="28"/>
        <v/>
      </c>
      <c r="R416" s="107" t="str">
        <f t="shared" si="29"/>
        <v/>
      </c>
      <c r="S416" s="108" t="str">
        <f>IF(A416="","",IF(LOOKUP(A416,Stammdaten!$A$17:$A$1001,Stammdaten!$G$17:$G$1001)="Nein",0,IF(ISBLANK('Beladung des Speichers'!A416),"",ROUND(MIN(J416,Q416)*-1,2))))</f>
        <v/>
      </c>
    </row>
    <row r="417" spans="1:19" x14ac:dyDescent="0.2">
      <c r="A417" s="109" t="str">
        <f>IF('Beladung des Speichers'!A417="","",'Beladung des Speichers'!A417)</f>
        <v/>
      </c>
      <c r="B417" s="109" t="str">
        <f>IF('Beladung des Speichers'!B417="","",'Beladung des Speichers'!B417)</f>
        <v/>
      </c>
      <c r="C417" s="163" t="str">
        <f>IF(ISBLANK('Beladung des Speichers'!A417),"",SUMIFS('Beladung des Speichers'!$C$17:$C$300,'Beladung des Speichers'!$A$17:$A$300,A417)-SUMIFS('Entladung des Speichers'!$C$17:$C$300,'Entladung des Speichers'!$A$17:$A$300,A417)+SUMIFS(Füllstände!$B$17:$B$299,Füllstände!$A$17:$A$299,A417)-SUMIFS(Füllstände!$C$17:$C$299,Füllstände!$A$17:$A$299,A417))</f>
        <v/>
      </c>
      <c r="D417" s="164" t="str">
        <f>IF(ISBLANK('Beladung des Speichers'!A417),"",C417*'Beladung des Speichers'!C417/SUMIFS('Beladung des Speichers'!$C$17:$C$300,'Beladung des Speichers'!$A$17:$A$300,A417))</f>
        <v/>
      </c>
      <c r="E417" s="165" t="str">
        <f>IF(ISBLANK('Beladung des Speichers'!A417),"",1/SUMIFS('Beladung des Speichers'!$C$17:$C$300,'Beladung des Speichers'!$A$17:$A$300,A417)*C417*SUMIF($A$17:$A$300,A417,'Beladung des Speichers'!$E$17:$E$300))</f>
        <v/>
      </c>
      <c r="F417" s="166" t="str">
        <f>IF(ISBLANK('Beladung des Speichers'!A417),"",IF(C417=0,"0,00",D417/C417*E417))</f>
        <v/>
      </c>
      <c r="G417" s="167" t="str">
        <f>IF(ISBLANK('Beladung des Speichers'!A417),"",SUMIFS('Beladung des Speichers'!$C$17:$C$300,'Beladung des Speichers'!$A$17:$A$300,A417))</f>
        <v/>
      </c>
      <c r="H417" s="124" t="str">
        <f>IF(ISBLANK('Beladung des Speichers'!A417),"",'Beladung des Speichers'!C417)</f>
        <v/>
      </c>
      <c r="I417" s="168" t="str">
        <f>IF(ISBLANK('Beladung des Speichers'!A417),"",SUMIFS('Beladung des Speichers'!$E$17:$E$1001,'Beladung des Speichers'!$A$17:$A$1001,'Ergebnis (detailliert)'!A417))</f>
        <v/>
      </c>
      <c r="J417" s="125" t="str">
        <f>IF(ISBLANK('Beladung des Speichers'!A417),"",'Beladung des Speichers'!E417)</f>
        <v/>
      </c>
      <c r="K417" s="168" t="str">
        <f>IF(ISBLANK('Beladung des Speichers'!A417),"",SUMIFS('Entladung des Speichers'!$C$17:$C$1001,'Entladung des Speichers'!$A$17:$A$1001,'Ergebnis (detailliert)'!A417))</f>
        <v/>
      </c>
      <c r="L417" s="169" t="str">
        <f t="shared" si="26"/>
        <v/>
      </c>
      <c r="M417" s="169" t="str">
        <f>IF(ISBLANK('Entladung des Speichers'!A417),"",'Entladung des Speichers'!C417)</f>
        <v/>
      </c>
      <c r="N417" s="168" t="str">
        <f>IF(ISBLANK('Beladung des Speichers'!A417),"",SUMIFS('Entladung des Speichers'!$E$17:$E$1001,'Entladung des Speichers'!$A$17:$A$1001,'Ergebnis (detailliert)'!$A$17:$A$300))</f>
        <v/>
      </c>
      <c r="O417" s="125" t="str">
        <f t="shared" si="27"/>
        <v/>
      </c>
      <c r="P417" s="20" t="str">
        <f>IFERROR(IF(A417="","",N417*'Ergebnis (detailliert)'!J417/'Ergebnis (detailliert)'!I417),0)</f>
        <v/>
      </c>
      <c r="Q417" s="106" t="str">
        <f t="shared" si="28"/>
        <v/>
      </c>
      <c r="R417" s="107" t="str">
        <f t="shared" si="29"/>
        <v/>
      </c>
      <c r="S417" s="108" t="str">
        <f>IF(A417="","",IF(LOOKUP(A417,Stammdaten!$A$17:$A$1001,Stammdaten!$G$17:$G$1001)="Nein",0,IF(ISBLANK('Beladung des Speichers'!A417),"",ROUND(MIN(J417,Q417)*-1,2))))</f>
        <v/>
      </c>
    </row>
    <row r="418" spans="1:19" x14ac:dyDescent="0.2">
      <c r="A418" s="109" t="str">
        <f>IF('Beladung des Speichers'!A418="","",'Beladung des Speichers'!A418)</f>
        <v/>
      </c>
      <c r="B418" s="109" t="str">
        <f>IF('Beladung des Speichers'!B418="","",'Beladung des Speichers'!B418)</f>
        <v/>
      </c>
      <c r="C418" s="163" t="str">
        <f>IF(ISBLANK('Beladung des Speichers'!A418),"",SUMIFS('Beladung des Speichers'!$C$17:$C$300,'Beladung des Speichers'!$A$17:$A$300,A418)-SUMIFS('Entladung des Speichers'!$C$17:$C$300,'Entladung des Speichers'!$A$17:$A$300,A418)+SUMIFS(Füllstände!$B$17:$B$299,Füllstände!$A$17:$A$299,A418)-SUMIFS(Füllstände!$C$17:$C$299,Füllstände!$A$17:$A$299,A418))</f>
        <v/>
      </c>
      <c r="D418" s="164" t="str">
        <f>IF(ISBLANK('Beladung des Speichers'!A418),"",C418*'Beladung des Speichers'!C418/SUMIFS('Beladung des Speichers'!$C$17:$C$300,'Beladung des Speichers'!$A$17:$A$300,A418))</f>
        <v/>
      </c>
      <c r="E418" s="165" t="str">
        <f>IF(ISBLANK('Beladung des Speichers'!A418),"",1/SUMIFS('Beladung des Speichers'!$C$17:$C$300,'Beladung des Speichers'!$A$17:$A$300,A418)*C418*SUMIF($A$17:$A$300,A418,'Beladung des Speichers'!$E$17:$E$300))</f>
        <v/>
      </c>
      <c r="F418" s="166" t="str">
        <f>IF(ISBLANK('Beladung des Speichers'!A418),"",IF(C418=0,"0,00",D418/C418*E418))</f>
        <v/>
      </c>
      <c r="G418" s="167" t="str">
        <f>IF(ISBLANK('Beladung des Speichers'!A418),"",SUMIFS('Beladung des Speichers'!$C$17:$C$300,'Beladung des Speichers'!$A$17:$A$300,A418))</f>
        <v/>
      </c>
      <c r="H418" s="124" t="str">
        <f>IF(ISBLANK('Beladung des Speichers'!A418),"",'Beladung des Speichers'!C418)</f>
        <v/>
      </c>
      <c r="I418" s="168" t="str">
        <f>IF(ISBLANK('Beladung des Speichers'!A418),"",SUMIFS('Beladung des Speichers'!$E$17:$E$1001,'Beladung des Speichers'!$A$17:$A$1001,'Ergebnis (detailliert)'!A418))</f>
        <v/>
      </c>
      <c r="J418" s="125" t="str">
        <f>IF(ISBLANK('Beladung des Speichers'!A418),"",'Beladung des Speichers'!E418)</f>
        <v/>
      </c>
      <c r="K418" s="168" t="str">
        <f>IF(ISBLANK('Beladung des Speichers'!A418),"",SUMIFS('Entladung des Speichers'!$C$17:$C$1001,'Entladung des Speichers'!$A$17:$A$1001,'Ergebnis (detailliert)'!A418))</f>
        <v/>
      </c>
      <c r="L418" s="169" t="str">
        <f t="shared" si="26"/>
        <v/>
      </c>
      <c r="M418" s="169" t="str">
        <f>IF(ISBLANK('Entladung des Speichers'!A418),"",'Entladung des Speichers'!C418)</f>
        <v/>
      </c>
      <c r="N418" s="168" t="str">
        <f>IF(ISBLANK('Beladung des Speichers'!A418),"",SUMIFS('Entladung des Speichers'!$E$17:$E$1001,'Entladung des Speichers'!$A$17:$A$1001,'Ergebnis (detailliert)'!$A$17:$A$300))</f>
        <v/>
      </c>
      <c r="O418" s="125" t="str">
        <f t="shared" si="27"/>
        <v/>
      </c>
      <c r="P418" s="20" t="str">
        <f>IFERROR(IF(A418="","",N418*'Ergebnis (detailliert)'!J418/'Ergebnis (detailliert)'!I418),0)</f>
        <v/>
      </c>
      <c r="Q418" s="106" t="str">
        <f t="shared" si="28"/>
        <v/>
      </c>
      <c r="R418" s="107" t="str">
        <f t="shared" si="29"/>
        <v/>
      </c>
      <c r="S418" s="108" t="str">
        <f>IF(A418="","",IF(LOOKUP(A418,Stammdaten!$A$17:$A$1001,Stammdaten!$G$17:$G$1001)="Nein",0,IF(ISBLANK('Beladung des Speichers'!A418),"",ROUND(MIN(J418,Q418)*-1,2))))</f>
        <v/>
      </c>
    </row>
    <row r="419" spans="1:19" x14ac:dyDescent="0.2">
      <c r="A419" s="109" t="str">
        <f>IF('Beladung des Speichers'!A419="","",'Beladung des Speichers'!A419)</f>
        <v/>
      </c>
      <c r="B419" s="109" t="str">
        <f>IF('Beladung des Speichers'!B419="","",'Beladung des Speichers'!B419)</f>
        <v/>
      </c>
      <c r="C419" s="163" t="str">
        <f>IF(ISBLANK('Beladung des Speichers'!A419),"",SUMIFS('Beladung des Speichers'!$C$17:$C$300,'Beladung des Speichers'!$A$17:$A$300,A419)-SUMIFS('Entladung des Speichers'!$C$17:$C$300,'Entladung des Speichers'!$A$17:$A$300,A419)+SUMIFS(Füllstände!$B$17:$B$299,Füllstände!$A$17:$A$299,A419)-SUMIFS(Füllstände!$C$17:$C$299,Füllstände!$A$17:$A$299,A419))</f>
        <v/>
      </c>
      <c r="D419" s="164" t="str">
        <f>IF(ISBLANK('Beladung des Speichers'!A419),"",C419*'Beladung des Speichers'!C419/SUMIFS('Beladung des Speichers'!$C$17:$C$300,'Beladung des Speichers'!$A$17:$A$300,A419))</f>
        <v/>
      </c>
      <c r="E419" s="165" t="str">
        <f>IF(ISBLANK('Beladung des Speichers'!A419),"",1/SUMIFS('Beladung des Speichers'!$C$17:$C$300,'Beladung des Speichers'!$A$17:$A$300,A419)*C419*SUMIF($A$17:$A$300,A419,'Beladung des Speichers'!$E$17:$E$300))</f>
        <v/>
      </c>
      <c r="F419" s="166" t="str">
        <f>IF(ISBLANK('Beladung des Speichers'!A419),"",IF(C419=0,"0,00",D419/C419*E419))</f>
        <v/>
      </c>
      <c r="G419" s="167" t="str">
        <f>IF(ISBLANK('Beladung des Speichers'!A419),"",SUMIFS('Beladung des Speichers'!$C$17:$C$300,'Beladung des Speichers'!$A$17:$A$300,A419))</f>
        <v/>
      </c>
      <c r="H419" s="124" t="str">
        <f>IF(ISBLANK('Beladung des Speichers'!A419),"",'Beladung des Speichers'!C419)</f>
        <v/>
      </c>
      <c r="I419" s="168" t="str">
        <f>IF(ISBLANK('Beladung des Speichers'!A419),"",SUMIFS('Beladung des Speichers'!$E$17:$E$1001,'Beladung des Speichers'!$A$17:$A$1001,'Ergebnis (detailliert)'!A419))</f>
        <v/>
      </c>
      <c r="J419" s="125" t="str">
        <f>IF(ISBLANK('Beladung des Speichers'!A419),"",'Beladung des Speichers'!E419)</f>
        <v/>
      </c>
      <c r="K419" s="168" t="str">
        <f>IF(ISBLANK('Beladung des Speichers'!A419),"",SUMIFS('Entladung des Speichers'!$C$17:$C$1001,'Entladung des Speichers'!$A$17:$A$1001,'Ergebnis (detailliert)'!A419))</f>
        <v/>
      </c>
      <c r="L419" s="169" t="str">
        <f t="shared" si="26"/>
        <v/>
      </c>
      <c r="M419" s="169" t="str">
        <f>IF(ISBLANK('Entladung des Speichers'!A419),"",'Entladung des Speichers'!C419)</f>
        <v/>
      </c>
      <c r="N419" s="168" t="str">
        <f>IF(ISBLANK('Beladung des Speichers'!A419),"",SUMIFS('Entladung des Speichers'!$E$17:$E$1001,'Entladung des Speichers'!$A$17:$A$1001,'Ergebnis (detailliert)'!$A$17:$A$300))</f>
        <v/>
      </c>
      <c r="O419" s="125" t="str">
        <f t="shared" si="27"/>
        <v/>
      </c>
      <c r="P419" s="20" t="str">
        <f>IFERROR(IF(A419="","",N419*'Ergebnis (detailliert)'!J419/'Ergebnis (detailliert)'!I419),0)</f>
        <v/>
      </c>
      <c r="Q419" s="106" t="str">
        <f t="shared" si="28"/>
        <v/>
      </c>
      <c r="R419" s="107" t="str">
        <f t="shared" si="29"/>
        <v/>
      </c>
      <c r="S419" s="108" t="str">
        <f>IF(A419="","",IF(LOOKUP(A419,Stammdaten!$A$17:$A$1001,Stammdaten!$G$17:$G$1001)="Nein",0,IF(ISBLANK('Beladung des Speichers'!A419),"",ROUND(MIN(J419,Q419)*-1,2))))</f>
        <v/>
      </c>
    </row>
    <row r="420" spans="1:19" x14ac:dyDescent="0.2">
      <c r="A420" s="109" t="str">
        <f>IF('Beladung des Speichers'!A420="","",'Beladung des Speichers'!A420)</f>
        <v/>
      </c>
      <c r="B420" s="109" t="str">
        <f>IF('Beladung des Speichers'!B420="","",'Beladung des Speichers'!B420)</f>
        <v/>
      </c>
      <c r="C420" s="163" t="str">
        <f>IF(ISBLANK('Beladung des Speichers'!A420),"",SUMIFS('Beladung des Speichers'!$C$17:$C$300,'Beladung des Speichers'!$A$17:$A$300,A420)-SUMIFS('Entladung des Speichers'!$C$17:$C$300,'Entladung des Speichers'!$A$17:$A$300,A420)+SUMIFS(Füllstände!$B$17:$B$299,Füllstände!$A$17:$A$299,A420)-SUMIFS(Füllstände!$C$17:$C$299,Füllstände!$A$17:$A$299,A420))</f>
        <v/>
      </c>
      <c r="D420" s="164" t="str">
        <f>IF(ISBLANK('Beladung des Speichers'!A420),"",C420*'Beladung des Speichers'!C420/SUMIFS('Beladung des Speichers'!$C$17:$C$300,'Beladung des Speichers'!$A$17:$A$300,A420))</f>
        <v/>
      </c>
      <c r="E420" s="165" t="str">
        <f>IF(ISBLANK('Beladung des Speichers'!A420),"",1/SUMIFS('Beladung des Speichers'!$C$17:$C$300,'Beladung des Speichers'!$A$17:$A$300,A420)*C420*SUMIF($A$17:$A$300,A420,'Beladung des Speichers'!$E$17:$E$300))</f>
        <v/>
      </c>
      <c r="F420" s="166" t="str">
        <f>IF(ISBLANK('Beladung des Speichers'!A420),"",IF(C420=0,"0,00",D420/C420*E420))</f>
        <v/>
      </c>
      <c r="G420" s="167" t="str">
        <f>IF(ISBLANK('Beladung des Speichers'!A420),"",SUMIFS('Beladung des Speichers'!$C$17:$C$300,'Beladung des Speichers'!$A$17:$A$300,A420))</f>
        <v/>
      </c>
      <c r="H420" s="124" t="str">
        <f>IF(ISBLANK('Beladung des Speichers'!A420),"",'Beladung des Speichers'!C420)</f>
        <v/>
      </c>
      <c r="I420" s="168" t="str">
        <f>IF(ISBLANK('Beladung des Speichers'!A420),"",SUMIFS('Beladung des Speichers'!$E$17:$E$1001,'Beladung des Speichers'!$A$17:$A$1001,'Ergebnis (detailliert)'!A420))</f>
        <v/>
      </c>
      <c r="J420" s="125" t="str">
        <f>IF(ISBLANK('Beladung des Speichers'!A420),"",'Beladung des Speichers'!E420)</f>
        <v/>
      </c>
      <c r="K420" s="168" t="str">
        <f>IF(ISBLANK('Beladung des Speichers'!A420),"",SUMIFS('Entladung des Speichers'!$C$17:$C$1001,'Entladung des Speichers'!$A$17:$A$1001,'Ergebnis (detailliert)'!A420))</f>
        <v/>
      </c>
      <c r="L420" s="169" t="str">
        <f t="shared" si="26"/>
        <v/>
      </c>
      <c r="M420" s="169" t="str">
        <f>IF(ISBLANK('Entladung des Speichers'!A420),"",'Entladung des Speichers'!C420)</f>
        <v/>
      </c>
      <c r="N420" s="168" t="str">
        <f>IF(ISBLANK('Beladung des Speichers'!A420),"",SUMIFS('Entladung des Speichers'!$E$17:$E$1001,'Entladung des Speichers'!$A$17:$A$1001,'Ergebnis (detailliert)'!$A$17:$A$300))</f>
        <v/>
      </c>
      <c r="O420" s="125" t="str">
        <f t="shared" si="27"/>
        <v/>
      </c>
      <c r="P420" s="20" t="str">
        <f>IFERROR(IF(A420="","",N420*'Ergebnis (detailliert)'!J420/'Ergebnis (detailliert)'!I420),0)</f>
        <v/>
      </c>
      <c r="Q420" s="106" t="str">
        <f t="shared" si="28"/>
        <v/>
      </c>
      <c r="R420" s="107" t="str">
        <f t="shared" si="29"/>
        <v/>
      </c>
      <c r="S420" s="108" t="str">
        <f>IF(A420="","",IF(LOOKUP(A420,Stammdaten!$A$17:$A$1001,Stammdaten!$G$17:$G$1001)="Nein",0,IF(ISBLANK('Beladung des Speichers'!A420),"",ROUND(MIN(J420,Q420)*-1,2))))</f>
        <v/>
      </c>
    </row>
    <row r="421" spans="1:19" x14ac:dyDescent="0.2">
      <c r="A421" s="109" t="str">
        <f>IF('Beladung des Speichers'!A421="","",'Beladung des Speichers'!A421)</f>
        <v/>
      </c>
      <c r="B421" s="109" t="str">
        <f>IF('Beladung des Speichers'!B421="","",'Beladung des Speichers'!B421)</f>
        <v/>
      </c>
      <c r="C421" s="163" t="str">
        <f>IF(ISBLANK('Beladung des Speichers'!A421),"",SUMIFS('Beladung des Speichers'!$C$17:$C$300,'Beladung des Speichers'!$A$17:$A$300,A421)-SUMIFS('Entladung des Speichers'!$C$17:$C$300,'Entladung des Speichers'!$A$17:$A$300,A421)+SUMIFS(Füllstände!$B$17:$B$299,Füllstände!$A$17:$A$299,A421)-SUMIFS(Füllstände!$C$17:$C$299,Füllstände!$A$17:$A$299,A421))</f>
        <v/>
      </c>
      <c r="D421" s="164" t="str">
        <f>IF(ISBLANK('Beladung des Speichers'!A421),"",C421*'Beladung des Speichers'!C421/SUMIFS('Beladung des Speichers'!$C$17:$C$300,'Beladung des Speichers'!$A$17:$A$300,A421))</f>
        <v/>
      </c>
      <c r="E421" s="165" t="str">
        <f>IF(ISBLANK('Beladung des Speichers'!A421),"",1/SUMIFS('Beladung des Speichers'!$C$17:$C$300,'Beladung des Speichers'!$A$17:$A$300,A421)*C421*SUMIF($A$17:$A$300,A421,'Beladung des Speichers'!$E$17:$E$300))</f>
        <v/>
      </c>
      <c r="F421" s="166" t="str">
        <f>IF(ISBLANK('Beladung des Speichers'!A421),"",IF(C421=0,"0,00",D421/C421*E421))</f>
        <v/>
      </c>
      <c r="G421" s="167" t="str">
        <f>IF(ISBLANK('Beladung des Speichers'!A421),"",SUMIFS('Beladung des Speichers'!$C$17:$C$300,'Beladung des Speichers'!$A$17:$A$300,A421))</f>
        <v/>
      </c>
      <c r="H421" s="124" t="str">
        <f>IF(ISBLANK('Beladung des Speichers'!A421),"",'Beladung des Speichers'!C421)</f>
        <v/>
      </c>
      <c r="I421" s="168" t="str">
        <f>IF(ISBLANK('Beladung des Speichers'!A421),"",SUMIFS('Beladung des Speichers'!$E$17:$E$1001,'Beladung des Speichers'!$A$17:$A$1001,'Ergebnis (detailliert)'!A421))</f>
        <v/>
      </c>
      <c r="J421" s="125" t="str">
        <f>IF(ISBLANK('Beladung des Speichers'!A421),"",'Beladung des Speichers'!E421)</f>
        <v/>
      </c>
      <c r="K421" s="168" t="str">
        <f>IF(ISBLANK('Beladung des Speichers'!A421),"",SUMIFS('Entladung des Speichers'!$C$17:$C$1001,'Entladung des Speichers'!$A$17:$A$1001,'Ergebnis (detailliert)'!A421))</f>
        <v/>
      </c>
      <c r="L421" s="169" t="str">
        <f t="shared" si="26"/>
        <v/>
      </c>
      <c r="M421" s="169" t="str">
        <f>IF(ISBLANK('Entladung des Speichers'!A421),"",'Entladung des Speichers'!C421)</f>
        <v/>
      </c>
      <c r="N421" s="168" t="str">
        <f>IF(ISBLANK('Beladung des Speichers'!A421),"",SUMIFS('Entladung des Speichers'!$E$17:$E$1001,'Entladung des Speichers'!$A$17:$A$1001,'Ergebnis (detailliert)'!$A$17:$A$300))</f>
        <v/>
      </c>
      <c r="O421" s="125" t="str">
        <f t="shared" si="27"/>
        <v/>
      </c>
      <c r="P421" s="20" t="str">
        <f>IFERROR(IF(A421="","",N421*'Ergebnis (detailliert)'!J421/'Ergebnis (detailliert)'!I421),0)</f>
        <v/>
      </c>
      <c r="Q421" s="106" t="str">
        <f t="shared" si="28"/>
        <v/>
      </c>
      <c r="R421" s="107" t="str">
        <f t="shared" si="29"/>
        <v/>
      </c>
      <c r="S421" s="108" t="str">
        <f>IF(A421="","",IF(LOOKUP(A421,Stammdaten!$A$17:$A$1001,Stammdaten!$G$17:$G$1001)="Nein",0,IF(ISBLANK('Beladung des Speichers'!A421),"",ROUND(MIN(J421,Q421)*-1,2))))</f>
        <v/>
      </c>
    </row>
    <row r="422" spans="1:19" x14ac:dyDescent="0.2">
      <c r="A422" s="109" t="str">
        <f>IF('Beladung des Speichers'!A422="","",'Beladung des Speichers'!A422)</f>
        <v/>
      </c>
      <c r="B422" s="109" t="str">
        <f>IF('Beladung des Speichers'!B422="","",'Beladung des Speichers'!B422)</f>
        <v/>
      </c>
      <c r="C422" s="163" t="str">
        <f>IF(ISBLANK('Beladung des Speichers'!A422),"",SUMIFS('Beladung des Speichers'!$C$17:$C$300,'Beladung des Speichers'!$A$17:$A$300,A422)-SUMIFS('Entladung des Speichers'!$C$17:$C$300,'Entladung des Speichers'!$A$17:$A$300,A422)+SUMIFS(Füllstände!$B$17:$B$299,Füllstände!$A$17:$A$299,A422)-SUMIFS(Füllstände!$C$17:$C$299,Füllstände!$A$17:$A$299,A422))</f>
        <v/>
      </c>
      <c r="D422" s="164" t="str">
        <f>IF(ISBLANK('Beladung des Speichers'!A422),"",C422*'Beladung des Speichers'!C422/SUMIFS('Beladung des Speichers'!$C$17:$C$300,'Beladung des Speichers'!$A$17:$A$300,A422))</f>
        <v/>
      </c>
      <c r="E422" s="165" t="str">
        <f>IF(ISBLANK('Beladung des Speichers'!A422),"",1/SUMIFS('Beladung des Speichers'!$C$17:$C$300,'Beladung des Speichers'!$A$17:$A$300,A422)*C422*SUMIF($A$17:$A$300,A422,'Beladung des Speichers'!$E$17:$E$300))</f>
        <v/>
      </c>
      <c r="F422" s="166" t="str">
        <f>IF(ISBLANK('Beladung des Speichers'!A422),"",IF(C422=0,"0,00",D422/C422*E422))</f>
        <v/>
      </c>
      <c r="G422" s="167" t="str">
        <f>IF(ISBLANK('Beladung des Speichers'!A422),"",SUMIFS('Beladung des Speichers'!$C$17:$C$300,'Beladung des Speichers'!$A$17:$A$300,A422))</f>
        <v/>
      </c>
      <c r="H422" s="124" t="str">
        <f>IF(ISBLANK('Beladung des Speichers'!A422),"",'Beladung des Speichers'!C422)</f>
        <v/>
      </c>
      <c r="I422" s="168" t="str">
        <f>IF(ISBLANK('Beladung des Speichers'!A422),"",SUMIFS('Beladung des Speichers'!$E$17:$E$1001,'Beladung des Speichers'!$A$17:$A$1001,'Ergebnis (detailliert)'!A422))</f>
        <v/>
      </c>
      <c r="J422" s="125" t="str">
        <f>IF(ISBLANK('Beladung des Speichers'!A422),"",'Beladung des Speichers'!E422)</f>
        <v/>
      </c>
      <c r="K422" s="168" t="str">
        <f>IF(ISBLANK('Beladung des Speichers'!A422),"",SUMIFS('Entladung des Speichers'!$C$17:$C$1001,'Entladung des Speichers'!$A$17:$A$1001,'Ergebnis (detailliert)'!A422))</f>
        <v/>
      </c>
      <c r="L422" s="169" t="str">
        <f t="shared" si="26"/>
        <v/>
      </c>
      <c r="M422" s="169" t="str">
        <f>IF(ISBLANK('Entladung des Speichers'!A422),"",'Entladung des Speichers'!C422)</f>
        <v/>
      </c>
      <c r="N422" s="168" t="str">
        <f>IF(ISBLANK('Beladung des Speichers'!A422),"",SUMIFS('Entladung des Speichers'!$E$17:$E$1001,'Entladung des Speichers'!$A$17:$A$1001,'Ergebnis (detailliert)'!$A$17:$A$300))</f>
        <v/>
      </c>
      <c r="O422" s="125" t="str">
        <f t="shared" si="27"/>
        <v/>
      </c>
      <c r="P422" s="20" t="str">
        <f>IFERROR(IF(A422="","",N422*'Ergebnis (detailliert)'!J422/'Ergebnis (detailliert)'!I422),0)</f>
        <v/>
      </c>
      <c r="Q422" s="106" t="str">
        <f t="shared" si="28"/>
        <v/>
      </c>
      <c r="R422" s="107" t="str">
        <f t="shared" si="29"/>
        <v/>
      </c>
      <c r="S422" s="108" t="str">
        <f>IF(A422="","",IF(LOOKUP(A422,Stammdaten!$A$17:$A$1001,Stammdaten!$G$17:$G$1001)="Nein",0,IF(ISBLANK('Beladung des Speichers'!A422),"",ROUND(MIN(J422,Q422)*-1,2))))</f>
        <v/>
      </c>
    </row>
    <row r="423" spans="1:19" x14ac:dyDescent="0.2">
      <c r="A423" s="109" t="str">
        <f>IF('Beladung des Speichers'!A423="","",'Beladung des Speichers'!A423)</f>
        <v/>
      </c>
      <c r="B423" s="109" t="str">
        <f>IF('Beladung des Speichers'!B423="","",'Beladung des Speichers'!B423)</f>
        <v/>
      </c>
      <c r="C423" s="163" t="str">
        <f>IF(ISBLANK('Beladung des Speichers'!A423),"",SUMIFS('Beladung des Speichers'!$C$17:$C$300,'Beladung des Speichers'!$A$17:$A$300,A423)-SUMIFS('Entladung des Speichers'!$C$17:$C$300,'Entladung des Speichers'!$A$17:$A$300,A423)+SUMIFS(Füllstände!$B$17:$B$299,Füllstände!$A$17:$A$299,A423)-SUMIFS(Füllstände!$C$17:$C$299,Füllstände!$A$17:$A$299,A423))</f>
        <v/>
      </c>
      <c r="D423" s="164" t="str">
        <f>IF(ISBLANK('Beladung des Speichers'!A423),"",C423*'Beladung des Speichers'!C423/SUMIFS('Beladung des Speichers'!$C$17:$C$300,'Beladung des Speichers'!$A$17:$A$300,A423))</f>
        <v/>
      </c>
      <c r="E423" s="165" t="str">
        <f>IF(ISBLANK('Beladung des Speichers'!A423),"",1/SUMIFS('Beladung des Speichers'!$C$17:$C$300,'Beladung des Speichers'!$A$17:$A$300,A423)*C423*SUMIF($A$17:$A$300,A423,'Beladung des Speichers'!$E$17:$E$300))</f>
        <v/>
      </c>
      <c r="F423" s="166" t="str">
        <f>IF(ISBLANK('Beladung des Speichers'!A423),"",IF(C423=0,"0,00",D423/C423*E423))</f>
        <v/>
      </c>
      <c r="G423" s="167" t="str">
        <f>IF(ISBLANK('Beladung des Speichers'!A423),"",SUMIFS('Beladung des Speichers'!$C$17:$C$300,'Beladung des Speichers'!$A$17:$A$300,A423))</f>
        <v/>
      </c>
      <c r="H423" s="124" t="str">
        <f>IF(ISBLANK('Beladung des Speichers'!A423),"",'Beladung des Speichers'!C423)</f>
        <v/>
      </c>
      <c r="I423" s="168" t="str">
        <f>IF(ISBLANK('Beladung des Speichers'!A423),"",SUMIFS('Beladung des Speichers'!$E$17:$E$1001,'Beladung des Speichers'!$A$17:$A$1001,'Ergebnis (detailliert)'!A423))</f>
        <v/>
      </c>
      <c r="J423" s="125" t="str">
        <f>IF(ISBLANK('Beladung des Speichers'!A423),"",'Beladung des Speichers'!E423)</f>
        <v/>
      </c>
      <c r="K423" s="168" t="str">
        <f>IF(ISBLANK('Beladung des Speichers'!A423),"",SUMIFS('Entladung des Speichers'!$C$17:$C$1001,'Entladung des Speichers'!$A$17:$A$1001,'Ergebnis (detailliert)'!A423))</f>
        <v/>
      </c>
      <c r="L423" s="169" t="str">
        <f t="shared" si="26"/>
        <v/>
      </c>
      <c r="M423" s="169" t="str">
        <f>IF(ISBLANK('Entladung des Speichers'!A423),"",'Entladung des Speichers'!C423)</f>
        <v/>
      </c>
      <c r="N423" s="168" t="str">
        <f>IF(ISBLANK('Beladung des Speichers'!A423),"",SUMIFS('Entladung des Speichers'!$E$17:$E$1001,'Entladung des Speichers'!$A$17:$A$1001,'Ergebnis (detailliert)'!$A$17:$A$300))</f>
        <v/>
      </c>
      <c r="O423" s="125" t="str">
        <f t="shared" si="27"/>
        <v/>
      </c>
      <c r="P423" s="20" t="str">
        <f>IFERROR(IF(A423="","",N423*'Ergebnis (detailliert)'!J423/'Ergebnis (detailliert)'!I423),0)</f>
        <v/>
      </c>
      <c r="Q423" s="106" t="str">
        <f t="shared" si="28"/>
        <v/>
      </c>
      <c r="R423" s="107" t="str">
        <f t="shared" si="29"/>
        <v/>
      </c>
      <c r="S423" s="108" t="str">
        <f>IF(A423="","",IF(LOOKUP(A423,Stammdaten!$A$17:$A$1001,Stammdaten!$G$17:$G$1001)="Nein",0,IF(ISBLANK('Beladung des Speichers'!A423),"",ROUND(MIN(J423,Q423)*-1,2))))</f>
        <v/>
      </c>
    </row>
    <row r="424" spans="1:19" x14ac:dyDescent="0.2">
      <c r="A424" s="109" t="str">
        <f>IF('Beladung des Speichers'!A424="","",'Beladung des Speichers'!A424)</f>
        <v/>
      </c>
      <c r="B424" s="109" t="str">
        <f>IF('Beladung des Speichers'!B424="","",'Beladung des Speichers'!B424)</f>
        <v/>
      </c>
      <c r="C424" s="163" t="str">
        <f>IF(ISBLANK('Beladung des Speichers'!A424),"",SUMIFS('Beladung des Speichers'!$C$17:$C$300,'Beladung des Speichers'!$A$17:$A$300,A424)-SUMIFS('Entladung des Speichers'!$C$17:$C$300,'Entladung des Speichers'!$A$17:$A$300,A424)+SUMIFS(Füllstände!$B$17:$B$299,Füllstände!$A$17:$A$299,A424)-SUMIFS(Füllstände!$C$17:$C$299,Füllstände!$A$17:$A$299,A424))</f>
        <v/>
      </c>
      <c r="D424" s="164" t="str">
        <f>IF(ISBLANK('Beladung des Speichers'!A424),"",C424*'Beladung des Speichers'!C424/SUMIFS('Beladung des Speichers'!$C$17:$C$300,'Beladung des Speichers'!$A$17:$A$300,A424))</f>
        <v/>
      </c>
      <c r="E424" s="165" t="str">
        <f>IF(ISBLANK('Beladung des Speichers'!A424),"",1/SUMIFS('Beladung des Speichers'!$C$17:$C$300,'Beladung des Speichers'!$A$17:$A$300,A424)*C424*SUMIF($A$17:$A$300,A424,'Beladung des Speichers'!$E$17:$E$300))</f>
        <v/>
      </c>
      <c r="F424" s="166" t="str">
        <f>IF(ISBLANK('Beladung des Speichers'!A424),"",IF(C424=0,"0,00",D424/C424*E424))</f>
        <v/>
      </c>
      <c r="G424" s="167" t="str">
        <f>IF(ISBLANK('Beladung des Speichers'!A424),"",SUMIFS('Beladung des Speichers'!$C$17:$C$300,'Beladung des Speichers'!$A$17:$A$300,A424))</f>
        <v/>
      </c>
      <c r="H424" s="124" t="str">
        <f>IF(ISBLANK('Beladung des Speichers'!A424),"",'Beladung des Speichers'!C424)</f>
        <v/>
      </c>
      <c r="I424" s="168" t="str">
        <f>IF(ISBLANK('Beladung des Speichers'!A424),"",SUMIFS('Beladung des Speichers'!$E$17:$E$1001,'Beladung des Speichers'!$A$17:$A$1001,'Ergebnis (detailliert)'!A424))</f>
        <v/>
      </c>
      <c r="J424" s="125" t="str">
        <f>IF(ISBLANK('Beladung des Speichers'!A424),"",'Beladung des Speichers'!E424)</f>
        <v/>
      </c>
      <c r="K424" s="168" t="str">
        <f>IF(ISBLANK('Beladung des Speichers'!A424),"",SUMIFS('Entladung des Speichers'!$C$17:$C$1001,'Entladung des Speichers'!$A$17:$A$1001,'Ergebnis (detailliert)'!A424))</f>
        <v/>
      </c>
      <c r="L424" s="169" t="str">
        <f t="shared" si="26"/>
        <v/>
      </c>
      <c r="M424" s="169" t="str">
        <f>IF(ISBLANK('Entladung des Speichers'!A424),"",'Entladung des Speichers'!C424)</f>
        <v/>
      </c>
      <c r="N424" s="168" t="str">
        <f>IF(ISBLANK('Beladung des Speichers'!A424),"",SUMIFS('Entladung des Speichers'!$E$17:$E$1001,'Entladung des Speichers'!$A$17:$A$1001,'Ergebnis (detailliert)'!$A$17:$A$300))</f>
        <v/>
      </c>
      <c r="O424" s="125" t="str">
        <f t="shared" si="27"/>
        <v/>
      </c>
      <c r="P424" s="20" t="str">
        <f>IFERROR(IF(A424="","",N424*'Ergebnis (detailliert)'!J424/'Ergebnis (detailliert)'!I424),0)</f>
        <v/>
      </c>
      <c r="Q424" s="106" t="str">
        <f t="shared" si="28"/>
        <v/>
      </c>
      <c r="R424" s="107" t="str">
        <f t="shared" si="29"/>
        <v/>
      </c>
      <c r="S424" s="108" t="str">
        <f>IF(A424="","",IF(LOOKUP(A424,Stammdaten!$A$17:$A$1001,Stammdaten!$G$17:$G$1001)="Nein",0,IF(ISBLANK('Beladung des Speichers'!A424),"",ROUND(MIN(J424,Q424)*-1,2))))</f>
        <v/>
      </c>
    </row>
    <row r="425" spans="1:19" x14ac:dyDescent="0.2">
      <c r="A425" s="109" t="str">
        <f>IF('Beladung des Speichers'!A425="","",'Beladung des Speichers'!A425)</f>
        <v/>
      </c>
      <c r="B425" s="109" t="str">
        <f>IF('Beladung des Speichers'!B425="","",'Beladung des Speichers'!B425)</f>
        <v/>
      </c>
      <c r="C425" s="163" t="str">
        <f>IF(ISBLANK('Beladung des Speichers'!A425),"",SUMIFS('Beladung des Speichers'!$C$17:$C$300,'Beladung des Speichers'!$A$17:$A$300,A425)-SUMIFS('Entladung des Speichers'!$C$17:$C$300,'Entladung des Speichers'!$A$17:$A$300,A425)+SUMIFS(Füllstände!$B$17:$B$299,Füllstände!$A$17:$A$299,A425)-SUMIFS(Füllstände!$C$17:$C$299,Füllstände!$A$17:$A$299,A425))</f>
        <v/>
      </c>
      <c r="D425" s="164" t="str">
        <f>IF(ISBLANK('Beladung des Speichers'!A425),"",C425*'Beladung des Speichers'!C425/SUMIFS('Beladung des Speichers'!$C$17:$C$300,'Beladung des Speichers'!$A$17:$A$300,A425))</f>
        <v/>
      </c>
      <c r="E425" s="165" t="str">
        <f>IF(ISBLANK('Beladung des Speichers'!A425),"",1/SUMIFS('Beladung des Speichers'!$C$17:$C$300,'Beladung des Speichers'!$A$17:$A$300,A425)*C425*SUMIF($A$17:$A$300,A425,'Beladung des Speichers'!$E$17:$E$300))</f>
        <v/>
      </c>
      <c r="F425" s="166" t="str">
        <f>IF(ISBLANK('Beladung des Speichers'!A425),"",IF(C425=0,"0,00",D425/C425*E425))</f>
        <v/>
      </c>
      <c r="G425" s="167" t="str">
        <f>IF(ISBLANK('Beladung des Speichers'!A425),"",SUMIFS('Beladung des Speichers'!$C$17:$C$300,'Beladung des Speichers'!$A$17:$A$300,A425))</f>
        <v/>
      </c>
      <c r="H425" s="124" t="str">
        <f>IF(ISBLANK('Beladung des Speichers'!A425),"",'Beladung des Speichers'!C425)</f>
        <v/>
      </c>
      <c r="I425" s="168" t="str">
        <f>IF(ISBLANK('Beladung des Speichers'!A425),"",SUMIFS('Beladung des Speichers'!$E$17:$E$1001,'Beladung des Speichers'!$A$17:$A$1001,'Ergebnis (detailliert)'!A425))</f>
        <v/>
      </c>
      <c r="J425" s="125" t="str">
        <f>IF(ISBLANK('Beladung des Speichers'!A425),"",'Beladung des Speichers'!E425)</f>
        <v/>
      </c>
      <c r="K425" s="168" t="str">
        <f>IF(ISBLANK('Beladung des Speichers'!A425),"",SUMIFS('Entladung des Speichers'!$C$17:$C$1001,'Entladung des Speichers'!$A$17:$A$1001,'Ergebnis (detailliert)'!A425))</f>
        <v/>
      </c>
      <c r="L425" s="169" t="str">
        <f t="shared" si="26"/>
        <v/>
      </c>
      <c r="M425" s="169" t="str">
        <f>IF(ISBLANK('Entladung des Speichers'!A425),"",'Entladung des Speichers'!C425)</f>
        <v/>
      </c>
      <c r="N425" s="168" t="str">
        <f>IF(ISBLANK('Beladung des Speichers'!A425),"",SUMIFS('Entladung des Speichers'!$E$17:$E$1001,'Entladung des Speichers'!$A$17:$A$1001,'Ergebnis (detailliert)'!$A$17:$A$300))</f>
        <v/>
      </c>
      <c r="O425" s="125" t="str">
        <f t="shared" si="27"/>
        <v/>
      </c>
      <c r="P425" s="20" t="str">
        <f>IFERROR(IF(A425="","",N425*'Ergebnis (detailliert)'!J425/'Ergebnis (detailliert)'!I425),0)</f>
        <v/>
      </c>
      <c r="Q425" s="106" t="str">
        <f t="shared" si="28"/>
        <v/>
      </c>
      <c r="R425" s="107" t="str">
        <f t="shared" si="29"/>
        <v/>
      </c>
      <c r="S425" s="108" t="str">
        <f>IF(A425="","",IF(LOOKUP(A425,Stammdaten!$A$17:$A$1001,Stammdaten!$G$17:$G$1001)="Nein",0,IF(ISBLANK('Beladung des Speichers'!A425),"",ROUND(MIN(J425,Q425)*-1,2))))</f>
        <v/>
      </c>
    </row>
    <row r="426" spans="1:19" x14ac:dyDescent="0.2">
      <c r="A426" s="109" t="str">
        <f>IF('Beladung des Speichers'!A426="","",'Beladung des Speichers'!A426)</f>
        <v/>
      </c>
      <c r="B426" s="109" t="str">
        <f>IF('Beladung des Speichers'!B426="","",'Beladung des Speichers'!B426)</f>
        <v/>
      </c>
      <c r="C426" s="163" t="str">
        <f>IF(ISBLANK('Beladung des Speichers'!A426),"",SUMIFS('Beladung des Speichers'!$C$17:$C$300,'Beladung des Speichers'!$A$17:$A$300,A426)-SUMIFS('Entladung des Speichers'!$C$17:$C$300,'Entladung des Speichers'!$A$17:$A$300,A426)+SUMIFS(Füllstände!$B$17:$B$299,Füllstände!$A$17:$A$299,A426)-SUMIFS(Füllstände!$C$17:$C$299,Füllstände!$A$17:$A$299,A426))</f>
        <v/>
      </c>
      <c r="D426" s="164" t="str">
        <f>IF(ISBLANK('Beladung des Speichers'!A426),"",C426*'Beladung des Speichers'!C426/SUMIFS('Beladung des Speichers'!$C$17:$C$300,'Beladung des Speichers'!$A$17:$A$300,A426))</f>
        <v/>
      </c>
      <c r="E426" s="165" t="str">
        <f>IF(ISBLANK('Beladung des Speichers'!A426),"",1/SUMIFS('Beladung des Speichers'!$C$17:$C$300,'Beladung des Speichers'!$A$17:$A$300,A426)*C426*SUMIF($A$17:$A$300,A426,'Beladung des Speichers'!$E$17:$E$300))</f>
        <v/>
      </c>
      <c r="F426" s="166" t="str">
        <f>IF(ISBLANK('Beladung des Speichers'!A426),"",IF(C426=0,"0,00",D426/C426*E426))</f>
        <v/>
      </c>
      <c r="G426" s="167" t="str">
        <f>IF(ISBLANK('Beladung des Speichers'!A426),"",SUMIFS('Beladung des Speichers'!$C$17:$C$300,'Beladung des Speichers'!$A$17:$A$300,A426))</f>
        <v/>
      </c>
      <c r="H426" s="124" t="str">
        <f>IF(ISBLANK('Beladung des Speichers'!A426),"",'Beladung des Speichers'!C426)</f>
        <v/>
      </c>
      <c r="I426" s="168" t="str">
        <f>IF(ISBLANK('Beladung des Speichers'!A426),"",SUMIFS('Beladung des Speichers'!$E$17:$E$1001,'Beladung des Speichers'!$A$17:$A$1001,'Ergebnis (detailliert)'!A426))</f>
        <v/>
      </c>
      <c r="J426" s="125" t="str">
        <f>IF(ISBLANK('Beladung des Speichers'!A426),"",'Beladung des Speichers'!E426)</f>
        <v/>
      </c>
      <c r="K426" s="168" t="str">
        <f>IF(ISBLANK('Beladung des Speichers'!A426),"",SUMIFS('Entladung des Speichers'!$C$17:$C$1001,'Entladung des Speichers'!$A$17:$A$1001,'Ergebnis (detailliert)'!A426))</f>
        <v/>
      </c>
      <c r="L426" s="169" t="str">
        <f t="shared" si="26"/>
        <v/>
      </c>
      <c r="M426" s="169" t="str">
        <f>IF(ISBLANK('Entladung des Speichers'!A426),"",'Entladung des Speichers'!C426)</f>
        <v/>
      </c>
      <c r="N426" s="168" t="str">
        <f>IF(ISBLANK('Beladung des Speichers'!A426),"",SUMIFS('Entladung des Speichers'!$E$17:$E$1001,'Entladung des Speichers'!$A$17:$A$1001,'Ergebnis (detailliert)'!$A$17:$A$300))</f>
        <v/>
      </c>
      <c r="O426" s="125" t="str">
        <f t="shared" si="27"/>
        <v/>
      </c>
      <c r="P426" s="20" t="str">
        <f>IFERROR(IF(A426="","",N426*'Ergebnis (detailliert)'!J426/'Ergebnis (detailliert)'!I426),0)</f>
        <v/>
      </c>
      <c r="Q426" s="106" t="str">
        <f t="shared" si="28"/>
        <v/>
      </c>
      <c r="R426" s="107" t="str">
        <f t="shared" si="29"/>
        <v/>
      </c>
      <c r="S426" s="108" t="str">
        <f>IF(A426="","",IF(LOOKUP(A426,Stammdaten!$A$17:$A$1001,Stammdaten!$G$17:$G$1001)="Nein",0,IF(ISBLANK('Beladung des Speichers'!A426),"",ROUND(MIN(J426,Q426)*-1,2))))</f>
        <v/>
      </c>
    </row>
    <row r="427" spans="1:19" x14ac:dyDescent="0.2">
      <c r="A427" s="109" t="str">
        <f>IF('Beladung des Speichers'!A427="","",'Beladung des Speichers'!A427)</f>
        <v/>
      </c>
      <c r="B427" s="109" t="str">
        <f>IF('Beladung des Speichers'!B427="","",'Beladung des Speichers'!B427)</f>
        <v/>
      </c>
      <c r="C427" s="163" t="str">
        <f>IF(ISBLANK('Beladung des Speichers'!A427),"",SUMIFS('Beladung des Speichers'!$C$17:$C$300,'Beladung des Speichers'!$A$17:$A$300,A427)-SUMIFS('Entladung des Speichers'!$C$17:$C$300,'Entladung des Speichers'!$A$17:$A$300,A427)+SUMIFS(Füllstände!$B$17:$B$299,Füllstände!$A$17:$A$299,A427)-SUMIFS(Füllstände!$C$17:$C$299,Füllstände!$A$17:$A$299,A427))</f>
        <v/>
      </c>
      <c r="D427" s="164" t="str">
        <f>IF(ISBLANK('Beladung des Speichers'!A427),"",C427*'Beladung des Speichers'!C427/SUMIFS('Beladung des Speichers'!$C$17:$C$300,'Beladung des Speichers'!$A$17:$A$300,A427))</f>
        <v/>
      </c>
      <c r="E427" s="165" t="str">
        <f>IF(ISBLANK('Beladung des Speichers'!A427),"",1/SUMIFS('Beladung des Speichers'!$C$17:$C$300,'Beladung des Speichers'!$A$17:$A$300,A427)*C427*SUMIF($A$17:$A$300,A427,'Beladung des Speichers'!$E$17:$E$300))</f>
        <v/>
      </c>
      <c r="F427" s="166" t="str">
        <f>IF(ISBLANK('Beladung des Speichers'!A427),"",IF(C427=0,"0,00",D427/C427*E427))</f>
        <v/>
      </c>
      <c r="G427" s="167" t="str">
        <f>IF(ISBLANK('Beladung des Speichers'!A427),"",SUMIFS('Beladung des Speichers'!$C$17:$C$300,'Beladung des Speichers'!$A$17:$A$300,A427))</f>
        <v/>
      </c>
      <c r="H427" s="124" t="str">
        <f>IF(ISBLANK('Beladung des Speichers'!A427),"",'Beladung des Speichers'!C427)</f>
        <v/>
      </c>
      <c r="I427" s="168" t="str">
        <f>IF(ISBLANK('Beladung des Speichers'!A427),"",SUMIFS('Beladung des Speichers'!$E$17:$E$1001,'Beladung des Speichers'!$A$17:$A$1001,'Ergebnis (detailliert)'!A427))</f>
        <v/>
      </c>
      <c r="J427" s="125" t="str">
        <f>IF(ISBLANK('Beladung des Speichers'!A427),"",'Beladung des Speichers'!E427)</f>
        <v/>
      </c>
      <c r="K427" s="168" t="str">
        <f>IF(ISBLANK('Beladung des Speichers'!A427),"",SUMIFS('Entladung des Speichers'!$C$17:$C$1001,'Entladung des Speichers'!$A$17:$A$1001,'Ergebnis (detailliert)'!A427))</f>
        <v/>
      </c>
      <c r="L427" s="169" t="str">
        <f t="shared" si="26"/>
        <v/>
      </c>
      <c r="M427" s="169" t="str">
        <f>IF(ISBLANK('Entladung des Speichers'!A427),"",'Entladung des Speichers'!C427)</f>
        <v/>
      </c>
      <c r="N427" s="168" t="str">
        <f>IF(ISBLANK('Beladung des Speichers'!A427),"",SUMIFS('Entladung des Speichers'!$E$17:$E$1001,'Entladung des Speichers'!$A$17:$A$1001,'Ergebnis (detailliert)'!$A$17:$A$300))</f>
        <v/>
      </c>
      <c r="O427" s="125" t="str">
        <f t="shared" si="27"/>
        <v/>
      </c>
      <c r="P427" s="20" t="str">
        <f>IFERROR(IF(A427="","",N427*'Ergebnis (detailliert)'!J427/'Ergebnis (detailliert)'!I427),0)</f>
        <v/>
      </c>
      <c r="Q427" s="106" t="str">
        <f t="shared" si="28"/>
        <v/>
      </c>
      <c r="R427" s="107" t="str">
        <f t="shared" si="29"/>
        <v/>
      </c>
      <c r="S427" s="108" t="str">
        <f>IF(A427="","",IF(LOOKUP(A427,Stammdaten!$A$17:$A$1001,Stammdaten!$G$17:$G$1001)="Nein",0,IF(ISBLANK('Beladung des Speichers'!A427),"",ROUND(MIN(J427,Q427)*-1,2))))</f>
        <v/>
      </c>
    </row>
    <row r="428" spans="1:19" x14ac:dyDescent="0.2">
      <c r="A428" s="109" t="str">
        <f>IF('Beladung des Speichers'!A428="","",'Beladung des Speichers'!A428)</f>
        <v/>
      </c>
      <c r="B428" s="109" t="str">
        <f>IF('Beladung des Speichers'!B428="","",'Beladung des Speichers'!B428)</f>
        <v/>
      </c>
      <c r="C428" s="163" t="str">
        <f>IF(ISBLANK('Beladung des Speichers'!A428),"",SUMIFS('Beladung des Speichers'!$C$17:$C$300,'Beladung des Speichers'!$A$17:$A$300,A428)-SUMIFS('Entladung des Speichers'!$C$17:$C$300,'Entladung des Speichers'!$A$17:$A$300,A428)+SUMIFS(Füllstände!$B$17:$B$299,Füllstände!$A$17:$A$299,A428)-SUMIFS(Füllstände!$C$17:$C$299,Füllstände!$A$17:$A$299,A428))</f>
        <v/>
      </c>
      <c r="D428" s="164" t="str">
        <f>IF(ISBLANK('Beladung des Speichers'!A428),"",C428*'Beladung des Speichers'!C428/SUMIFS('Beladung des Speichers'!$C$17:$C$300,'Beladung des Speichers'!$A$17:$A$300,A428))</f>
        <v/>
      </c>
      <c r="E428" s="165" t="str">
        <f>IF(ISBLANK('Beladung des Speichers'!A428),"",1/SUMIFS('Beladung des Speichers'!$C$17:$C$300,'Beladung des Speichers'!$A$17:$A$300,A428)*C428*SUMIF($A$17:$A$300,A428,'Beladung des Speichers'!$E$17:$E$300))</f>
        <v/>
      </c>
      <c r="F428" s="166" t="str">
        <f>IF(ISBLANK('Beladung des Speichers'!A428),"",IF(C428=0,"0,00",D428/C428*E428))</f>
        <v/>
      </c>
      <c r="G428" s="167" t="str">
        <f>IF(ISBLANK('Beladung des Speichers'!A428),"",SUMIFS('Beladung des Speichers'!$C$17:$C$300,'Beladung des Speichers'!$A$17:$A$300,A428))</f>
        <v/>
      </c>
      <c r="H428" s="124" t="str">
        <f>IF(ISBLANK('Beladung des Speichers'!A428),"",'Beladung des Speichers'!C428)</f>
        <v/>
      </c>
      <c r="I428" s="168" t="str">
        <f>IF(ISBLANK('Beladung des Speichers'!A428),"",SUMIFS('Beladung des Speichers'!$E$17:$E$1001,'Beladung des Speichers'!$A$17:$A$1001,'Ergebnis (detailliert)'!A428))</f>
        <v/>
      </c>
      <c r="J428" s="125" t="str">
        <f>IF(ISBLANK('Beladung des Speichers'!A428),"",'Beladung des Speichers'!E428)</f>
        <v/>
      </c>
      <c r="K428" s="168" t="str">
        <f>IF(ISBLANK('Beladung des Speichers'!A428),"",SUMIFS('Entladung des Speichers'!$C$17:$C$1001,'Entladung des Speichers'!$A$17:$A$1001,'Ergebnis (detailliert)'!A428))</f>
        <v/>
      </c>
      <c r="L428" s="169" t="str">
        <f t="shared" si="26"/>
        <v/>
      </c>
      <c r="M428" s="169" t="str">
        <f>IF(ISBLANK('Entladung des Speichers'!A428),"",'Entladung des Speichers'!C428)</f>
        <v/>
      </c>
      <c r="N428" s="168" t="str">
        <f>IF(ISBLANK('Beladung des Speichers'!A428),"",SUMIFS('Entladung des Speichers'!$E$17:$E$1001,'Entladung des Speichers'!$A$17:$A$1001,'Ergebnis (detailliert)'!$A$17:$A$300))</f>
        <v/>
      </c>
      <c r="O428" s="125" t="str">
        <f t="shared" si="27"/>
        <v/>
      </c>
      <c r="P428" s="20" t="str">
        <f>IFERROR(IF(A428="","",N428*'Ergebnis (detailliert)'!J428/'Ergebnis (detailliert)'!I428),0)</f>
        <v/>
      </c>
      <c r="Q428" s="106" t="str">
        <f t="shared" si="28"/>
        <v/>
      </c>
      <c r="R428" s="107" t="str">
        <f t="shared" si="29"/>
        <v/>
      </c>
      <c r="S428" s="108" t="str">
        <f>IF(A428="","",IF(LOOKUP(A428,Stammdaten!$A$17:$A$1001,Stammdaten!$G$17:$G$1001)="Nein",0,IF(ISBLANK('Beladung des Speichers'!A428),"",ROUND(MIN(J428,Q428)*-1,2))))</f>
        <v/>
      </c>
    </row>
    <row r="429" spans="1:19" x14ac:dyDescent="0.2">
      <c r="A429" s="109" t="str">
        <f>IF('Beladung des Speichers'!A429="","",'Beladung des Speichers'!A429)</f>
        <v/>
      </c>
      <c r="B429" s="109" t="str">
        <f>IF('Beladung des Speichers'!B429="","",'Beladung des Speichers'!B429)</f>
        <v/>
      </c>
      <c r="C429" s="163" t="str">
        <f>IF(ISBLANK('Beladung des Speichers'!A429),"",SUMIFS('Beladung des Speichers'!$C$17:$C$300,'Beladung des Speichers'!$A$17:$A$300,A429)-SUMIFS('Entladung des Speichers'!$C$17:$C$300,'Entladung des Speichers'!$A$17:$A$300,A429)+SUMIFS(Füllstände!$B$17:$B$299,Füllstände!$A$17:$A$299,A429)-SUMIFS(Füllstände!$C$17:$C$299,Füllstände!$A$17:$A$299,A429))</f>
        <v/>
      </c>
      <c r="D429" s="164" t="str">
        <f>IF(ISBLANK('Beladung des Speichers'!A429),"",C429*'Beladung des Speichers'!C429/SUMIFS('Beladung des Speichers'!$C$17:$C$300,'Beladung des Speichers'!$A$17:$A$300,A429))</f>
        <v/>
      </c>
      <c r="E429" s="165" t="str">
        <f>IF(ISBLANK('Beladung des Speichers'!A429),"",1/SUMIFS('Beladung des Speichers'!$C$17:$C$300,'Beladung des Speichers'!$A$17:$A$300,A429)*C429*SUMIF($A$17:$A$300,A429,'Beladung des Speichers'!$E$17:$E$300))</f>
        <v/>
      </c>
      <c r="F429" s="166" t="str">
        <f>IF(ISBLANK('Beladung des Speichers'!A429),"",IF(C429=0,"0,00",D429/C429*E429))</f>
        <v/>
      </c>
      <c r="G429" s="167" t="str">
        <f>IF(ISBLANK('Beladung des Speichers'!A429),"",SUMIFS('Beladung des Speichers'!$C$17:$C$300,'Beladung des Speichers'!$A$17:$A$300,A429))</f>
        <v/>
      </c>
      <c r="H429" s="124" t="str">
        <f>IF(ISBLANK('Beladung des Speichers'!A429),"",'Beladung des Speichers'!C429)</f>
        <v/>
      </c>
      <c r="I429" s="168" t="str">
        <f>IF(ISBLANK('Beladung des Speichers'!A429),"",SUMIFS('Beladung des Speichers'!$E$17:$E$1001,'Beladung des Speichers'!$A$17:$A$1001,'Ergebnis (detailliert)'!A429))</f>
        <v/>
      </c>
      <c r="J429" s="125" t="str">
        <f>IF(ISBLANK('Beladung des Speichers'!A429),"",'Beladung des Speichers'!E429)</f>
        <v/>
      </c>
      <c r="K429" s="168" t="str">
        <f>IF(ISBLANK('Beladung des Speichers'!A429),"",SUMIFS('Entladung des Speichers'!$C$17:$C$1001,'Entladung des Speichers'!$A$17:$A$1001,'Ergebnis (detailliert)'!A429))</f>
        <v/>
      </c>
      <c r="L429" s="169" t="str">
        <f t="shared" si="26"/>
        <v/>
      </c>
      <c r="M429" s="169" t="str">
        <f>IF(ISBLANK('Entladung des Speichers'!A429),"",'Entladung des Speichers'!C429)</f>
        <v/>
      </c>
      <c r="N429" s="168" t="str">
        <f>IF(ISBLANK('Beladung des Speichers'!A429),"",SUMIFS('Entladung des Speichers'!$E$17:$E$1001,'Entladung des Speichers'!$A$17:$A$1001,'Ergebnis (detailliert)'!$A$17:$A$300))</f>
        <v/>
      </c>
      <c r="O429" s="125" t="str">
        <f t="shared" si="27"/>
        <v/>
      </c>
      <c r="P429" s="20" t="str">
        <f>IFERROR(IF(A429="","",N429*'Ergebnis (detailliert)'!J429/'Ergebnis (detailliert)'!I429),0)</f>
        <v/>
      </c>
      <c r="Q429" s="106" t="str">
        <f t="shared" si="28"/>
        <v/>
      </c>
      <c r="R429" s="107" t="str">
        <f t="shared" si="29"/>
        <v/>
      </c>
      <c r="S429" s="108" t="str">
        <f>IF(A429="","",IF(LOOKUP(A429,Stammdaten!$A$17:$A$1001,Stammdaten!$G$17:$G$1001)="Nein",0,IF(ISBLANK('Beladung des Speichers'!A429),"",ROUND(MIN(J429,Q429)*-1,2))))</f>
        <v/>
      </c>
    </row>
    <row r="430" spans="1:19" x14ac:dyDescent="0.2">
      <c r="A430" s="109" t="str">
        <f>IF('Beladung des Speichers'!A430="","",'Beladung des Speichers'!A430)</f>
        <v/>
      </c>
      <c r="B430" s="109" t="str">
        <f>IF('Beladung des Speichers'!B430="","",'Beladung des Speichers'!B430)</f>
        <v/>
      </c>
      <c r="C430" s="163" t="str">
        <f>IF(ISBLANK('Beladung des Speichers'!A430),"",SUMIFS('Beladung des Speichers'!$C$17:$C$300,'Beladung des Speichers'!$A$17:$A$300,A430)-SUMIFS('Entladung des Speichers'!$C$17:$C$300,'Entladung des Speichers'!$A$17:$A$300,A430)+SUMIFS(Füllstände!$B$17:$B$299,Füllstände!$A$17:$A$299,A430)-SUMIFS(Füllstände!$C$17:$C$299,Füllstände!$A$17:$A$299,A430))</f>
        <v/>
      </c>
      <c r="D430" s="164" t="str">
        <f>IF(ISBLANK('Beladung des Speichers'!A430),"",C430*'Beladung des Speichers'!C430/SUMIFS('Beladung des Speichers'!$C$17:$C$300,'Beladung des Speichers'!$A$17:$A$300,A430))</f>
        <v/>
      </c>
      <c r="E430" s="165" t="str">
        <f>IF(ISBLANK('Beladung des Speichers'!A430),"",1/SUMIFS('Beladung des Speichers'!$C$17:$C$300,'Beladung des Speichers'!$A$17:$A$300,A430)*C430*SUMIF($A$17:$A$300,A430,'Beladung des Speichers'!$E$17:$E$300))</f>
        <v/>
      </c>
      <c r="F430" s="166" t="str">
        <f>IF(ISBLANK('Beladung des Speichers'!A430),"",IF(C430=0,"0,00",D430/C430*E430))</f>
        <v/>
      </c>
      <c r="G430" s="167" t="str">
        <f>IF(ISBLANK('Beladung des Speichers'!A430),"",SUMIFS('Beladung des Speichers'!$C$17:$C$300,'Beladung des Speichers'!$A$17:$A$300,A430))</f>
        <v/>
      </c>
      <c r="H430" s="124" t="str">
        <f>IF(ISBLANK('Beladung des Speichers'!A430),"",'Beladung des Speichers'!C430)</f>
        <v/>
      </c>
      <c r="I430" s="168" t="str">
        <f>IF(ISBLANK('Beladung des Speichers'!A430),"",SUMIFS('Beladung des Speichers'!$E$17:$E$1001,'Beladung des Speichers'!$A$17:$A$1001,'Ergebnis (detailliert)'!A430))</f>
        <v/>
      </c>
      <c r="J430" s="125" t="str">
        <f>IF(ISBLANK('Beladung des Speichers'!A430),"",'Beladung des Speichers'!E430)</f>
        <v/>
      </c>
      <c r="K430" s="168" t="str">
        <f>IF(ISBLANK('Beladung des Speichers'!A430),"",SUMIFS('Entladung des Speichers'!$C$17:$C$1001,'Entladung des Speichers'!$A$17:$A$1001,'Ergebnis (detailliert)'!A430))</f>
        <v/>
      </c>
      <c r="L430" s="169" t="str">
        <f t="shared" si="26"/>
        <v/>
      </c>
      <c r="M430" s="169" t="str">
        <f>IF(ISBLANK('Entladung des Speichers'!A430),"",'Entladung des Speichers'!C430)</f>
        <v/>
      </c>
      <c r="N430" s="168" t="str">
        <f>IF(ISBLANK('Beladung des Speichers'!A430),"",SUMIFS('Entladung des Speichers'!$E$17:$E$1001,'Entladung des Speichers'!$A$17:$A$1001,'Ergebnis (detailliert)'!$A$17:$A$300))</f>
        <v/>
      </c>
      <c r="O430" s="125" t="str">
        <f t="shared" si="27"/>
        <v/>
      </c>
      <c r="P430" s="20" t="str">
        <f>IFERROR(IF(A430="","",N430*'Ergebnis (detailliert)'!J430/'Ergebnis (detailliert)'!I430),0)</f>
        <v/>
      </c>
      <c r="Q430" s="106" t="str">
        <f t="shared" si="28"/>
        <v/>
      </c>
      <c r="R430" s="107" t="str">
        <f t="shared" si="29"/>
        <v/>
      </c>
      <c r="S430" s="108" t="str">
        <f>IF(A430="","",IF(LOOKUP(A430,Stammdaten!$A$17:$A$1001,Stammdaten!$G$17:$G$1001)="Nein",0,IF(ISBLANK('Beladung des Speichers'!A430),"",ROUND(MIN(J430,Q430)*-1,2))))</f>
        <v/>
      </c>
    </row>
    <row r="431" spans="1:19" x14ac:dyDescent="0.2">
      <c r="A431" s="109" t="str">
        <f>IF('Beladung des Speichers'!A431="","",'Beladung des Speichers'!A431)</f>
        <v/>
      </c>
      <c r="B431" s="109" t="str">
        <f>IF('Beladung des Speichers'!B431="","",'Beladung des Speichers'!B431)</f>
        <v/>
      </c>
      <c r="C431" s="163" t="str">
        <f>IF(ISBLANK('Beladung des Speichers'!A431),"",SUMIFS('Beladung des Speichers'!$C$17:$C$300,'Beladung des Speichers'!$A$17:$A$300,A431)-SUMIFS('Entladung des Speichers'!$C$17:$C$300,'Entladung des Speichers'!$A$17:$A$300,A431)+SUMIFS(Füllstände!$B$17:$B$299,Füllstände!$A$17:$A$299,A431)-SUMIFS(Füllstände!$C$17:$C$299,Füllstände!$A$17:$A$299,A431))</f>
        <v/>
      </c>
      <c r="D431" s="164" t="str">
        <f>IF(ISBLANK('Beladung des Speichers'!A431),"",C431*'Beladung des Speichers'!C431/SUMIFS('Beladung des Speichers'!$C$17:$C$300,'Beladung des Speichers'!$A$17:$A$300,A431))</f>
        <v/>
      </c>
      <c r="E431" s="165" t="str">
        <f>IF(ISBLANK('Beladung des Speichers'!A431),"",1/SUMIFS('Beladung des Speichers'!$C$17:$C$300,'Beladung des Speichers'!$A$17:$A$300,A431)*C431*SUMIF($A$17:$A$300,A431,'Beladung des Speichers'!$E$17:$E$300))</f>
        <v/>
      </c>
      <c r="F431" s="166" t="str">
        <f>IF(ISBLANK('Beladung des Speichers'!A431),"",IF(C431=0,"0,00",D431/C431*E431))</f>
        <v/>
      </c>
      <c r="G431" s="167" t="str">
        <f>IF(ISBLANK('Beladung des Speichers'!A431),"",SUMIFS('Beladung des Speichers'!$C$17:$C$300,'Beladung des Speichers'!$A$17:$A$300,A431))</f>
        <v/>
      </c>
      <c r="H431" s="124" t="str">
        <f>IF(ISBLANK('Beladung des Speichers'!A431),"",'Beladung des Speichers'!C431)</f>
        <v/>
      </c>
      <c r="I431" s="168" t="str">
        <f>IF(ISBLANK('Beladung des Speichers'!A431),"",SUMIFS('Beladung des Speichers'!$E$17:$E$1001,'Beladung des Speichers'!$A$17:$A$1001,'Ergebnis (detailliert)'!A431))</f>
        <v/>
      </c>
      <c r="J431" s="125" t="str">
        <f>IF(ISBLANK('Beladung des Speichers'!A431),"",'Beladung des Speichers'!E431)</f>
        <v/>
      </c>
      <c r="K431" s="168" t="str">
        <f>IF(ISBLANK('Beladung des Speichers'!A431),"",SUMIFS('Entladung des Speichers'!$C$17:$C$1001,'Entladung des Speichers'!$A$17:$A$1001,'Ergebnis (detailliert)'!A431))</f>
        <v/>
      </c>
      <c r="L431" s="169" t="str">
        <f t="shared" si="26"/>
        <v/>
      </c>
      <c r="M431" s="169" t="str">
        <f>IF(ISBLANK('Entladung des Speichers'!A431),"",'Entladung des Speichers'!C431)</f>
        <v/>
      </c>
      <c r="N431" s="168" t="str">
        <f>IF(ISBLANK('Beladung des Speichers'!A431),"",SUMIFS('Entladung des Speichers'!$E$17:$E$1001,'Entladung des Speichers'!$A$17:$A$1001,'Ergebnis (detailliert)'!$A$17:$A$300))</f>
        <v/>
      </c>
      <c r="O431" s="125" t="str">
        <f t="shared" si="27"/>
        <v/>
      </c>
      <c r="P431" s="20" t="str">
        <f>IFERROR(IF(A431="","",N431*'Ergebnis (detailliert)'!J431/'Ergebnis (detailliert)'!I431),0)</f>
        <v/>
      </c>
      <c r="Q431" s="106" t="str">
        <f t="shared" si="28"/>
        <v/>
      </c>
      <c r="R431" s="107" t="str">
        <f t="shared" si="29"/>
        <v/>
      </c>
      <c r="S431" s="108" t="str">
        <f>IF(A431="","",IF(LOOKUP(A431,Stammdaten!$A$17:$A$1001,Stammdaten!$G$17:$G$1001)="Nein",0,IF(ISBLANK('Beladung des Speichers'!A431),"",ROUND(MIN(J431,Q431)*-1,2))))</f>
        <v/>
      </c>
    </row>
    <row r="432" spans="1:19" x14ac:dyDescent="0.2">
      <c r="A432" s="109" t="str">
        <f>IF('Beladung des Speichers'!A432="","",'Beladung des Speichers'!A432)</f>
        <v/>
      </c>
      <c r="B432" s="109" t="str">
        <f>IF('Beladung des Speichers'!B432="","",'Beladung des Speichers'!B432)</f>
        <v/>
      </c>
      <c r="C432" s="163" t="str">
        <f>IF(ISBLANK('Beladung des Speichers'!A432),"",SUMIFS('Beladung des Speichers'!$C$17:$C$300,'Beladung des Speichers'!$A$17:$A$300,A432)-SUMIFS('Entladung des Speichers'!$C$17:$C$300,'Entladung des Speichers'!$A$17:$A$300,A432)+SUMIFS(Füllstände!$B$17:$B$299,Füllstände!$A$17:$A$299,A432)-SUMIFS(Füllstände!$C$17:$C$299,Füllstände!$A$17:$A$299,A432))</f>
        <v/>
      </c>
      <c r="D432" s="164" t="str">
        <f>IF(ISBLANK('Beladung des Speichers'!A432),"",C432*'Beladung des Speichers'!C432/SUMIFS('Beladung des Speichers'!$C$17:$C$300,'Beladung des Speichers'!$A$17:$A$300,A432))</f>
        <v/>
      </c>
      <c r="E432" s="165" t="str">
        <f>IF(ISBLANK('Beladung des Speichers'!A432),"",1/SUMIFS('Beladung des Speichers'!$C$17:$C$300,'Beladung des Speichers'!$A$17:$A$300,A432)*C432*SUMIF($A$17:$A$300,A432,'Beladung des Speichers'!$E$17:$E$300))</f>
        <v/>
      </c>
      <c r="F432" s="166" t="str">
        <f>IF(ISBLANK('Beladung des Speichers'!A432),"",IF(C432=0,"0,00",D432/C432*E432))</f>
        <v/>
      </c>
      <c r="G432" s="167" t="str">
        <f>IF(ISBLANK('Beladung des Speichers'!A432),"",SUMIFS('Beladung des Speichers'!$C$17:$C$300,'Beladung des Speichers'!$A$17:$A$300,A432))</f>
        <v/>
      </c>
      <c r="H432" s="124" t="str">
        <f>IF(ISBLANK('Beladung des Speichers'!A432),"",'Beladung des Speichers'!C432)</f>
        <v/>
      </c>
      <c r="I432" s="168" t="str">
        <f>IF(ISBLANK('Beladung des Speichers'!A432),"",SUMIFS('Beladung des Speichers'!$E$17:$E$1001,'Beladung des Speichers'!$A$17:$A$1001,'Ergebnis (detailliert)'!A432))</f>
        <v/>
      </c>
      <c r="J432" s="125" t="str">
        <f>IF(ISBLANK('Beladung des Speichers'!A432),"",'Beladung des Speichers'!E432)</f>
        <v/>
      </c>
      <c r="K432" s="168" t="str">
        <f>IF(ISBLANK('Beladung des Speichers'!A432),"",SUMIFS('Entladung des Speichers'!$C$17:$C$1001,'Entladung des Speichers'!$A$17:$A$1001,'Ergebnis (detailliert)'!A432))</f>
        <v/>
      </c>
      <c r="L432" s="169" t="str">
        <f t="shared" si="26"/>
        <v/>
      </c>
      <c r="M432" s="169" t="str">
        <f>IF(ISBLANK('Entladung des Speichers'!A432),"",'Entladung des Speichers'!C432)</f>
        <v/>
      </c>
      <c r="N432" s="168" t="str">
        <f>IF(ISBLANK('Beladung des Speichers'!A432),"",SUMIFS('Entladung des Speichers'!$E$17:$E$1001,'Entladung des Speichers'!$A$17:$A$1001,'Ergebnis (detailliert)'!$A$17:$A$300))</f>
        <v/>
      </c>
      <c r="O432" s="125" t="str">
        <f t="shared" si="27"/>
        <v/>
      </c>
      <c r="P432" s="20" t="str">
        <f>IFERROR(IF(A432="","",N432*'Ergebnis (detailliert)'!J432/'Ergebnis (detailliert)'!I432),0)</f>
        <v/>
      </c>
      <c r="Q432" s="106" t="str">
        <f t="shared" si="28"/>
        <v/>
      </c>
      <c r="R432" s="107" t="str">
        <f t="shared" si="29"/>
        <v/>
      </c>
      <c r="S432" s="108" t="str">
        <f>IF(A432="","",IF(LOOKUP(A432,Stammdaten!$A$17:$A$1001,Stammdaten!$G$17:$G$1001)="Nein",0,IF(ISBLANK('Beladung des Speichers'!A432),"",ROUND(MIN(J432,Q432)*-1,2))))</f>
        <v/>
      </c>
    </row>
    <row r="433" spans="1:19" x14ac:dyDescent="0.2">
      <c r="A433" s="109" t="str">
        <f>IF('Beladung des Speichers'!A433="","",'Beladung des Speichers'!A433)</f>
        <v/>
      </c>
      <c r="B433" s="109" t="str">
        <f>IF('Beladung des Speichers'!B433="","",'Beladung des Speichers'!B433)</f>
        <v/>
      </c>
      <c r="C433" s="163" t="str">
        <f>IF(ISBLANK('Beladung des Speichers'!A433),"",SUMIFS('Beladung des Speichers'!$C$17:$C$300,'Beladung des Speichers'!$A$17:$A$300,A433)-SUMIFS('Entladung des Speichers'!$C$17:$C$300,'Entladung des Speichers'!$A$17:$A$300,A433)+SUMIFS(Füllstände!$B$17:$B$299,Füllstände!$A$17:$A$299,A433)-SUMIFS(Füllstände!$C$17:$C$299,Füllstände!$A$17:$A$299,A433))</f>
        <v/>
      </c>
      <c r="D433" s="164" t="str">
        <f>IF(ISBLANK('Beladung des Speichers'!A433),"",C433*'Beladung des Speichers'!C433/SUMIFS('Beladung des Speichers'!$C$17:$C$300,'Beladung des Speichers'!$A$17:$A$300,A433))</f>
        <v/>
      </c>
      <c r="E433" s="165" t="str">
        <f>IF(ISBLANK('Beladung des Speichers'!A433),"",1/SUMIFS('Beladung des Speichers'!$C$17:$C$300,'Beladung des Speichers'!$A$17:$A$300,A433)*C433*SUMIF($A$17:$A$300,A433,'Beladung des Speichers'!$E$17:$E$300))</f>
        <v/>
      </c>
      <c r="F433" s="166" t="str">
        <f>IF(ISBLANK('Beladung des Speichers'!A433),"",IF(C433=0,"0,00",D433/C433*E433))</f>
        <v/>
      </c>
      <c r="G433" s="167" t="str">
        <f>IF(ISBLANK('Beladung des Speichers'!A433),"",SUMIFS('Beladung des Speichers'!$C$17:$C$300,'Beladung des Speichers'!$A$17:$A$300,A433))</f>
        <v/>
      </c>
      <c r="H433" s="124" t="str">
        <f>IF(ISBLANK('Beladung des Speichers'!A433),"",'Beladung des Speichers'!C433)</f>
        <v/>
      </c>
      <c r="I433" s="168" t="str">
        <f>IF(ISBLANK('Beladung des Speichers'!A433),"",SUMIFS('Beladung des Speichers'!$E$17:$E$1001,'Beladung des Speichers'!$A$17:$A$1001,'Ergebnis (detailliert)'!A433))</f>
        <v/>
      </c>
      <c r="J433" s="125" t="str">
        <f>IF(ISBLANK('Beladung des Speichers'!A433),"",'Beladung des Speichers'!E433)</f>
        <v/>
      </c>
      <c r="K433" s="168" t="str">
        <f>IF(ISBLANK('Beladung des Speichers'!A433),"",SUMIFS('Entladung des Speichers'!$C$17:$C$1001,'Entladung des Speichers'!$A$17:$A$1001,'Ergebnis (detailliert)'!A433))</f>
        <v/>
      </c>
      <c r="L433" s="169" t="str">
        <f t="shared" si="26"/>
        <v/>
      </c>
      <c r="M433" s="169" t="str">
        <f>IF(ISBLANK('Entladung des Speichers'!A433),"",'Entladung des Speichers'!C433)</f>
        <v/>
      </c>
      <c r="N433" s="168" t="str">
        <f>IF(ISBLANK('Beladung des Speichers'!A433),"",SUMIFS('Entladung des Speichers'!$E$17:$E$1001,'Entladung des Speichers'!$A$17:$A$1001,'Ergebnis (detailliert)'!$A$17:$A$300))</f>
        <v/>
      </c>
      <c r="O433" s="125" t="str">
        <f t="shared" si="27"/>
        <v/>
      </c>
      <c r="P433" s="20" t="str">
        <f>IFERROR(IF(A433="","",N433*'Ergebnis (detailliert)'!J433/'Ergebnis (detailliert)'!I433),0)</f>
        <v/>
      </c>
      <c r="Q433" s="106" t="str">
        <f t="shared" si="28"/>
        <v/>
      </c>
      <c r="R433" s="107" t="str">
        <f t="shared" si="29"/>
        <v/>
      </c>
      <c r="S433" s="108" t="str">
        <f>IF(A433="","",IF(LOOKUP(A433,Stammdaten!$A$17:$A$1001,Stammdaten!$G$17:$G$1001)="Nein",0,IF(ISBLANK('Beladung des Speichers'!A433),"",ROUND(MIN(J433,Q433)*-1,2))))</f>
        <v/>
      </c>
    </row>
    <row r="434" spans="1:19" x14ac:dyDescent="0.2">
      <c r="A434" s="109" t="str">
        <f>IF('Beladung des Speichers'!A434="","",'Beladung des Speichers'!A434)</f>
        <v/>
      </c>
      <c r="B434" s="109" t="str">
        <f>IF('Beladung des Speichers'!B434="","",'Beladung des Speichers'!B434)</f>
        <v/>
      </c>
      <c r="C434" s="163" t="str">
        <f>IF(ISBLANK('Beladung des Speichers'!A434),"",SUMIFS('Beladung des Speichers'!$C$17:$C$300,'Beladung des Speichers'!$A$17:$A$300,A434)-SUMIFS('Entladung des Speichers'!$C$17:$C$300,'Entladung des Speichers'!$A$17:$A$300,A434)+SUMIFS(Füllstände!$B$17:$B$299,Füllstände!$A$17:$A$299,A434)-SUMIFS(Füllstände!$C$17:$C$299,Füllstände!$A$17:$A$299,A434))</f>
        <v/>
      </c>
      <c r="D434" s="164" t="str">
        <f>IF(ISBLANK('Beladung des Speichers'!A434),"",C434*'Beladung des Speichers'!C434/SUMIFS('Beladung des Speichers'!$C$17:$C$300,'Beladung des Speichers'!$A$17:$A$300,A434))</f>
        <v/>
      </c>
      <c r="E434" s="165" t="str">
        <f>IF(ISBLANK('Beladung des Speichers'!A434),"",1/SUMIFS('Beladung des Speichers'!$C$17:$C$300,'Beladung des Speichers'!$A$17:$A$300,A434)*C434*SUMIF($A$17:$A$300,A434,'Beladung des Speichers'!$E$17:$E$300))</f>
        <v/>
      </c>
      <c r="F434" s="166" t="str">
        <f>IF(ISBLANK('Beladung des Speichers'!A434),"",IF(C434=0,"0,00",D434/C434*E434))</f>
        <v/>
      </c>
      <c r="G434" s="167" t="str">
        <f>IF(ISBLANK('Beladung des Speichers'!A434),"",SUMIFS('Beladung des Speichers'!$C$17:$C$300,'Beladung des Speichers'!$A$17:$A$300,A434))</f>
        <v/>
      </c>
      <c r="H434" s="124" t="str">
        <f>IF(ISBLANK('Beladung des Speichers'!A434),"",'Beladung des Speichers'!C434)</f>
        <v/>
      </c>
      <c r="I434" s="168" t="str">
        <f>IF(ISBLANK('Beladung des Speichers'!A434),"",SUMIFS('Beladung des Speichers'!$E$17:$E$1001,'Beladung des Speichers'!$A$17:$A$1001,'Ergebnis (detailliert)'!A434))</f>
        <v/>
      </c>
      <c r="J434" s="125" t="str">
        <f>IF(ISBLANK('Beladung des Speichers'!A434),"",'Beladung des Speichers'!E434)</f>
        <v/>
      </c>
      <c r="K434" s="168" t="str">
        <f>IF(ISBLANK('Beladung des Speichers'!A434),"",SUMIFS('Entladung des Speichers'!$C$17:$C$1001,'Entladung des Speichers'!$A$17:$A$1001,'Ergebnis (detailliert)'!A434))</f>
        <v/>
      </c>
      <c r="L434" s="169" t="str">
        <f t="shared" si="26"/>
        <v/>
      </c>
      <c r="M434" s="169" t="str">
        <f>IF(ISBLANK('Entladung des Speichers'!A434),"",'Entladung des Speichers'!C434)</f>
        <v/>
      </c>
      <c r="N434" s="168" t="str">
        <f>IF(ISBLANK('Beladung des Speichers'!A434),"",SUMIFS('Entladung des Speichers'!$E$17:$E$1001,'Entladung des Speichers'!$A$17:$A$1001,'Ergebnis (detailliert)'!$A$17:$A$300))</f>
        <v/>
      </c>
      <c r="O434" s="125" t="str">
        <f t="shared" si="27"/>
        <v/>
      </c>
      <c r="P434" s="20" t="str">
        <f>IFERROR(IF(A434="","",N434*'Ergebnis (detailliert)'!J434/'Ergebnis (detailliert)'!I434),0)</f>
        <v/>
      </c>
      <c r="Q434" s="106" t="str">
        <f t="shared" si="28"/>
        <v/>
      </c>
      <c r="R434" s="107" t="str">
        <f t="shared" si="29"/>
        <v/>
      </c>
      <c r="S434" s="108" t="str">
        <f>IF(A434="","",IF(LOOKUP(A434,Stammdaten!$A$17:$A$1001,Stammdaten!$G$17:$G$1001)="Nein",0,IF(ISBLANK('Beladung des Speichers'!A434),"",ROUND(MIN(J434,Q434)*-1,2))))</f>
        <v/>
      </c>
    </row>
    <row r="435" spans="1:19" x14ac:dyDescent="0.2">
      <c r="A435" s="109" t="str">
        <f>IF('Beladung des Speichers'!A435="","",'Beladung des Speichers'!A435)</f>
        <v/>
      </c>
      <c r="B435" s="109" t="str">
        <f>IF('Beladung des Speichers'!B435="","",'Beladung des Speichers'!B435)</f>
        <v/>
      </c>
      <c r="C435" s="163" t="str">
        <f>IF(ISBLANK('Beladung des Speichers'!A435),"",SUMIFS('Beladung des Speichers'!$C$17:$C$300,'Beladung des Speichers'!$A$17:$A$300,A435)-SUMIFS('Entladung des Speichers'!$C$17:$C$300,'Entladung des Speichers'!$A$17:$A$300,A435)+SUMIFS(Füllstände!$B$17:$B$299,Füllstände!$A$17:$A$299,A435)-SUMIFS(Füllstände!$C$17:$C$299,Füllstände!$A$17:$A$299,A435))</f>
        <v/>
      </c>
      <c r="D435" s="164" t="str">
        <f>IF(ISBLANK('Beladung des Speichers'!A435),"",C435*'Beladung des Speichers'!C435/SUMIFS('Beladung des Speichers'!$C$17:$C$300,'Beladung des Speichers'!$A$17:$A$300,A435))</f>
        <v/>
      </c>
      <c r="E435" s="165" t="str">
        <f>IF(ISBLANK('Beladung des Speichers'!A435),"",1/SUMIFS('Beladung des Speichers'!$C$17:$C$300,'Beladung des Speichers'!$A$17:$A$300,A435)*C435*SUMIF($A$17:$A$300,A435,'Beladung des Speichers'!$E$17:$E$300))</f>
        <v/>
      </c>
      <c r="F435" s="166" t="str">
        <f>IF(ISBLANK('Beladung des Speichers'!A435),"",IF(C435=0,"0,00",D435/C435*E435))</f>
        <v/>
      </c>
      <c r="G435" s="167" t="str">
        <f>IF(ISBLANK('Beladung des Speichers'!A435),"",SUMIFS('Beladung des Speichers'!$C$17:$C$300,'Beladung des Speichers'!$A$17:$A$300,A435))</f>
        <v/>
      </c>
      <c r="H435" s="124" t="str">
        <f>IF(ISBLANK('Beladung des Speichers'!A435),"",'Beladung des Speichers'!C435)</f>
        <v/>
      </c>
      <c r="I435" s="168" t="str">
        <f>IF(ISBLANK('Beladung des Speichers'!A435),"",SUMIFS('Beladung des Speichers'!$E$17:$E$1001,'Beladung des Speichers'!$A$17:$A$1001,'Ergebnis (detailliert)'!A435))</f>
        <v/>
      </c>
      <c r="J435" s="125" t="str">
        <f>IF(ISBLANK('Beladung des Speichers'!A435),"",'Beladung des Speichers'!E435)</f>
        <v/>
      </c>
      <c r="K435" s="168" t="str">
        <f>IF(ISBLANK('Beladung des Speichers'!A435),"",SUMIFS('Entladung des Speichers'!$C$17:$C$1001,'Entladung des Speichers'!$A$17:$A$1001,'Ergebnis (detailliert)'!A435))</f>
        <v/>
      </c>
      <c r="L435" s="169" t="str">
        <f t="shared" si="26"/>
        <v/>
      </c>
      <c r="M435" s="169" t="str">
        <f>IF(ISBLANK('Entladung des Speichers'!A435),"",'Entladung des Speichers'!C435)</f>
        <v/>
      </c>
      <c r="N435" s="168" t="str">
        <f>IF(ISBLANK('Beladung des Speichers'!A435),"",SUMIFS('Entladung des Speichers'!$E$17:$E$1001,'Entladung des Speichers'!$A$17:$A$1001,'Ergebnis (detailliert)'!$A$17:$A$300))</f>
        <v/>
      </c>
      <c r="O435" s="125" t="str">
        <f t="shared" si="27"/>
        <v/>
      </c>
      <c r="P435" s="20" t="str">
        <f>IFERROR(IF(A435="","",N435*'Ergebnis (detailliert)'!J435/'Ergebnis (detailliert)'!I435),0)</f>
        <v/>
      </c>
      <c r="Q435" s="106" t="str">
        <f t="shared" si="28"/>
        <v/>
      </c>
      <c r="R435" s="107" t="str">
        <f t="shared" si="29"/>
        <v/>
      </c>
      <c r="S435" s="108" t="str">
        <f>IF(A435="","",IF(LOOKUP(A435,Stammdaten!$A$17:$A$1001,Stammdaten!$G$17:$G$1001)="Nein",0,IF(ISBLANK('Beladung des Speichers'!A435),"",ROUND(MIN(J435,Q435)*-1,2))))</f>
        <v/>
      </c>
    </row>
    <row r="436" spans="1:19" x14ac:dyDescent="0.2">
      <c r="A436" s="109" t="str">
        <f>IF('Beladung des Speichers'!A436="","",'Beladung des Speichers'!A436)</f>
        <v/>
      </c>
      <c r="B436" s="109" t="str">
        <f>IF('Beladung des Speichers'!B436="","",'Beladung des Speichers'!B436)</f>
        <v/>
      </c>
      <c r="C436" s="163" t="str">
        <f>IF(ISBLANK('Beladung des Speichers'!A436),"",SUMIFS('Beladung des Speichers'!$C$17:$C$300,'Beladung des Speichers'!$A$17:$A$300,A436)-SUMIFS('Entladung des Speichers'!$C$17:$C$300,'Entladung des Speichers'!$A$17:$A$300,A436)+SUMIFS(Füllstände!$B$17:$B$299,Füllstände!$A$17:$A$299,A436)-SUMIFS(Füllstände!$C$17:$C$299,Füllstände!$A$17:$A$299,A436))</f>
        <v/>
      </c>
      <c r="D436" s="164" t="str">
        <f>IF(ISBLANK('Beladung des Speichers'!A436),"",C436*'Beladung des Speichers'!C436/SUMIFS('Beladung des Speichers'!$C$17:$C$300,'Beladung des Speichers'!$A$17:$A$300,A436))</f>
        <v/>
      </c>
      <c r="E436" s="165" t="str">
        <f>IF(ISBLANK('Beladung des Speichers'!A436),"",1/SUMIFS('Beladung des Speichers'!$C$17:$C$300,'Beladung des Speichers'!$A$17:$A$300,A436)*C436*SUMIF($A$17:$A$300,A436,'Beladung des Speichers'!$E$17:$E$300))</f>
        <v/>
      </c>
      <c r="F436" s="166" t="str">
        <f>IF(ISBLANK('Beladung des Speichers'!A436),"",IF(C436=0,"0,00",D436/C436*E436))</f>
        <v/>
      </c>
      <c r="G436" s="167" t="str">
        <f>IF(ISBLANK('Beladung des Speichers'!A436),"",SUMIFS('Beladung des Speichers'!$C$17:$C$300,'Beladung des Speichers'!$A$17:$A$300,A436))</f>
        <v/>
      </c>
      <c r="H436" s="124" t="str">
        <f>IF(ISBLANK('Beladung des Speichers'!A436),"",'Beladung des Speichers'!C436)</f>
        <v/>
      </c>
      <c r="I436" s="168" t="str">
        <f>IF(ISBLANK('Beladung des Speichers'!A436),"",SUMIFS('Beladung des Speichers'!$E$17:$E$1001,'Beladung des Speichers'!$A$17:$A$1001,'Ergebnis (detailliert)'!A436))</f>
        <v/>
      </c>
      <c r="J436" s="125" t="str">
        <f>IF(ISBLANK('Beladung des Speichers'!A436),"",'Beladung des Speichers'!E436)</f>
        <v/>
      </c>
      <c r="K436" s="168" t="str">
        <f>IF(ISBLANK('Beladung des Speichers'!A436),"",SUMIFS('Entladung des Speichers'!$C$17:$C$1001,'Entladung des Speichers'!$A$17:$A$1001,'Ergebnis (detailliert)'!A436))</f>
        <v/>
      </c>
      <c r="L436" s="169" t="str">
        <f t="shared" si="26"/>
        <v/>
      </c>
      <c r="M436" s="169" t="str">
        <f>IF(ISBLANK('Entladung des Speichers'!A436),"",'Entladung des Speichers'!C436)</f>
        <v/>
      </c>
      <c r="N436" s="168" t="str">
        <f>IF(ISBLANK('Beladung des Speichers'!A436),"",SUMIFS('Entladung des Speichers'!$E$17:$E$1001,'Entladung des Speichers'!$A$17:$A$1001,'Ergebnis (detailliert)'!$A$17:$A$300))</f>
        <v/>
      </c>
      <c r="O436" s="125" t="str">
        <f t="shared" si="27"/>
        <v/>
      </c>
      <c r="P436" s="20" t="str">
        <f>IFERROR(IF(A436="","",N436*'Ergebnis (detailliert)'!J436/'Ergebnis (detailliert)'!I436),0)</f>
        <v/>
      </c>
      <c r="Q436" s="106" t="str">
        <f t="shared" si="28"/>
        <v/>
      </c>
      <c r="R436" s="107" t="str">
        <f t="shared" si="29"/>
        <v/>
      </c>
      <c r="S436" s="108" t="str">
        <f>IF(A436="","",IF(LOOKUP(A436,Stammdaten!$A$17:$A$1001,Stammdaten!$G$17:$G$1001)="Nein",0,IF(ISBLANK('Beladung des Speichers'!A436),"",ROUND(MIN(J436,Q436)*-1,2))))</f>
        <v/>
      </c>
    </row>
    <row r="437" spans="1:19" x14ac:dyDescent="0.2">
      <c r="A437" s="109" t="str">
        <f>IF('Beladung des Speichers'!A437="","",'Beladung des Speichers'!A437)</f>
        <v/>
      </c>
      <c r="B437" s="109" t="str">
        <f>IF('Beladung des Speichers'!B437="","",'Beladung des Speichers'!B437)</f>
        <v/>
      </c>
      <c r="C437" s="163" t="str">
        <f>IF(ISBLANK('Beladung des Speichers'!A437),"",SUMIFS('Beladung des Speichers'!$C$17:$C$300,'Beladung des Speichers'!$A$17:$A$300,A437)-SUMIFS('Entladung des Speichers'!$C$17:$C$300,'Entladung des Speichers'!$A$17:$A$300,A437)+SUMIFS(Füllstände!$B$17:$B$299,Füllstände!$A$17:$A$299,A437)-SUMIFS(Füllstände!$C$17:$C$299,Füllstände!$A$17:$A$299,A437))</f>
        <v/>
      </c>
      <c r="D437" s="164" t="str">
        <f>IF(ISBLANK('Beladung des Speichers'!A437),"",C437*'Beladung des Speichers'!C437/SUMIFS('Beladung des Speichers'!$C$17:$C$300,'Beladung des Speichers'!$A$17:$A$300,A437))</f>
        <v/>
      </c>
      <c r="E437" s="165" t="str">
        <f>IF(ISBLANK('Beladung des Speichers'!A437),"",1/SUMIFS('Beladung des Speichers'!$C$17:$C$300,'Beladung des Speichers'!$A$17:$A$300,A437)*C437*SUMIF($A$17:$A$300,A437,'Beladung des Speichers'!$E$17:$E$300))</f>
        <v/>
      </c>
      <c r="F437" s="166" t="str">
        <f>IF(ISBLANK('Beladung des Speichers'!A437),"",IF(C437=0,"0,00",D437/C437*E437))</f>
        <v/>
      </c>
      <c r="G437" s="167" t="str">
        <f>IF(ISBLANK('Beladung des Speichers'!A437),"",SUMIFS('Beladung des Speichers'!$C$17:$C$300,'Beladung des Speichers'!$A$17:$A$300,A437))</f>
        <v/>
      </c>
      <c r="H437" s="124" t="str">
        <f>IF(ISBLANK('Beladung des Speichers'!A437),"",'Beladung des Speichers'!C437)</f>
        <v/>
      </c>
      <c r="I437" s="168" t="str">
        <f>IF(ISBLANK('Beladung des Speichers'!A437),"",SUMIFS('Beladung des Speichers'!$E$17:$E$1001,'Beladung des Speichers'!$A$17:$A$1001,'Ergebnis (detailliert)'!A437))</f>
        <v/>
      </c>
      <c r="J437" s="125" t="str">
        <f>IF(ISBLANK('Beladung des Speichers'!A437),"",'Beladung des Speichers'!E437)</f>
        <v/>
      </c>
      <c r="K437" s="168" t="str">
        <f>IF(ISBLANK('Beladung des Speichers'!A437),"",SUMIFS('Entladung des Speichers'!$C$17:$C$1001,'Entladung des Speichers'!$A$17:$A$1001,'Ergebnis (detailliert)'!A437))</f>
        <v/>
      </c>
      <c r="L437" s="169" t="str">
        <f t="shared" si="26"/>
        <v/>
      </c>
      <c r="M437" s="169" t="str">
        <f>IF(ISBLANK('Entladung des Speichers'!A437),"",'Entladung des Speichers'!C437)</f>
        <v/>
      </c>
      <c r="N437" s="168" t="str">
        <f>IF(ISBLANK('Beladung des Speichers'!A437),"",SUMIFS('Entladung des Speichers'!$E$17:$E$1001,'Entladung des Speichers'!$A$17:$A$1001,'Ergebnis (detailliert)'!$A$17:$A$300))</f>
        <v/>
      </c>
      <c r="O437" s="125" t="str">
        <f t="shared" si="27"/>
        <v/>
      </c>
      <c r="P437" s="20" t="str">
        <f>IFERROR(IF(A437="","",N437*'Ergebnis (detailliert)'!J437/'Ergebnis (detailliert)'!I437),0)</f>
        <v/>
      </c>
      <c r="Q437" s="106" t="str">
        <f t="shared" si="28"/>
        <v/>
      </c>
      <c r="R437" s="107" t="str">
        <f t="shared" si="29"/>
        <v/>
      </c>
      <c r="S437" s="108" t="str">
        <f>IF(A437="","",IF(LOOKUP(A437,Stammdaten!$A$17:$A$1001,Stammdaten!$G$17:$G$1001)="Nein",0,IF(ISBLANK('Beladung des Speichers'!A437),"",ROUND(MIN(J437,Q437)*-1,2))))</f>
        <v/>
      </c>
    </row>
    <row r="438" spans="1:19" x14ac:dyDescent="0.2">
      <c r="A438" s="109" t="str">
        <f>IF('Beladung des Speichers'!A438="","",'Beladung des Speichers'!A438)</f>
        <v/>
      </c>
      <c r="B438" s="109" t="str">
        <f>IF('Beladung des Speichers'!B438="","",'Beladung des Speichers'!B438)</f>
        <v/>
      </c>
      <c r="C438" s="163" t="str">
        <f>IF(ISBLANK('Beladung des Speichers'!A438),"",SUMIFS('Beladung des Speichers'!$C$17:$C$300,'Beladung des Speichers'!$A$17:$A$300,A438)-SUMIFS('Entladung des Speichers'!$C$17:$C$300,'Entladung des Speichers'!$A$17:$A$300,A438)+SUMIFS(Füllstände!$B$17:$B$299,Füllstände!$A$17:$A$299,A438)-SUMIFS(Füllstände!$C$17:$C$299,Füllstände!$A$17:$A$299,A438))</f>
        <v/>
      </c>
      <c r="D438" s="164" t="str">
        <f>IF(ISBLANK('Beladung des Speichers'!A438),"",C438*'Beladung des Speichers'!C438/SUMIFS('Beladung des Speichers'!$C$17:$C$300,'Beladung des Speichers'!$A$17:$A$300,A438))</f>
        <v/>
      </c>
      <c r="E438" s="165" t="str">
        <f>IF(ISBLANK('Beladung des Speichers'!A438),"",1/SUMIFS('Beladung des Speichers'!$C$17:$C$300,'Beladung des Speichers'!$A$17:$A$300,A438)*C438*SUMIF($A$17:$A$300,A438,'Beladung des Speichers'!$E$17:$E$300))</f>
        <v/>
      </c>
      <c r="F438" s="166" t="str">
        <f>IF(ISBLANK('Beladung des Speichers'!A438),"",IF(C438=0,"0,00",D438/C438*E438))</f>
        <v/>
      </c>
      <c r="G438" s="167" t="str">
        <f>IF(ISBLANK('Beladung des Speichers'!A438),"",SUMIFS('Beladung des Speichers'!$C$17:$C$300,'Beladung des Speichers'!$A$17:$A$300,A438))</f>
        <v/>
      </c>
      <c r="H438" s="124" t="str">
        <f>IF(ISBLANK('Beladung des Speichers'!A438),"",'Beladung des Speichers'!C438)</f>
        <v/>
      </c>
      <c r="I438" s="168" t="str">
        <f>IF(ISBLANK('Beladung des Speichers'!A438),"",SUMIFS('Beladung des Speichers'!$E$17:$E$1001,'Beladung des Speichers'!$A$17:$A$1001,'Ergebnis (detailliert)'!A438))</f>
        <v/>
      </c>
      <c r="J438" s="125" t="str">
        <f>IF(ISBLANK('Beladung des Speichers'!A438),"",'Beladung des Speichers'!E438)</f>
        <v/>
      </c>
      <c r="K438" s="168" t="str">
        <f>IF(ISBLANK('Beladung des Speichers'!A438),"",SUMIFS('Entladung des Speichers'!$C$17:$C$1001,'Entladung des Speichers'!$A$17:$A$1001,'Ergebnis (detailliert)'!A438))</f>
        <v/>
      </c>
      <c r="L438" s="169" t="str">
        <f t="shared" si="26"/>
        <v/>
      </c>
      <c r="M438" s="169" t="str">
        <f>IF(ISBLANK('Entladung des Speichers'!A438),"",'Entladung des Speichers'!C438)</f>
        <v/>
      </c>
      <c r="N438" s="168" t="str">
        <f>IF(ISBLANK('Beladung des Speichers'!A438),"",SUMIFS('Entladung des Speichers'!$E$17:$E$1001,'Entladung des Speichers'!$A$17:$A$1001,'Ergebnis (detailliert)'!$A$17:$A$300))</f>
        <v/>
      </c>
      <c r="O438" s="125" t="str">
        <f t="shared" si="27"/>
        <v/>
      </c>
      <c r="P438" s="20" t="str">
        <f>IFERROR(IF(A438="","",N438*'Ergebnis (detailliert)'!J438/'Ergebnis (detailliert)'!I438),0)</f>
        <v/>
      </c>
      <c r="Q438" s="106" t="str">
        <f t="shared" si="28"/>
        <v/>
      </c>
      <c r="R438" s="107" t="str">
        <f t="shared" si="29"/>
        <v/>
      </c>
      <c r="S438" s="108" t="str">
        <f>IF(A438="","",IF(LOOKUP(A438,Stammdaten!$A$17:$A$1001,Stammdaten!$G$17:$G$1001)="Nein",0,IF(ISBLANK('Beladung des Speichers'!A438),"",ROUND(MIN(J438,Q438)*-1,2))))</f>
        <v/>
      </c>
    </row>
    <row r="439" spans="1:19" x14ac:dyDescent="0.2">
      <c r="A439" s="109" t="str">
        <f>IF('Beladung des Speichers'!A439="","",'Beladung des Speichers'!A439)</f>
        <v/>
      </c>
      <c r="B439" s="109" t="str">
        <f>IF('Beladung des Speichers'!B439="","",'Beladung des Speichers'!B439)</f>
        <v/>
      </c>
      <c r="C439" s="163" t="str">
        <f>IF(ISBLANK('Beladung des Speichers'!A439),"",SUMIFS('Beladung des Speichers'!$C$17:$C$300,'Beladung des Speichers'!$A$17:$A$300,A439)-SUMIFS('Entladung des Speichers'!$C$17:$C$300,'Entladung des Speichers'!$A$17:$A$300,A439)+SUMIFS(Füllstände!$B$17:$B$299,Füllstände!$A$17:$A$299,A439)-SUMIFS(Füllstände!$C$17:$C$299,Füllstände!$A$17:$A$299,A439))</f>
        <v/>
      </c>
      <c r="D439" s="164" t="str">
        <f>IF(ISBLANK('Beladung des Speichers'!A439),"",C439*'Beladung des Speichers'!C439/SUMIFS('Beladung des Speichers'!$C$17:$C$300,'Beladung des Speichers'!$A$17:$A$300,A439))</f>
        <v/>
      </c>
      <c r="E439" s="165" t="str">
        <f>IF(ISBLANK('Beladung des Speichers'!A439),"",1/SUMIFS('Beladung des Speichers'!$C$17:$C$300,'Beladung des Speichers'!$A$17:$A$300,A439)*C439*SUMIF($A$17:$A$300,A439,'Beladung des Speichers'!$E$17:$E$300))</f>
        <v/>
      </c>
      <c r="F439" s="166" t="str">
        <f>IF(ISBLANK('Beladung des Speichers'!A439),"",IF(C439=0,"0,00",D439/C439*E439))</f>
        <v/>
      </c>
      <c r="G439" s="167" t="str">
        <f>IF(ISBLANK('Beladung des Speichers'!A439),"",SUMIFS('Beladung des Speichers'!$C$17:$C$300,'Beladung des Speichers'!$A$17:$A$300,A439))</f>
        <v/>
      </c>
      <c r="H439" s="124" t="str">
        <f>IF(ISBLANK('Beladung des Speichers'!A439),"",'Beladung des Speichers'!C439)</f>
        <v/>
      </c>
      <c r="I439" s="168" t="str">
        <f>IF(ISBLANK('Beladung des Speichers'!A439),"",SUMIFS('Beladung des Speichers'!$E$17:$E$1001,'Beladung des Speichers'!$A$17:$A$1001,'Ergebnis (detailliert)'!A439))</f>
        <v/>
      </c>
      <c r="J439" s="125" t="str">
        <f>IF(ISBLANK('Beladung des Speichers'!A439),"",'Beladung des Speichers'!E439)</f>
        <v/>
      </c>
      <c r="K439" s="168" t="str">
        <f>IF(ISBLANK('Beladung des Speichers'!A439),"",SUMIFS('Entladung des Speichers'!$C$17:$C$1001,'Entladung des Speichers'!$A$17:$A$1001,'Ergebnis (detailliert)'!A439))</f>
        <v/>
      </c>
      <c r="L439" s="169" t="str">
        <f t="shared" si="26"/>
        <v/>
      </c>
      <c r="M439" s="169" t="str">
        <f>IF(ISBLANK('Entladung des Speichers'!A439),"",'Entladung des Speichers'!C439)</f>
        <v/>
      </c>
      <c r="N439" s="168" t="str">
        <f>IF(ISBLANK('Beladung des Speichers'!A439),"",SUMIFS('Entladung des Speichers'!$E$17:$E$1001,'Entladung des Speichers'!$A$17:$A$1001,'Ergebnis (detailliert)'!$A$17:$A$300))</f>
        <v/>
      </c>
      <c r="O439" s="125" t="str">
        <f t="shared" si="27"/>
        <v/>
      </c>
      <c r="P439" s="20" t="str">
        <f>IFERROR(IF(A439="","",N439*'Ergebnis (detailliert)'!J439/'Ergebnis (detailliert)'!I439),0)</f>
        <v/>
      </c>
      <c r="Q439" s="106" t="str">
        <f t="shared" si="28"/>
        <v/>
      </c>
      <c r="R439" s="107" t="str">
        <f t="shared" si="29"/>
        <v/>
      </c>
      <c r="S439" s="108" t="str">
        <f>IF(A439="","",IF(LOOKUP(A439,Stammdaten!$A$17:$A$1001,Stammdaten!$G$17:$G$1001)="Nein",0,IF(ISBLANK('Beladung des Speichers'!A439),"",ROUND(MIN(J439,Q439)*-1,2))))</f>
        <v/>
      </c>
    </row>
    <row r="440" spans="1:19" x14ac:dyDescent="0.2">
      <c r="A440" s="109" t="str">
        <f>IF('Beladung des Speichers'!A440="","",'Beladung des Speichers'!A440)</f>
        <v/>
      </c>
      <c r="B440" s="109" t="str">
        <f>IF('Beladung des Speichers'!B440="","",'Beladung des Speichers'!B440)</f>
        <v/>
      </c>
      <c r="C440" s="163" t="str">
        <f>IF(ISBLANK('Beladung des Speichers'!A440),"",SUMIFS('Beladung des Speichers'!$C$17:$C$300,'Beladung des Speichers'!$A$17:$A$300,A440)-SUMIFS('Entladung des Speichers'!$C$17:$C$300,'Entladung des Speichers'!$A$17:$A$300,A440)+SUMIFS(Füllstände!$B$17:$B$299,Füllstände!$A$17:$A$299,A440)-SUMIFS(Füllstände!$C$17:$C$299,Füllstände!$A$17:$A$299,A440))</f>
        <v/>
      </c>
      <c r="D440" s="164" t="str">
        <f>IF(ISBLANK('Beladung des Speichers'!A440),"",C440*'Beladung des Speichers'!C440/SUMIFS('Beladung des Speichers'!$C$17:$C$300,'Beladung des Speichers'!$A$17:$A$300,A440))</f>
        <v/>
      </c>
      <c r="E440" s="165" t="str">
        <f>IF(ISBLANK('Beladung des Speichers'!A440),"",1/SUMIFS('Beladung des Speichers'!$C$17:$C$300,'Beladung des Speichers'!$A$17:$A$300,A440)*C440*SUMIF($A$17:$A$300,A440,'Beladung des Speichers'!$E$17:$E$300))</f>
        <v/>
      </c>
      <c r="F440" s="166" t="str">
        <f>IF(ISBLANK('Beladung des Speichers'!A440),"",IF(C440=0,"0,00",D440/C440*E440))</f>
        <v/>
      </c>
      <c r="G440" s="167" t="str">
        <f>IF(ISBLANK('Beladung des Speichers'!A440),"",SUMIFS('Beladung des Speichers'!$C$17:$C$300,'Beladung des Speichers'!$A$17:$A$300,A440))</f>
        <v/>
      </c>
      <c r="H440" s="124" t="str">
        <f>IF(ISBLANK('Beladung des Speichers'!A440),"",'Beladung des Speichers'!C440)</f>
        <v/>
      </c>
      <c r="I440" s="168" t="str">
        <f>IF(ISBLANK('Beladung des Speichers'!A440),"",SUMIFS('Beladung des Speichers'!$E$17:$E$1001,'Beladung des Speichers'!$A$17:$A$1001,'Ergebnis (detailliert)'!A440))</f>
        <v/>
      </c>
      <c r="J440" s="125" t="str">
        <f>IF(ISBLANK('Beladung des Speichers'!A440),"",'Beladung des Speichers'!E440)</f>
        <v/>
      </c>
      <c r="K440" s="168" t="str">
        <f>IF(ISBLANK('Beladung des Speichers'!A440),"",SUMIFS('Entladung des Speichers'!$C$17:$C$1001,'Entladung des Speichers'!$A$17:$A$1001,'Ergebnis (detailliert)'!A440))</f>
        <v/>
      </c>
      <c r="L440" s="169" t="str">
        <f t="shared" si="26"/>
        <v/>
      </c>
      <c r="M440" s="169" t="str">
        <f>IF(ISBLANK('Entladung des Speichers'!A440),"",'Entladung des Speichers'!C440)</f>
        <v/>
      </c>
      <c r="N440" s="168" t="str">
        <f>IF(ISBLANK('Beladung des Speichers'!A440),"",SUMIFS('Entladung des Speichers'!$E$17:$E$1001,'Entladung des Speichers'!$A$17:$A$1001,'Ergebnis (detailliert)'!$A$17:$A$300))</f>
        <v/>
      </c>
      <c r="O440" s="125" t="str">
        <f t="shared" si="27"/>
        <v/>
      </c>
      <c r="P440" s="20" t="str">
        <f>IFERROR(IF(A440="","",N440*'Ergebnis (detailliert)'!J440/'Ergebnis (detailliert)'!I440),0)</f>
        <v/>
      </c>
      <c r="Q440" s="106" t="str">
        <f t="shared" si="28"/>
        <v/>
      </c>
      <c r="R440" s="107" t="str">
        <f t="shared" si="29"/>
        <v/>
      </c>
      <c r="S440" s="108" t="str">
        <f>IF(A440="","",IF(LOOKUP(A440,Stammdaten!$A$17:$A$1001,Stammdaten!$G$17:$G$1001)="Nein",0,IF(ISBLANK('Beladung des Speichers'!A440),"",ROUND(MIN(J440,Q440)*-1,2))))</f>
        <v/>
      </c>
    </row>
    <row r="441" spans="1:19" x14ac:dyDescent="0.2">
      <c r="A441" s="109" t="str">
        <f>IF('Beladung des Speichers'!A441="","",'Beladung des Speichers'!A441)</f>
        <v/>
      </c>
      <c r="B441" s="109" t="str">
        <f>IF('Beladung des Speichers'!B441="","",'Beladung des Speichers'!B441)</f>
        <v/>
      </c>
      <c r="C441" s="163" t="str">
        <f>IF(ISBLANK('Beladung des Speichers'!A441),"",SUMIFS('Beladung des Speichers'!$C$17:$C$300,'Beladung des Speichers'!$A$17:$A$300,A441)-SUMIFS('Entladung des Speichers'!$C$17:$C$300,'Entladung des Speichers'!$A$17:$A$300,A441)+SUMIFS(Füllstände!$B$17:$B$299,Füllstände!$A$17:$A$299,A441)-SUMIFS(Füllstände!$C$17:$C$299,Füllstände!$A$17:$A$299,A441))</f>
        <v/>
      </c>
      <c r="D441" s="164" t="str">
        <f>IF(ISBLANK('Beladung des Speichers'!A441),"",C441*'Beladung des Speichers'!C441/SUMIFS('Beladung des Speichers'!$C$17:$C$300,'Beladung des Speichers'!$A$17:$A$300,A441))</f>
        <v/>
      </c>
      <c r="E441" s="165" t="str">
        <f>IF(ISBLANK('Beladung des Speichers'!A441),"",1/SUMIFS('Beladung des Speichers'!$C$17:$C$300,'Beladung des Speichers'!$A$17:$A$300,A441)*C441*SUMIF($A$17:$A$300,A441,'Beladung des Speichers'!$E$17:$E$300))</f>
        <v/>
      </c>
      <c r="F441" s="166" t="str">
        <f>IF(ISBLANK('Beladung des Speichers'!A441),"",IF(C441=0,"0,00",D441/C441*E441))</f>
        <v/>
      </c>
      <c r="G441" s="167" t="str">
        <f>IF(ISBLANK('Beladung des Speichers'!A441),"",SUMIFS('Beladung des Speichers'!$C$17:$C$300,'Beladung des Speichers'!$A$17:$A$300,A441))</f>
        <v/>
      </c>
      <c r="H441" s="124" t="str">
        <f>IF(ISBLANK('Beladung des Speichers'!A441),"",'Beladung des Speichers'!C441)</f>
        <v/>
      </c>
      <c r="I441" s="168" t="str">
        <f>IF(ISBLANK('Beladung des Speichers'!A441),"",SUMIFS('Beladung des Speichers'!$E$17:$E$1001,'Beladung des Speichers'!$A$17:$A$1001,'Ergebnis (detailliert)'!A441))</f>
        <v/>
      </c>
      <c r="J441" s="125" t="str">
        <f>IF(ISBLANK('Beladung des Speichers'!A441),"",'Beladung des Speichers'!E441)</f>
        <v/>
      </c>
      <c r="K441" s="168" t="str">
        <f>IF(ISBLANK('Beladung des Speichers'!A441),"",SUMIFS('Entladung des Speichers'!$C$17:$C$1001,'Entladung des Speichers'!$A$17:$A$1001,'Ergebnis (detailliert)'!A441))</f>
        <v/>
      </c>
      <c r="L441" s="169" t="str">
        <f t="shared" si="26"/>
        <v/>
      </c>
      <c r="M441" s="169" t="str">
        <f>IF(ISBLANK('Entladung des Speichers'!A441),"",'Entladung des Speichers'!C441)</f>
        <v/>
      </c>
      <c r="N441" s="168" t="str">
        <f>IF(ISBLANK('Beladung des Speichers'!A441),"",SUMIFS('Entladung des Speichers'!$E$17:$E$1001,'Entladung des Speichers'!$A$17:$A$1001,'Ergebnis (detailliert)'!$A$17:$A$300))</f>
        <v/>
      </c>
      <c r="O441" s="125" t="str">
        <f t="shared" si="27"/>
        <v/>
      </c>
      <c r="P441" s="20" t="str">
        <f>IFERROR(IF(A441="","",N441*'Ergebnis (detailliert)'!J441/'Ergebnis (detailliert)'!I441),0)</f>
        <v/>
      </c>
      <c r="Q441" s="106" t="str">
        <f t="shared" si="28"/>
        <v/>
      </c>
      <c r="R441" s="107" t="str">
        <f t="shared" si="29"/>
        <v/>
      </c>
      <c r="S441" s="108" t="str">
        <f>IF(A441="","",IF(LOOKUP(A441,Stammdaten!$A$17:$A$1001,Stammdaten!$G$17:$G$1001)="Nein",0,IF(ISBLANK('Beladung des Speichers'!A441),"",ROUND(MIN(J441,Q441)*-1,2))))</f>
        <v/>
      </c>
    </row>
    <row r="442" spans="1:19" x14ac:dyDescent="0.2">
      <c r="A442" s="109" t="str">
        <f>IF('Beladung des Speichers'!A442="","",'Beladung des Speichers'!A442)</f>
        <v/>
      </c>
      <c r="B442" s="109" t="str">
        <f>IF('Beladung des Speichers'!B442="","",'Beladung des Speichers'!B442)</f>
        <v/>
      </c>
      <c r="C442" s="163" t="str">
        <f>IF(ISBLANK('Beladung des Speichers'!A442),"",SUMIFS('Beladung des Speichers'!$C$17:$C$300,'Beladung des Speichers'!$A$17:$A$300,A442)-SUMIFS('Entladung des Speichers'!$C$17:$C$300,'Entladung des Speichers'!$A$17:$A$300,A442)+SUMIFS(Füllstände!$B$17:$B$299,Füllstände!$A$17:$A$299,A442)-SUMIFS(Füllstände!$C$17:$C$299,Füllstände!$A$17:$A$299,A442))</f>
        <v/>
      </c>
      <c r="D442" s="164" t="str">
        <f>IF(ISBLANK('Beladung des Speichers'!A442),"",C442*'Beladung des Speichers'!C442/SUMIFS('Beladung des Speichers'!$C$17:$C$300,'Beladung des Speichers'!$A$17:$A$300,A442))</f>
        <v/>
      </c>
      <c r="E442" s="165" t="str">
        <f>IF(ISBLANK('Beladung des Speichers'!A442),"",1/SUMIFS('Beladung des Speichers'!$C$17:$C$300,'Beladung des Speichers'!$A$17:$A$300,A442)*C442*SUMIF($A$17:$A$300,A442,'Beladung des Speichers'!$E$17:$E$300))</f>
        <v/>
      </c>
      <c r="F442" s="166" t="str">
        <f>IF(ISBLANK('Beladung des Speichers'!A442),"",IF(C442=0,"0,00",D442/C442*E442))</f>
        <v/>
      </c>
      <c r="G442" s="167" t="str">
        <f>IF(ISBLANK('Beladung des Speichers'!A442),"",SUMIFS('Beladung des Speichers'!$C$17:$C$300,'Beladung des Speichers'!$A$17:$A$300,A442))</f>
        <v/>
      </c>
      <c r="H442" s="124" t="str">
        <f>IF(ISBLANK('Beladung des Speichers'!A442),"",'Beladung des Speichers'!C442)</f>
        <v/>
      </c>
      <c r="I442" s="168" t="str">
        <f>IF(ISBLANK('Beladung des Speichers'!A442),"",SUMIFS('Beladung des Speichers'!$E$17:$E$1001,'Beladung des Speichers'!$A$17:$A$1001,'Ergebnis (detailliert)'!A442))</f>
        <v/>
      </c>
      <c r="J442" s="125" t="str">
        <f>IF(ISBLANK('Beladung des Speichers'!A442),"",'Beladung des Speichers'!E442)</f>
        <v/>
      </c>
      <c r="K442" s="168" t="str">
        <f>IF(ISBLANK('Beladung des Speichers'!A442),"",SUMIFS('Entladung des Speichers'!$C$17:$C$1001,'Entladung des Speichers'!$A$17:$A$1001,'Ergebnis (detailliert)'!A442))</f>
        <v/>
      </c>
      <c r="L442" s="169" t="str">
        <f t="shared" si="26"/>
        <v/>
      </c>
      <c r="M442" s="169" t="str">
        <f>IF(ISBLANK('Entladung des Speichers'!A442),"",'Entladung des Speichers'!C442)</f>
        <v/>
      </c>
      <c r="N442" s="168" t="str">
        <f>IF(ISBLANK('Beladung des Speichers'!A442),"",SUMIFS('Entladung des Speichers'!$E$17:$E$1001,'Entladung des Speichers'!$A$17:$A$1001,'Ergebnis (detailliert)'!$A$17:$A$300))</f>
        <v/>
      </c>
      <c r="O442" s="125" t="str">
        <f t="shared" si="27"/>
        <v/>
      </c>
      <c r="P442" s="20" t="str">
        <f>IFERROR(IF(A442="","",N442*'Ergebnis (detailliert)'!J442/'Ergebnis (detailliert)'!I442),0)</f>
        <v/>
      </c>
      <c r="Q442" s="106" t="str">
        <f t="shared" si="28"/>
        <v/>
      </c>
      <c r="R442" s="107" t="str">
        <f t="shared" si="29"/>
        <v/>
      </c>
      <c r="S442" s="108" t="str">
        <f>IF(A442="","",IF(LOOKUP(A442,Stammdaten!$A$17:$A$1001,Stammdaten!$G$17:$G$1001)="Nein",0,IF(ISBLANK('Beladung des Speichers'!A442),"",ROUND(MIN(J442,Q442)*-1,2))))</f>
        <v/>
      </c>
    </row>
    <row r="443" spans="1:19" x14ac:dyDescent="0.2">
      <c r="A443" s="109" t="str">
        <f>IF('Beladung des Speichers'!A443="","",'Beladung des Speichers'!A443)</f>
        <v/>
      </c>
      <c r="B443" s="109" t="str">
        <f>IF('Beladung des Speichers'!B443="","",'Beladung des Speichers'!B443)</f>
        <v/>
      </c>
      <c r="C443" s="163" t="str">
        <f>IF(ISBLANK('Beladung des Speichers'!A443),"",SUMIFS('Beladung des Speichers'!$C$17:$C$300,'Beladung des Speichers'!$A$17:$A$300,A443)-SUMIFS('Entladung des Speichers'!$C$17:$C$300,'Entladung des Speichers'!$A$17:$A$300,A443)+SUMIFS(Füllstände!$B$17:$B$299,Füllstände!$A$17:$A$299,A443)-SUMIFS(Füllstände!$C$17:$C$299,Füllstände!$A$17:$A$299,A443))</f>
        <v/>
      </c>
      <c r="D443" s="164" t="str">
        <f>IF(ISBLANK('Beladung des Speichers'!A443),"",C443*'Beladung des Speichers'!C443/SUMIFS('Beladung des Speichers'!$C$17:$C$300,'Beladung des Speichers'!$A$17:$A$300,A443))</f>
        <v/>
      </c>
      <c r="E443" s="165" t="str">
        <f>IF(ISBLANK('Beladung des Speichers'!A443),"",1/SUMIFS('Beladung des Speichers'!$C$17:$C$300,'Beladung des Speichers'!$A$17:$A$300,A443)*C443*SUMIF($A$17:$A$300,A443,'Beladung des Speichers'!$E$17:$E$300))</f>
        <v/>
      </c>
      <c r="F443" s="166" t="str">
        <f>IF(ISBLANK('Beladung des Speichers'!A443),"",IF(C443=0,"0,00",D443/C443*E443))</f>
        <v/>
      </c>
      <c r="G443" s="167" t="str">
        <f>IF(ISBLANK('Beladung des Speichers'!A443),"",SUMIFS('Beladung des Speichers'!$C$17:$C$300,'Beladung des Speichers'!$A$17:$A$300,A443))</f>
        <v/>
      </c>
      <c r="H443" s="124" t="str">
        <f>IF(ISBLANK('Beladung des Speichers'!A443),"",'Beladung des Speichers'!C443)</f>
        <v/>
      </c>
      <c r="I443" s="168" t="str">
        <f>IF(ISBLANK('Beladung des Speichers'!A443),"",SUMIFS('Beladung des Speichers'!$E$17:$E$1001,'Beladung des Speichers'!$A$17:$A$1001,'Ergebnis (detailliert)'!A443))</f>
        <v/>
      </c>
      <c r="J443" s="125" t="str">
        <f>IF(ISBLANK('Beladung des Speichers'!A443),"",'Beladung des Speichers'!E443)</f>
        <v/>
      </c>
      <c r="K443" s="168" t="str">
        <f>IF(ISBLANK('Beladung des Speichers'!A443),"",SUMIFS('Entladung des Speichers'!$C$17:$C$1001,'Entladung des Speichers'!$A$17:$A$1001,'Ergebnis (detailliert)'!A443))</f>
        <v/>
      </c>
      <c r="L443" s="169" t="str">
        <f t="shared" si="26"/>
        <v/>
      </c>
      <c r="M443" s="169" t="str">
        <f>IF(ISBLANK('Entladung des Speichers'!A443),"",'Entladung des Speichers'!C443)</f>
        <v/>
      </c>
      <c r="N443" s="168" t="str">
        <f>IF(ISBLANK('Beladung des Speichers'!A443),"",SUMIFS('Entladung des Speichers'!$E$17:$E$1001,'Entladung des Speichers'!$A$17:$A$1001,'Ergebnis (detailliert)'!$A$17:$A$300))</f>
        <v/>
      </c>
      <c r="O443" s="125" t="str">
        <f t="shared" si="27"/>
        <v/>
      </c>
      <c r="P443" s="20" t="str">
        <f>IFERROR(IF(A443="","",N443*'Ergebnis (detailliert)'!J443/'Ergebnis (detailliert)'!I443),0)</f>
        <v/>
      </c>
      <c r="Q443" s="106" t="str">
        <f t="shared" si="28"/>
        <v/>
      </c>
      <c r="R443" s="107" t="str">
        <f t="shared" si="29"/>
        <v/>
      </c>
      <c r="S443" s="108" t="str">
        <f>IF(A443="","",IF(LOOKUP(A443,Stammdaten!$A$17:$A$1001,Stammdaten!$G$17:$G$1001)="Nein",0,IF(ISBLANK('Beladung des Speichers'!A443),"",ROUND(MIN(J443,Q443)*-1,2))))</f>
        <v/>
      </c>
    </row>
    <row r="444" spans="1:19" x14ac:dyDescent="0.2">
      <c r="A444" s="109" t="str">
        <f>IF('Beladung des Speichers'!A444="","",'Beladung des Speichers'!A444)</f>
        <v/>
      </c>
      <c r="B444" s="109" t="str">
        <f>IF('Beladung des Speichers'!B444="","",'Beladung des Speichers'!B444)</f>
        <v/>
      </c>
      <c r="C444" s="163" t="str">
        <f>IF(ISBLANK('Beladung des Speichers'!A444),"",SUMIFS('Beladung des Speichers'!$C$17:$C$300,'Beladung des Speichers'!$A$17:$A$300,A444)-SUMIFS('Entladung des Speichers'!$C$17:$C$300,'Entladung des Speichers'!$A$17:$A$300,A444)+SUMIFS(Füllstände!$B$17:$B$299,Füllstände!$A$17:$A$299,A444)-SUMIFS(Füllstände!$C$17:$C$299,Füllstände!$A$17:$A$299,A444))</f>
        <v/>
      </c>
      <c r="D444" s="164" t="str">
        <f>IF(ISBLANK('Beladung des Speichers'!A444),"",C444*'Beladung des Speichers'!C444/SUMIFS('Beladung des Speichers'!$C$17:$C$300,'Beladung des Speichers'!$A$17:$A$300,A444))</f>
        <v/>
      </c>
      <c r="E444" s="165" t="str">
        <f>IF(ISBLANK('Beladung des Speichers'!A444),"",1/SUMIFS('Beladung des Speichers'!$C$17:$C$300,'Beladung des Speichers'!$A$17:$A$300,A444)*C444*SUMIF($A$17:$A$300,A444,'Beladung des Speichers'!$E$17:$E$300))</f>
        <v/>
      </c>
      <c r="F444" s="166" t="str">
        <f>IF(ISBLANK('Beladung des Speichers'!A444),"",IF(C444=0,"0,00",D444/C444*E444))</f>
        <v/>
      </c>
      <c r="G444" s="167" t="str">
        <f>IF(ISBLANK('Beladung des Speichers'!A444),"",SUMIFS('Beladung des Speichers'!$C$17:$C$300,'Beladung des Speichers'!$A$17:$A$300,A444))</f>
        <v/>
      </c>
      <c r="H444" s="124" t="str">
        <f>IF(ISBLANK('Beladung des Speichers'!A444),"",'Beladung des Speichers'!C444)</f>
        <v/>
      </c>
      <c r="I444" s="168" t="str">
        <f>IF(ISBLANK('Beladung des Speichers'!A444),"",SUMIFS('Beladung des Speichers'!$E$17:$E$1001,'Beladung des Speichers'!$A$17:$A$1001,'Ergebnis (detailliert)'!A444))</f>
        <v/>
      </c>
      <c r="J444" s="125" t="str">
        <f>IF(ISBLANK('Beladung des Speichers'!A444),"",'Beladung des Speichers'!E444)</f>
        <v/>
      </c>
      <c r="K444" s="168" t="str">
        <f>IF(ISBLANK('Beladung des Speichers'!A444),"",SUMIFS('Entladung des Speichers'!$C$17:$C$1001,'Entladung des Speichers'!$A$17:$A$1001,'Ergebnis (detailliert)'!A444))</f>
        <v/>
      </c>
      <c r="L444" s="169" t="str">
        <f t="shared" si="26"/>
        <v/>
      </c>
      <c r="M444" s="169" t="str">
        <f>IF(ISBLANK('Entladung des Speichers'!A444),"",'Entladung des Speichers'!C444)</f>
        <v/>
      </c>
      <c r="N444" s="168" t="str">
        <f>IF(ISBLANK('Beladung des Speichers'!A444),"",SUMIFS('Entladung des Speichers'!$E$17:$E$1001,'Entladung des Speichers'!$A$17:$A$1001,'Ergebnis (detailliert)'!$A$17:$A$300))</f>
        <v/>
      </c>
      <c r="O444" s="125" t="str">
        <f t="shared" si="27"/>
        <v/>
      </c>
      <c r="P444" s="20" t="str">
        <f>IFERROR(IF(A444="","",N444*'Ergebnis (detailliert)'!J444/'Ergebnis (detailliert)'!I444),0)</f>
        <v/>
      </c>
      <c r="Q444" s="106" t="str">
        <f t="shared" si="28"/>
        <v/>
      </c>
      <c r="R444" s="107" t="str">
        <f t="shared" si="29"/>
        <v/>
      </c>
      <c r="S444" s="108" t="str">
        <f>IF(A444="","",IF(LOOKUP(A444,Stammdaten!$A$17:$A$1001,Stammdaten!$G$17:$G$1001)="Nein",0,IF(ISBLANK('Beladung des Speichers'!A444),"",ROUND(MIN(J444,Q444)*-1,2))))</f>
        <v/>
      </c>
    </row>
    <row r="445" spans="1:19" x14ac:dyDescent="0.2">
      <c r="A445" s="109" t="str">
        <f>IF('Beladung des Speichers'!A445="","",'Beladung des Speichers'!A445)</f>
        <v/>
      </c>
      <c r="B445" s="109" t="str">
        <f>IF('Beladung des Speichers'!B445="","",'Beladung des Speichers'!B445)</f>
        <v/>
      </c>
      <c r="C445" s="163" t="str">
        <f>IF(ISBLANK('Beladung des Speichers'!A445),"",SUMIFS('Beladung des Speichers'!$C$17:$C$300,'Beladung des Speichers'!$A$17:$A$300,A445)-SUMIFS('Entladung des Speichers'!$C$17:$C$300,'Entladung des Speichers'!$A$17:$A$300,A445)+SUMIFS(Füllstände!$B$17:$B$299,Füllstände!$A$17:$A$299,A445)-SUMIFS(Füllstände!$C$17:$C$299,Füllstände!$A$17:$A$299,A445))</f>
        <v/>
      </c>
      <c r="D445" s="164" t="str">
        <f>IF(ISBLANK('Beladung des Speichers'!A445),"",C445*'Beladung des Speichers'!C445/SUMIFS('Beladung des Speichers'!$C$17:$C$300,'Beladung des Speichers'!$A$17:$A$300,A445))</f>
        <v/>
      </c>
      <c r="E445" s="165" t="str">
        <f>IF(ISBLANK('Beladung des Speichers'!A445),"",1/SUMIFS('Beladung des Speichers'!$C$17:$C$300,'Beladung des Speichers'!$A$17:$A$300,A445)*C445*SUMIF($A$17:$A$300,A445,'Beladung des Speichers'!$E$17:$E$300))</f>
        <v/>
      </c>
      <c r="F445" s="166" t="str">
        <f>IF(ISBLANK('Beladung des Speichers'!A445),"",IF(C445=0,"0,00",D445/C445*E445))</f>
        <v/>
      </c>
      <c r="G445" s="167" t="str">
        <f>IF(ISBLANK('Beladung des Speichers'!A445),"",SUMIFS('Beladung des Speichers'!$C$17:$C$300,'Beladung des Speichers'!$A$17:$A$300,A445))</f>
        <v/>
      </c>
      <c r="H445" s="124" t="str">
        <f>IF(ISBLANK('Beladung des Speichers'!A445),"",'Beladung des Speichers'!C445)</f>
        <v/>
      </c>
      <c r="I445" s="168" t="str">
        <f>IF(ISBLANK('Beladung des Speichers'!A445),"",SUMIFS('Beladung des Speichers'!$E$17:$E$1001,'Beladung des Speichers'!$A$17:$A$1001,'Ergebnis (detailliert)'!A445))</f>
        <v/>
      </c>
      <c r="J445" s="125" t="str">
        <f>IF(ISBLANK('Beladung des Speichers'!A445),"",'Beladung des Speichers'!E445)</f>
        <v/>
      </c>
      <c r="K445" s="168" t="str">
        <f>IF(ISBLANK('Beladung des Speichers'!A445),"",SUMIFS('Entladung des Speichers'!$C$17:$C$1001,'Entladung des Speichers'!$A$17:$A$1001,'Ergebnis (detailliert)'!A445))</f>
        <v/>
      </c>
      <c r="L445" s="169" t="str">
        <f t="shared" si="26"/>
        <v/>
      </c>
      <c r="M445" s="169" t="str">
        <f>IF(ISBLANK('Entladung des Speichers'!A445),"",'Entladung des Speichers'!C445)</f>
        <v/>
      </c>
      <c r="N445" s="168" t="str">
        <f>IF(ISBLANK('Beladung des Speichers'!A445),"",SUMIFS('Entladung des Speichers'!$E$17:$E$1001,'Entladung des Speichers'!$A$17:$A$1001,'Ergebnis (detailliert)'!$A$17:$A$300))</f>
        <v/>
      </c>
      <c r="O445" s="125" t="str">
        <f t="shared" si="27"/>
        <v/>
      </c>
      <c r="P445" s="20" t="str">
        <f>IFERROR(IF(A445="","",N445*'Ergebnis (detailliert)'!J445/'Ergebnis (detailliert)'!I445),0)</f>
        <v/>
      </c>
      <c r="Q445" s="106" t="str">
        <f t="shared" si="28"/>
        <v/>
      </c>
      <c r="R445" s="107" t="str">
        <f t="shared" si="29"/>
        <v/>
      </c>
      <c r="S445" s="108" t="str">
        <f>IF(A445="","",IF(LOOKUP(A445,Stammdaten!$A$17:$A$1001,Stammdaten!$G$17:$G$1001)="Nein",0,IF(ISBLANK('Beladung des Speichers'!A445),"",ROUND(MIN(J445,Q445)*-1,2))))</f>
        <v/>
      </c>
    </row>
    <row r="446" spans="1:19" x14ac:dyDescent="0.2">
      <c r="A446" s="109" t="str">
        <f>IF('Beladung des Speichers'!A446="","",'Beladung des Speichers'!A446)</f>
        <v/>
      </c>
      <c r="B446" s="109" t="str">
        <f>IF('Beladung des Speichers'!B446="","",'Beladung des Speichers'!B446)</f>
        <v/>
      </c>
      <c r="C446" s="163" t="str">
        <f>IF(ISBLANK('Beladung des Speichers'!A446),"",SUMIFS('Beladung des Speichers'!$C$17:$C$300,'Beladung des Speichers'!$A$17:$A$300,A446)-SUMIFS('Entladung des Speichers'!$C$17:$C$300,'Entladung des Speichers'!$A$17:$A$300,A446)+SUMIFS(Füllstände!$B$17:$B$299,Füllstände!$A$17:$A$299,A446)-SUMIFS(Füllstände!$C$17:$C$299,Füllstände!$A$17:$A$299,A446))</f>
        <v/>
      </c>
      <c r="D446" s="164" t="str">
        <f>IF(ISBLANK('Beladung des Speichers'!A446),"",C446*'Beladung des Speichers'!C446/SUMIFS('Beladung des Speichers'!$C$17:$C$300,'Beladung des Speichers'!$A$17:$A$300,A446))</f>
        <v/>
      </c>
      <c r="E446" s="165" t="str">
        <f>IF(ISBLANK('Beladung des Speichers'!A446),"",1/SUMIFS('Beladung des Speichers'!$C$17:$C$300,'Beladung des Speichers'!$A$17:$A$300,A446)*C446*SUMIF($A$17:$A$300,A446,'Beladung des Speichers'!$E$17:$E$300))</f>
        <v/>
      </c>
      <c r="F446" s="166" t="str">
        <f>IF(ISBLANK('Beladung des Speichers'!A446),"",IF(C446=0,"0,00",D446/C446*E446))</f>
        <v/>
      </c>
      <c r="G446" s="167" t="str">
        <f>IF(ISBLANK('Beladung des Speichers'!A446),"",SUMIFS('Beladung des Speichers'!$C$17:$C$300,'Beladung des Speichers'!$A$17:$A$300,A446))</f>
        <v/>
      </c>
      <c r="H446" s="124" t="str">
        <f>IF(ISBLANK('Beladung des Speichers'!A446),"",'Beladung des Speichers'!C446)</f>
        <v/>
      </c>
      <c r="I446" s="168" t="str">
        <f>IF(ISBLANK('Beladung des Speichers'!A446),"",SUMIFS('Beladung des Speichers'!$E$17:$E$1001,'Beladung des Speichers'!$A$17:$A$1001,'Ergebnis (detailliert)'!A446))</f>
        <v/>
      </c>
      <c r="J446" s="125" t="str">
        <f>IF(ISBLANK('Beladung des Speichers'!A446),"",'Beladung des Speichers'!E446)</f>
        <v/>
      </c>
      <c r="K446" s="168" t="str">
        <f>IF(ISBLANK('Beladung des Speichers'!A446),"",SUMIFS('Entladung des Speichers'!$C$17:$C$1001,'Entladung des Speichers'!$A$17:$A$1001,'Ergebnis (detailliert)'!A446))</f>
        <v/>
      </c>
      <c r="L446" s="169" t="str">
        <f t="shared" si="26"/>
        <v/>
      </c>
      <c r="M446" s="169" t="str">
        <f>IF(ISBLANK('Entladung des Speichers'!A446),"",'Entladung des Speichers'!C446)</f>
        <v/>
      </c>
      <c r="N446" s="168" t="str">
        <f>IF(ISBLANK('Beladung des Speichers'!A446),"",SUMIFS('Entladung des Speichers'!$E$17:$E$1001,'Entladung des Speichers'!$A$17:$A$1001,'Ergebnis (detailliert)'!$A$17:$A$300))</f>
        <v/>
      </c>
      <c r="O446" s="125" t="str">
        <f t="shared" si="27"/>
        <v/>
      </c>
      <c r="P446" s="20" t="str">
        <f>IFERROR(IF(A446="","",N446*'Ergebnis (detailliert)'!J446/'Ergebnis (detailliert)'!I446),0)</f>
        <v/>
      </c>
      <c r="Q446" s="106" t="str">
        <f t="shared" si="28"/>
        <v/>
      </c>
      <c r="R446" s="107" t="str">
        <f t="shared" si="29"/>
        <v/>
      </c>
      <c r="S446" s="108" t="str">
        <f>IF(A446="","",IF(LOOKUP(A446,Stammdaten!$A$17:$A$1001,Stammdaten!$G$17:$G$1001)="Nein",0,IF(ISBLANK('Beladung des Speichers'!A446),"",ROUND(MIN(J446,Q446)*-1,2))))</f>
        <v/>
      </c>
    </row>
    <row r="447" spans="1:19" x14ac:dyDescent="0.2">
      <c r="A447" s="109" t="str">
        <f>IF('Beladung des Speichers'!A447="","",'Beladung des Speichers'!A447)</f>
        <v/>
      </c>
      <c r="B447" s="109" t="str">
        <f>IF('Beladung des Speichers'!B447="","",'Beladung des Speichers'!B447)</f>
        <v/>
      </c>
      <c r="C447" s="163" t="str">
        <f>IF(ISBLANK('Beladung des Speichers'!A447),"",SUMIFS('Beladung des Speichers'!$C$17:$C$300,'Beladung des Speichers'!$A$17:$A$300,A447)-SUMIFS('Entladung des Speichers'!$C$17:$C$300,'Entladung des Speichers'!$A$17:$A$300,A447)+SUMIFS(Füllstände!$B$17:$B$299,Füllstände!$A$17:$A$299,A447)-SUMIFS(Füllstände!$C$17:$C$299,Füllstände!$A$17:$A$299,A447))</f>
        <v/>
      </c>
      <c r="D447" s="164" t="str">
        <f>IF(ISBLANK('Beladung des Speichers'!A447),"",C447*'Beladung des Speichers'!C447/SUMIFS('Beladung des Speichers'!$C$17:$C$300,'Beladung des Speichers'!$A$17:$A$300,A447))</f>
        <v/>
      </c>
      <c r="E447" s="165" t="str">
        <f>IF(ISBLANK('Beladung des Speichers'!A447),"",1/SUMIFS('Beladung des Speichers'!$C$17:$C$300,'Beladung des Speichers'!$A$17:$A$300,A447)*C447*SUMIF($A$17:$A$300,A447,'Beladung des Speichers'!$E$17:$E$300))</f>
        <v/>
      </c>
      <c r="F447" s="166" t="str">
        <f>IF(ISBLANK('Beladung des Speichers'!A447),"",IF(C447=0,"0,00",D447/C447*E447))</f>
        <v/>
      </c>
      <c r="G447" s="167" t="str">
        <f>IF(ISBLANK('Beladung des Speichers'!A447),"",SUMIFS('Beladung des Speichers'!$C$17:$C$300,'Beladung des Speichers'!$A$17:$A$300,A447))</f>
        <v/>
      </c>
      <c r="H447" s="124" t="str">
        <f>IF(ISBLANK('Beladung des Speichers'!A447),"",'Beladung des Speichers'!C447)</f>
        <v/>
      </c>
      <c r="I447" s="168" t="str">
        <f>IF(ISBLANK('Beladung des Speichers'!A447),"",SUMIFS('Beladung des Speichers'!$E$17:$E$1001,'Beladung des Speichers'!$A$17:$A$1001,'Ergebnis (detailliert)'!A447))</f>
        <v/>
      </c>
      <c r="J447" s="125" t="str">
        <f>IF(ISBLANK('Beladung des Speichers'!A447),"",'Beladung des Speichers'!E447)</f>
        <v/>
      </c>
      <c r="K447" s="168" t="str">
        <f>IF(ISBLANK('Beladung des Speichers'!A447),"",SUMIFS('Entladung des Speichers'!$C$17:$C$1001,'Entladung des Speichers'!$A$17:$A$1001,'Ergebnis (detailliert)'!A447))</f>
        <v/>
      </c>
      <c r="L447" s="169" t="str">
        <f t="shared" si="26"/>
        <v/>
      </c>
      <c r="M447" s="169" t="str">
        <f>IF(ISBLANK('Entladung des Speichers'!A447),"",'Entladung des Speichers'!C447)</f>
        <v/>
      </c>
      <c r="N447" s="168" t="str">
        <f>IF(ISBLANK('Beladung des Speichers'!A447),"",SUMIFS('Entladung des Speichers'!$E$17:$E$1001,'Entladung des Speichers'!$A$17:$A$1001,'Ergebnis (detailliert)'!$A$17:$A$300))</f>
        <v/>
      </c>
      <c r="O447" s="125" t="str">
        <f t="shared" si="27"/>
        <v/>
      </c>
      <c r="P447" s="20" t="str">
        <f>IFERROR(IF(A447="","",N447*'Ergebnis (detailliert)'!J447/'Ergebnis (detailliert)'!I447),0)</f>
        <v/>
      </c>
      <c r="Q447" s="106" t="str">
        <f t="shared" si="28"/>
        <v/>
      </c>
      <c r="R447" s="107" t="str">
        <f t="shared" si="29"/>
        <v/>
      </c>
      <c r="S447" s="108" t="str">
        <f>IF(A447="","",IF(LOOKUP(A447,Stammdaten!$A$17:$A$1001,Stammdaten!$G$17:$G$1001)="Nein",0,IF(ISBLANK('Beladung des Speichers'!A447),"",ROUND(MIN(J447,Q447)*-1,2))))</f>
        <v/>
      </c>
    </row>
    <row r="448" spans="1:19" x14ac:dyDescent="0.2">
      <c r="A448" s="109" t="str">
        <f>IF('Beladung des Speichers'!A448="","",'Beladung des Speichers'!A448)</f>
        <v/>
      </c>
      <c r="B448" s="109" t="str">
        <f>IF('Beladung des Speichers'!B448="","",'Beladung des Speichers'!B448)</f>
        <v/>
      </c>
      <c r="C448" s="163" t="str">
        <f>IF(ISBLANK('Beladung des Speichers'!A448),"",SUMIFS('Beladung des Speichers'!$C$17:$C$300,'Beladung des Speichers'!$A$17:$A$300,A448)-SUMIFS('Entladung des Speichers'!$C$17:$C$300,'Entladung des Speichers'!$A$17:$A$300,A448)+SUMIFS(Füllstände!$B$17:$B$299,Füllstände!$A$17:$A$299,A448)-SUMIFS(Füllstände!$C$17:$C$299,Füllstände!$A$17:$A$299,A448))</f>
        <v/>
      </c>
      <c r="D448" s="164" t="str">
        <f>IF(ISBLANK('Beladung des Speichers'!A448),"",C448*'Beladung des Speichers'!C448/SUMIFS('Beladung des Speichers'!$C$17:$C$300,'Beladung des Speichers'!$A$17:$A$300,A448))</f>
        <v/>
      </c>
      <c r="E448" s="165" t="str">
        <f>IF(ISBLANK('Beladung des Speichers'!A448),"",1/SUMIFS('Beladung des Speichers'!$C$17:$C$300,'Beladung des Speichers'!$A$17:$A$300,A448)*C448*SUMIF($A$17:$A$300,A448,'Beladung des Speichers'!$E$17:$E$300))</f>
        <v/>
      </c>
      <c r="F448" s="166" t="str">
        <f>IF(ISBLANK('Beladung des Speichers'!A448),"",IF(C448=0,"0,00",D448/C448*E448))</f>
        <v/>
      </c>
      <c r="G448" s="167" t="str">
        <f>IF(ISBLANK('Beladung des Speichers'!A448),"",SUMIFS('Beladung des Speichers'!$C$17:$C$300,'Beladung des Speichers'!$A$17:$A$300,A448))</f>
        <v/>
      </c>
      <c r="H448" s="124" t="str">
        <f>IF(ISBLANK('Beladung des Speichers'!A448),"",'Beladung des Speichers'!C448)</f>
        <v/>
      </c>
      <c r="I448" s="168" t="str">
        <f>IF(ISBLANK('Beladung des Speichers'!A448),"",SUMIFS('Beladung des Speichers'!$E$17:$E$1001,'Beladung des Speichers'!$A$17:$A$1001,'Ergebnis (detailliert)'!A448))</f>
        <v/>
      </c>
      <c r="J448" s="125" t="str">
        <f>IF(ISBLANK('Beladung des Speichers'!A448),"",'Beladung des Speichers'!E448)</f>
        <v/>
      </c>
      <c r="K448" s="168" t="str">
        <f>IF(ISBLANK('Beladung des Speichers'!A448),"",SUMIFS('Entladung des Speichers'!$C$17:$C$1001,'Entladung des Speichers'!$A$17:$A$1001,'Ergebnis (detailliert)'!A448))</f>
        <v/>
      </c>
      <c r="L448" s="169" t="str">
        <f t="shared" si="26"/>
        <v/>
      </c>
      <c r="M448" s="169" t="str">
        <f>IF(ISBLANK('Entladung des Speichers'!A448),"",'Entladung des Speichers'!C448)</f>
        <v/>
      </c>
      <c r="N448" s="168" t="str">
        <f>IF(ISBLANK('Beladung des Speichers'!A448),"",SUMIFS('Entladung des Speichers'!$E$17:$E$1001,'Entladung des Speichers'!$A$17:$A$1001,'Ergebnis (detailliert)'!$A$17:$A$300))</f>
        <v/>
      </c>
      <c r="O448" s="125" t="str">
        <f t="shared" si="27"/>
        <v/>
      </c>
      <c r="P448" s="20" t="str">
        <f>IFERROR(IF(A448="","",N448*'Ergebnis (detailliert)'!J448/'Ergebnis (detailliert)'!I448),0)</f>
        <v/>
      </c>
      <c r="Q448" s="106" t="str">
        <f t="shared" si="28"/>
        <v/>
      </c>
      <c r="R448" s="107" t="str">
        <f t="shared" si="29"/>
        <v/>
      </c>
      <c r="S448" s="108" t="str">
        <f>IF(A448="","",IF(LOOKUP(A448,Stammdaten!$A$17:$A$1001,Stammdaten!$G$17:$G$1001)="Nein",0,IF(ISBLANK('Beladung des Speichers'!A448),"",ROUND(MIN(J448,Q448)*-1,2))))</f>
        <v/>
      </c>
    </row>
    <row r="449" spans="1:19" x14ac:dyDescent="0.2">
      <c r="A449" s="109" t="str">
        <f>IF('Beladung des Speichers'!A449="","",'Beladung des Speichers'!A449)</f>
        <v/>
      </c>
      <c r="B449" s="109" t="str">
        <f>IF('Beladung des Speichers'!B449="","",'Beladung des Speichers'!B449)</f>
        <v/>
      </c>
      <c r="C449" s="163" t="str">
        <f>IF(ISBLANK('Beladung des Speichers'!A449),"",SUMIFS('Beladung des Speichers'!$C$17:$C$300,'Beladung des Speichers'!$A$17:$A$300,A449)-SUMIFS('Entladung des Speichers'!$C$17:$C$300,'Entladung des Speichers'!$A$17:$A$300,A449)+SUMIFS(Füllstände!$B$17:$B$299,Füllstände!$A$17:$A$299,A449)-SUMIFS(Füllstände!$C$17:$C$299,Füllstände!$A$17:$A$299,A449))</f>
        <v/>
      </c>
      <c r="D449" s="164" t="str">
        <f>IF(ISBLANK('Beladung des Speichers'!A449),"",C449*'Beladung des Speichers'!C449/SUMIFS('Beladung des Speichers'!$C$17:$C$300,'Beladung des Speichers'!$A$17:$A$300,A449))</f>
        <v/>
      </c>
      <c r="E449" s="165" t="str">
        <f>IF(ISBLANK('Beladung des Speichers'!A449),"",1/SUMIFS('Beladung des Speichers'!$C$17:$C$300,'Beladung des Speichers'!$A$17:$A$300,A449)*C449*SUMIF($A$17:$A$300,A449,'Beladung des Speichers'!$E$17:$E$300))</f>
        <v/>
      </c>
      <c r="F449" s="166" t="str">
        <f>IF(ISBLANK('Beladung des Speichers'!A449),"",IF(C449=0,"0,00",D449/C449*E449))</f>
        <v/>
      </c>
      <c r="G449" s="167" t="str">
        <f>IF(ISBLANK('Beladung des Speichers'!A449),"",SUMIFS('Beladung des Speichers'!$C$17:$C$300,'Beladung des Speichers'!$A$17:$A$300,A449))</f>
        <v/>
      </c>
      <c r="H449" s="124" t="str">
        <f>IF(ISBLANK('Beladung des Speichers'!A449),"",'Beladung des Speichers'!C449)</f>
        <v/>
      </c>
      <c r="I449" s="168" t="str">
        <f>IF(ISBLANK('Beladung des Speichers'!A449),"",SUMIFS('Beladung des Speichers'!$E$17:$E$1001,'Beladung des Speichers'!$A$17:$A$1001,'Ergebnis (detailliert)'!A449))</f>
        <v/>
      </c>
      <c r="J449" s="125" t="str">
        <f>IF(ISBLANK('Beladung des Speichers'!A449),"",'Beladung des Speichers'!E449)</f>
        <v/>
      </c>
      <c r="K449" s="168" t="str">
        <f>IF(ISBLANK('Beladung des Speichers'!A449),"",SUMIFS('Entladung des Speichers'!$C$17:$C$1001,'Entladung des Speichers'!$A$17:$A$1001,'Ergebnis (detailliert)'!A449))</f>
        <v/>
      </c>
      <c r="L449" s="169" t="str">
        <f t="shared" si="26"/>
        <v/>
      </c>
      <c r="M449" s="169" t="str">
        <f>IF(ISBLANK('Entladung des Speichers'!A449),"",'Entladung des Speichers'!C449)</f>
        <v/>
      </c>
      <c r="N449" s="168" t="str">
        <f>IF(ISBLANK('Beladung des Speichers'!A449),"",SUMIFS('Entladung des Speichers'!$E$17:$E$1001,'Entladung des Speichers'!$A$17:$A$1001,'Ergebnis (detailliert)'!$A$17:$A$300))</f>
        <v/>
      </c>
      <c r="O449" s="125" t="str">
        <f t="shared" si="27"/>
        <v/>
      </c>
      <c r="P449" s="20" t="str">
        <f>IFERROR(IF(A449="","",N449*'Ergebnis (detailliert)'!J449/'Ergebnis (detailliert)'!I449),0)</f>
        <v/>
      </c>
      <c r="Q449" s="106" t="str">
        <f t="shared" si="28"/>
        <v/>
      </c>
      <c r="R449" s="107" t="str">
        <f t="shared" si="29"/>
        <v/>
      </c>
      <c r="S449" s="108" t="str">
        <f>IF(A449="","",IF(LOOKUP(A449,Stammdaten!$A$17:$A$1001,Stammdaten!$G$17:$G$1001)="Nein",0,IF(ISBLANK('Beladung des Speichers'!A449),"",ROUND(MIN(J449,Q449)*-1,2))))</f>
        <v/>
      </c>
    </row>
    <row r="450" spans="1:19" x14ac:dyDescent="0.2">
      <c r="A450" s="109" t="str">
        <f>IF('Beladung des Speichers'!A450="","",'Beladung des Speichers'!A450)</f>
        <v/>
      </c>
      <c r="B450" s="109" t="str">
        <f>IF('Beladung des Speichers'!B450="","",'Beladung des Speichers'!B450)</f>
        <v/>
      </c>
      <c r="C450" s="163" t="str">
        <f>IF(ISBLANK('Beladung des Speichers'!A450),"",SUMIFS('Beladung des Speichers'!$C$17:$C$300,'Beladung des Speichers'!$A$17:$A$300,A450)-SUMIFS('Entladung des Speichers'!$C$17:$C$300,'Entladung des Speichers'!$A$17:$A$300,A450)+SUMIFS(Füllstände!$B$17:$B$299,Füllstände!$A$17:$A$299,A450)-SUMIFS(Füllstände!$C$17:$C$299,Füllstände!$A$17:$A$299,A450))</f>
        <v/>
      </c>
      <c r="D450" s="164" t="str">
        <f>IF(ISBLANK('Beladung des Speichers'!A450),"",C450*'Beladung des Speichers'!C450/SUMIFS('Beladung des Speichers'!$C$17:$C$300,'Beladung des Speichers'!$A$17:$A$300,A450))</f>
        <v/>
      </c>
      <c r="E450" s="165" t="str">
        <f>IF(ISBLANK('Beladung des Speichers'!A450),"",1/SUMIFS('Beladung des Speichers'!$C$17:$C$300,'Beladung des Speichers'!$A$17:$A$300,A450)*C450*SUMIF($A$17:$A$300,A450,'Beladung des Speichers'!$E$17:$E$300))</f>
        <v/>
      </c>
      <c r="F450" s="166" t="str">
        <f>IF(ISBLANK('Beladung des Speichers'!A450),"",IF(C450=0,"0,00",D450/C450*E450))</f>
        <v/>
      </c>
      <c r="G450" s="167" t="str">
        <f>IF(ISBLANK('Beladung des Speichers'!A450),"",SUMIFS('Beladung des Speichers'!$C$17:$C$300,'Beladung des Speichers'!$A$17:$A$300,A450))</f>
        <v/>
      </c>
      <c r="H450" s="124" t="str">
        <f>IF(ISBLANK('Beladung des Speichers'!A450),"",'Beladung des Speichers'!C450)</f>
        <v/>
      </c>
      <c r="I450" s="168" t="str">
        <f>IF(ISBLANK('Beladung des Speichers'!A450),"",SUMIFS('Beladung des Speichers'!$E$17:$E$1001,'Beladung des Speichers'!$A$17:$A$1001,'Ergebnis (detailliert)'!A450))</f>
        <v/>
      </c>
      <c r="J450" s="125" t="str">
        <f>IF(ISBLANK('Beladung des Speichers'!A450),"",'Beladung des Speichers'!E450)</f>
        <v/>
      </c>
      <c r="K450" s="168" t="str">
        <f>IF(ISBLANK('Beladung des Speichers'!A450),"",SUMIFS('Entladung des Speichers'!$C$17:$C$1001,'Entladung des Speichers'!$A$17:$A$1001,'Ergebnis (detailliert)'!A450))</f>
        <v/>
      </c>
      <c r="L450" s="169" t="str">
        <f t="shared" si="26"/>
        <v/>
      </c>
      <c r="M450" s="169" t="str">
        <f>IF(ISBLANK('Entladung des Speichers'!A450),"",'Entladung des Speichers'!C450)</f>
        <v/>
      </c>
      <c r="N450" s="168" t="str">
        <f>IF(ISBLANK('Beladung des Speichers'!A450),"",SUMIFS('Entladung des Speichers'!$E$17:$E$1001,'Entladung des Speichers'!$A$17:$A$1001,'Ergebnis (detailliert)'!$A$17:$A$300))</f>
        <v/>
      </c>
      <c r="O450" s="125" t="str">
        <f t="shared" si="27"/>
        <v/>
      </c>
      <c r="P450" s="20" t="str">
        <f>IFERROR(IF(A450="","",N450*'Ergebnis (detailliert)'!J450/'Ergebnis (detailliert)'!I450),0)</f>
        <v/>
      </c>
      <c r="Q450" s="106" t="str">
        <f t="shared" si="28"/>
        <v/>
      </c>
      <c r="R450" s="107" t="str">
        <f t="shared" si="29"/>
        <v/>
      </c>
      <c r="S450" s="108" t="str">
        <f>IF(A450="","",IF(LOOKUP(A450,Stammdaten!$A$17:$A$1001,Stammdaten!$G$17:$G$1001)="Nein",0,IF(ISBLANK('Beladung des Speichers'!A450),"",ROUND(MIN(J450,Q450)*-1,2))))</f>
        <v/>
      </c>
    </row>
    <row r="451" spans="1:19" x14ac:dyDescent="0.2">
      <c r="A451" s="109" t="str">
        <f>IF('Beladung des Speichers'!A451="","",'Beladung des Speichers'!A451)</f>
        <v/>
      </c>
      <c r="B451" s="109" t="str">
        <f>IF('Beladung des Speichers'!B451="","",'Beladung des Speichers'!B451)</f>
        <v/>
      </c>
      <c r="C451" s="163" t="str">
        <f>IF(ISBLANK('Beladung des Speichers'!A451),"",SUMIFS('Beladung des Speichers'!$C$17:$C$300,'Beladung des Speichers'!$A$17:$A$300,A451)-SUMIFS('Entladung des Speichers'!$C$17:$C$300,'Entladung des Speichers'!$A$17:$A$300,A451)+SUMIFS(Füllstände!$B$17:$B$299,Füllstände!$A$17:$A$299,A451)-SUMIFS(Füllstände!$C$17:$C$299,Füllstände!$A$17:$A$299,A451))</f>
        <v/>
      </c>
      <c r="D451" s="164" t="str">
        <f>IF(ISBLANK('Beladung des Speichers'!A451),"",C451*'Beladung des Speichers'!C451/SUMIFS('Beladung des Speichers'!$C$17:$C$300,'Beladung des Speichers'!$A$17:$A$300,A451))</f>
        <v/>
      </c>
      <c r="E451" s="165" t="str">
        <f>IF(ISBLANK('Beladung des Speichers'!A451),"",1/SUMIFS('Beladung des Speichers'!$C$17:$C$300,'Beladung des Speichers'!$A$17:$A$300,A451)*C451*SUMIF($A$17:$A$300,A451,'Beladung des Speichers'!$E$17:$E$300))</f>
        <v/>
      </c>
      <c r="F451" s="166" t="str">
        <f>IF(ISBLANK('Beladung des Speichers'!A451),"",IF(C451=0,"0,00",D451/C451*E451))</f>
        <v/>
      </c>
      <c r="G451" s="167" t="str">
        <f>IF(ISBLANK('Beladung des Speichers'!A451),"",SUMIFS('Beladung des Speichers'!$C$17:$C$300,'Beladung des Speichers'!$A$17:$A$300,A451))</f>
        <v/>
      </c>
      <c r="H451" s="124" t="str">
        <f>IF(ISBLANK('Beladung des Speichers'!A451),"",'Beladung des Speichers'!C451)</f>
        <v/>
      </c>
      <c r="I451" s="168" t="str">
        <f>IF(ISBLANK('Beladung des Speichers'!A451),"",SUMIFS('Beladung des Speichers'!$E$17:$E$1001,'Beladung des Speichers'!$A$17:$A$1001,'Ergebnis (detailliert)'!A451))</f>
        <v/>
      </c>
      <c r="J451" s="125" t="str">
        <f>IF(ISBLANK('Beladung des Speichers'!A451),"",'Beladung des Speichers'!E451)</f>
        <v/>
      </c>
      <c r="K451" s="168" t="str">
        <f>IF(ISBLANK('Beladung des Speichers'!A451),"",SUMIFS('Entladung des Speichers'!$C$17:$C$1001,'Entladung des Speichers'!$A$17:$A$1001,'Ergebnis (detailliert)'!A451))</f>
        <v/>
      </c>
      <c r="L451" s="169" t="str">
        <f t="shared" si="26"/>
        <v/>
      </c>
      <c r="M451" s="169" t="str">
        <f>IF(ISBLANK('Entladung des Speichers'!A451),"",'Entladung des Speichers'!C451)</f>
        <v/>
      </c>
      <c r="N451" s="168" t="str">
        <f>IF(ISBLANK('Beladung des Speichers'!A451),"",SUMIFS('Entladung des Speichers'!$E$17:$E$1001,'Entladung des Speichers'!$A$17:$A$1001,'Ergebnis (detailliert)'!$A$17:$A$300))</f>
        <v/>
      </c>
      <c r="O451" s="125" t="str">
        <f t="shared" si="27"/>
        <v/>
      </c>
      <c r="P451" s="20" t="str">
        <f>IFERROR(IF(A451="","",N451*'Ergebnis (detailliert)'!J451/'Ergebnis (detailliert)'!I451),0)</f>
        <v/>
      </c>
      <c r="Q451" s="106" t="str">
        <f t="shared" si="28"/>
        <v/>
      </c>
      <c r="R451" s="107" t="str">
        <f t="shared" si="29"/>
        <v/>
      </c>
      <c r="S451" s="108" t="str">
        <f>IF(A451="","",IF(LOOKUP(A451,Stammdaten!$A$17:$A$1001,Stammdaten!$G$17:$G$1001)="Nein",0,IF(ISBLANK('Beladung des Speichers'!A451),"",ROUND(MIN(J451,Q451)*-1,2))))</f>
        <v/>
      </c>
    </row>
    <row r="452" spans="1:19" x14ac:dyDescent="0.2">
      <c r="A452" s="109" t="str">
        <f>IF('Beladung des Speichers'!A452="","",'Beladung des Speichers'!A452)</f>
        <v/>
      </c>
      <c r="B452" s="109" t="str">
        <f>IF('Beladung des Speichers'!B452="","",'Beladung des Speichers'!B452)</f>
        <v/>
      </c>
      <c r="C452" s="163" t="str">
        <f>IF(ISBLANK('Beladung des Speichers'!A452),"",SUMIFS('Beladung des Speichers'!$C$17:$C$300,'Beladung des Speichers'!$A$17:$A$300,A452)-SUMIFS('Entladung des Speichers'!$C$17:$C$300,'Entladung des Speichers'!$A$17:$A$300,A452)+SUMIFS(Füllstände!$B$17:$B$299,Füllstände!$A$17:$A$299,A452)-SUMIFS(Füllstände!$C$17:$C$299,Füllstände!$A$17:$A$299,A452))</f>
        <v/>
      </c>
      <c r="D452" s="164" t="str">
        <f>IF(ISBLANK('Beladung des Speichers'!A452),"",C452*'Beladung des Speichers'!C452/SUMIFS('Beladung des Speichers'!$C$17:$C$300,'Beladung des Speichers'!$A$17:$A$300,A452))</f>
        <v/>
      </c>
      <c r="E452" s="165" t="str">
        <f>IF(ISBLANK('Beladung des Speichers'!A452),"",1/SUMIFS('Beladung des Speichers'!$C$17:$C$300,'Beladung des Speichers'!$A$17:$A$300,A452)*C452*SUMIF($A$17:$A$300,A452,'Beladung des Speichers'!$E$17:$E$300))</f>
        <v/>
      </c>
      <c r="F452" s="166" t="str">
        <f>IF(ISBLANK('Beladung des Speichers'!A452),"",IF(C452=0,"0,00",D452/C452*E452))</f>
        <v/>
      </c>
      <c r="G452" s="167" t="str">
        <f>IF(ISBLANK('Beladung des Speichers'!A452),"",SUMIFS('Beladung des Speichers'!$C$17:$C$300,'Beladung des Speichers'!$A$17:$A$300,A452))</f>
        <v/>
      </c>
      <c r="H452" s="124" t="str">
        <f>IF(ISBLANK('Beladung des Speichers'!A452),"",'Beladung des Speichers'!C452)</f>
        <v/>
      </c>
      <c r="I452" s="168" t="str">
        <f>IF(ISBLANK('Beladung des Speichers'!A452),"",SUMIFS('Beladung des Speichers'!$E$17:$E$1001,'Beladung des Speichers'!$A$17:$A$1001,'Ergebnis (detailliert)'!A452))</f>
        <v/>
      </c>
      <c r="J452" s="125" t="str">
        <f>IF(ISBLANK('Beladung des Speichers'!A452),"",'Beladung des Speichers'!E452)</f>
        <v/>
      </c>
      <c r="K452" s="168" t="str">
        <f>IF(ISBLANK('Beladung des Speichers'!A452),"",SUMIFS('Entladung des Speichers'!$C$17:$C$1001,'Entladung des Speichers'!$A$17:$A$1001,'Ergebnis (detailliert)'!A452))</f>
        <v/>
      </c>
      <c r="L452" s="169" t="str">
        <f t="shared" si="26"/>
        <v/>
      </c>
      <c r="M452" s="169" t="str">
        <f>IF(ISBLANK('Entladung des Speichers'!A452),"",'Entladung des Speichers'!C452)</f>
        <v/>
      </c>
      <c r="N452" s="168" t="str">
        <f>IF(ISBLANK('Beladung des Speichers'!A452),"",SUMIFS('Entladung des Speichers'!$E$17:$E$1001,'Entladung des Speichers'!$A$17:$A$1001,'Ergebnis (detailliert)'!$A$17:$A$300))</f>
        <v/>
      </c>
      <c r="O452" s="125" t="str">
        <f t="shared" si="27"/>
        <v/>
      </c>
      <c r="P452" s="20" t="str">
        <f>IFERROR(IF(A452="","",N452*'Ergebnis (detailliert)'!J452/'Ergebnis (detailliert)'!I452),0)</f>
        <v/>
      </c>
      <c r="Q452" s="106" t="str">
        <f t="shared" si="28"/>
        <v/>
      </c>
      <c r="R452" s="107" t="str">
        <f t="shared" si="29"/>
        <v/>
      </c>
      <c r="S452" s="108" t="str">
        <f>IF(A452="","",IF(LOOKUP(A452,Stammdaten!$A$17:$A$1001,Stammdaten!$G$17:$G$1001)="Nein",0,IF(ISBLANK('Beladung des Speichers'!A452),"",ROUND(MIN(J452,Q452)*-1,2))))</f>
        <v/>
      </c>
    </row>
    <row r="453" spans="1:19" x14ac:dyDescent="0.2">
      <c r="A453" s="109" t="str">
        <f>IF('Beladung des Speichers'!A453="","",'Beladung des Speichers'!A453)</f>
        <v/>
      </c>
      <c r="B453" s="109" t="str">
        <f>IF('Beladung des Speichers'!B453="","",'Beladung des Speichers'!B453)</f>
        <v/>
      </c>
      <c r="C453" s="163" t="str">
        <f>IF(ISBLANK('Beladung des Speichers'!A453),"",SUMIFS('Beladung des Speichers'!$C$17:$C$300,'Beladung des Speichers'!$A$17:$A$300,A453)-SUMIFS('Entladung des Speichers'!$C$17:$C$300,'Entladung des Speichers'!$A$17:$A$300,A453)+SUMIFS(Füllstände!$B$17:$B$299,Füllstände!$A$17:$A$299,A453)-SUMIFS(Füllstände!$C$17:$C$299,Füllstände!$A$17:$A$299,A453))</f>
        <v/>
      </c>
      <c r="D453" s="164" t="str">
        <f>IF(ISBLANK('Beladung des Speichers'!A453),"",C453*'Beladung des Speichers'!C453/SUMIFS('Beladung des Speichers'!$C$17:$C$300,'Beladung des Speichers'!$A$17:$A$300,A453))</f>
        <v/>
      </c>
      <c r="E453" s="165" t="str">
        <f>IF(ISBLANK('Beladung des Speichers'!A453),"",1/SUMIFS('Beladung des Speichers'!$C$17:$C$300,'Beladung des Speichers'!$A$17:$A$300,A453)*C453*SUMIF($A$17:$A$300,A453,'Beladung des Speichers'!$E$17:$E$300))</f>
        <v/>
      </c>
      <c r="F453" s="166" t="str">
        <f>IF(ISBLANK('Beladung des Speichers'!A453),"",IF(C453=0,"0,00",D453/C453*E453))</f>
        <v/>
      </c>
      <c r="G453" s="167" t="str">
        <f>IF(ISBLANK('Beladung des Speichers'!A453),"",SUMIFS('Beladung des Speichers'!$C$17:$C$300,'Beladung des Speichers'!$A$17:$A$300,A453))</f>
        <v/>
      </c>
      <c r="H453" s="124" t="str">
        <f>IF(ISBLANK('Beladung des Speichers'!A453),"",'Beladung des Speichers'!C453)</f>
        <v/>
      </c>
      <c r="I453" s="168" t="str">
        <f>IF(ISBLANK('Beladung des Speichers'!A453),"",SUMIFS('Beladung des Speichers'!$E$17:$E$1001,'Beladung des Speichers'!$A$17:$A$1001,'Ergebnis (detailliert)'!A453))</f>
        <v/>
      </c>
      <c r="J453" s="125" t="str">
        <f>IF(ISBLANK('Beladung des Speichers'!A453),"",'Beladung des Speichers'!E453)</f>
        <v/>
      </c>
      <c r="K453" s="168" t="str">
        <f>IF(ISBLANK('Beladung des Speichers'!A453),"",SUMIFS('Entladung des Speichers'!$C$17:$C$1001,'Entladung des Speichers'!$A$17:$A$1001,'Ergebnis (detailliert)'!A453))</f>
        <v/>
      </c>
      <c r="L453" s="169" t="str">
        <f t="shared" si="26"/>
        <v/>
      </c>
      <c r="M453" s="169" t="str">
        <f>IF(ISBLANK('Entladung des Speichers'!A453),"",'Entladung des Speichers'!C453)</f>
        <v/>
      </c>
      <c r="N453" s="168" t="str">
        <f>IF(ISBLANK('Beladung des Speichers'!A453),"",SUMIFS('Entladung des Speichers'!$E$17:$E$1001,'Entladung des Speichers'!$A$17:$A$1001,'Ergebnis (detailliert)'!$A$17:$A$300))</f>
        <v/>
      </c>
      <c r="O453" s="125" t="str">
        <f t="shared" si="27"/>
        <v/>
      </c>
      <c r="P453" s="20" t="str">
        <f>IFERROR(IF(A453="","",N453*'Ergebnis (detailliert)'!J453/'Ergebnis (detailliert)'!I453),0)</f>
        <v/>
      </c>
      <c r="Q453" s="106" t="str">
        <f t="shared" si="28"/>
        <v/>
      </c>
      <c r="R453" s="107" t="str">
        <f t="shared" si="29"/>
        <v/>
      </c>
      <c r="S453" s="108" t="str">
        <f>IF(A453="","",IF(LOOKUP(A453,Stammdaten!$A$17:$A$1001,Stammdaten!$G$17:$G$1001)="Nein",0,IF(ISBLANK('Beladung des Speichers'!A453),"",ROUND(MIN(J453,Q453)*-1,2))))</f>
        <v/>
      </c>
    </row>
    <row r="454" spans="1:19" x14ac:dyDescent="0.2">
      <c r="A454" s="109" t="str">
        <f>IF('Beladung des Speichers'!A454="","",'Beladung des Speichers'!A454)</f>
        <v/>
      </c>
      <c r="B454" s="109" t="str">
        <f>IF('Beladung des Speichers'!B454="","",'Beladung des Speichers'!B454)</f>
        <v/>
      </c>
      <c r="C454" s="163" t="str">
        <f>IF(ISBLANK('Beladung des Speichers'!A454),"",SUMIFS('Beladung des Speichers'!$C$17:$C$300,'Beladung des Speichers'!$A$17:$A$300,A454)-SUMIFS('Entladung des Speichers'!$C$17:$C$300,'Entladung des Speichers'!$A$17:$A$300,A454)+SUMIFS(Füllstände!$B$17:$B$299,Füllstände!$A$17:$A$299,A454)-SUMIFS(Füllstände!$C$17:$C$299,Füllstände!$A$17:$A$299,A454))</f>
        <v/>
      </c>
      <c r="D454" s="164" t="str">
        <f>IF(ISBLANK('Beladung des Speichers'!A454),"",C454*'Beladung des Speichers'!C454/SUMIFS('Beladung des Speichers'!$C$17:$C$300,'Beladung des Speichers'!$A$17:$A$300,A454))</f>
        <v/>
      </c>
      <c r="E454" s="165" t="str">
        <f>IF(ISBLANK('Beladung des Speichers'!A454),"",1/SUMIFS('Beladung des Speichers'!$C$17:$C$300,'Beladung des Speichers'!$A$17:$A$300,A454)*C454*SUMIF($A$17:$A$300,A454,'Beladung des Speichers'!$E$17:$E$300))</f>
        <v/>
      </c>
      <c r="F454" s="166" t="str">
        <f>IF(ISBLANK('Beladung des Speichers'!A454),"",IF(C454=0,"0,00",D454/C454*E454))</f>
        <v/>
      </c>
      <c r="G454" s="167" t="str">
        <f>IF(ISBLANK('Beladung des Speichers'!A454),"",SUMIFS('Beladung des Speichers'!$C$17:$C$300,'Beladung des Speichers'!$A$17:$A$300,A454))</f>
        <v/>
      </c>
      <c r="H454" s="124" t="str">
        <f>IF(ISBLANK('Beladung des Speichers'!A454),"",'Beladung des Speichers'!C454)</f>
        <v/>
      </c>
      <c r="I454" s="168" t="str">
        <f>IF(ISBLANK('Beladung des Speichers'!A454),"",SUMIFS('Beladung des Speichers'!$E$17:$E$1001,'Beladung des Speichers'!$A$17:$A$1001,'Ergebnis (detailliert)'!A454))</f>
        <v/>
      </c>
      <c r="J454" s="125" t="str">
        <f>IF(ISBLANK('Beladung des Speichers'!A454),"",'Beladung des Speichers'!E454)</f>
        <v/>
      </c>
      <c r="K454" s="168" t="str">
        <f>IF(ISBLANK('Beladung des Speichers'!A454),"",SUMIFS('Entladung des Speichers'!$C$17:$C$1001,'Entladung des Speichers'!$A$17:$A$1001,'Ergebnis (detailliert)'!A454))</f>
        <v/>
      </c>
      <c r="L454" s="169" t="str">
        <f t="shared" si="26"/>
        <v/>
      </c>
      <c r="M454" s="169" t="str">
        <f>IF(ISBLANK('Entladung des Speichers'!A454),"",'Entladung des Speichers'!C454)</f>
        <v/>
      </c>
      <c r="N454" s="168" t="str">
        <f>IF(ISBLANK('Beladung des Speichers'!A454),"",SUMIFS('Entladung des Speichers'!$E$17:$E$1001,'Entladung des Speichers'!$A$17:$A$1001,'Ergebnis (detailliert)'!$A$17:$A$300))</f>
        <v/>
      </c>
      <c r="O454" s="125" t="str">
        <f t="shared" si="27"/>
        <v/>
      </c>
      <c r="P454" s="20" t="str">
        <f>IFERROR(IF(A454="","",N454*'Ergebnis (detailliert)'!J454/'Ergebnis (detailliert)'!I454),0)</f>
        <v/>
      </c>
      <c r="Q454" s="106" t="str">
        <f t="shared" si="28"/>
        <v/>
      </c>
      <c r="R454" s="107" t="str">
        <f t="shared" si="29"/>
        <v/>
      </c>
      <c r="S454" s="108" t="str">
        <f>IF(A454="","",IF(LOOKUP(A454,Stammdaten!$A$17:$A$1001,Stammdaten!$G$17:$G$1001)="Nein",0,IF(ISBLANK('Beladung des Speichers'!A454),"",ROUND(MIN(J454,Q454)*-1,2))))</f>
        <v/>
      </c>
    </row>
    <row r="455" spans="1:19" x14ac:dyDescent="0.2">
      <c r="A455" s="109" t="str">
        <f>IF('Beladung des Speichers'!A455="","",'Beladung des Speichers'!A455)</f>
        <v/>
      </c>
      <c r="B455" s="109" t="str">
        <f>IF('Beladung des Speichers'!B455="","",'Beladung des Speichers'!B455)</f>
        <v/>
      </c>
      <c r="C455" s="163" t="str">
        <f>IF(ISBLANK('Beladung des Speichers'!A455),"",SUMIFS('Beladung des Speichers'!$C$17:$C$300,'Beladung des Speichers'!$A$17:$A$300,A455)-SUMIFS('Entladung des Speichers'!$C$17:$C$300,'Entladung des Speichers'!$A$17:$A$300,A455)+SUMIFS(Füllstände!$B$17:$B$299,Füllstände!$A$17:$A$299,A455)-SUMIFS(Füllstände!$C$17:$C$299,Füllstände!$A$17:$A$299,A455))</f>
        <v/>
      </c>
      <c r="D455" s="164" t="str">
        <f>IF(ISBLANK('Beladung des Speichers'!A455),"",C455*'Beladung des Speichers'!C455/SUMIFS('Beladung des Speichers'!$C$17:$C$300,'Beladung des Speichers'!$A$17:$A$300,A455))</f>
        <v/>
      </c>
      <c r="E455" s="165" t="str">
        <f>IF(ISBLANK('Beladung des Speichers'!A455),"",1/SUMIFS('Beladung des Speichers'!$C$17:$C$300,'Beladung des Speichers'!$A$17:$A$300,A455)*C455*SUMIF($A$17:$A$300,A455,'Beladung des Speichers'!$E$17:$E$300))</f>
        <v/>
      </c>
      <c r="F455" s="166" t="str">
        <f>IF(ISBLANK('Beladung des Speichers'!A455),"",IF(C455=0,"0,00",D455/C455*E455))</f>
        <v/>
      </c>
      <c r="G455" s="167" t="str">
        <f>IF(ISBLANK('Beladung des Speichers'!A455),"",SUMIFS('Beladung des Speichers'!$C$17:$C$300,'Beladung des Speichers'!$A$17:$A$300,A455))</f>
        <v/>
      </c>
      <c r="H455" s="124" t="str">
        <f>IF(ISBLANK('Beladung des Speichers'!A455),"",'Beladung des Speichers'!C455)</f>
        <v/>
      </c>
      <c r="I455" s="168" t="str">
        <f>IF(ISBLANK('Beladung des Speichers'!A455),"",SUMIFS('Beladung des Speichers'!$E$17:$E$1001,'Beladung des Speichers'!$A$17:$A$1001,'Ergebnis (detailliert)'!A455))</f>
        <v/>
      </c>
      <c r="J455" s="125" t="str">
        <f>IF(ISBLANK('Beladung des Speichers'!A455),"",'Beladung des Speichers'!E455)</f>
        <v/>
      </c>
      <c r="K455" s="168" t="str">
        <f>IF(ISBLANK('Beladung des Speichers'!A455),"",SUMIFS('Entladung des Speichers'!$C$17:$C$1001,'Entladung des Speichers'!$A$17:$A$1001,'Ergebnis (detailliert)'!A455))</f>
        <v/>
      </c>
      <c r="L455" s="169" t="str">
        <f t="shared" si="26"/>
        <v/>
      </c>
      <c r="M455" s="169" t="str">
        <f>IF(ISBLANK('Entladung des Speichers'!A455),"",'Entladung des Speichers'!C455)</f>
        <v/>
      </c>
      <c r="N455" s="168" t="str">
        <f>IF(ISBLANK('Beladung des Speichers'!A455),"",SUMIFS('Entladung des Speichers'!$E$17:$E$1001,'Entladung des Speichers'!$A$17:$A$1001,'Ergebnis (detailliert)'!$A$17:$A$300))</f>
        <v/>
      </c>
      <c r="O455" s="125" t="str">
        <f t="shared" si="27"/>
        <v/>
      </c>
      <c r="P455" s="20" t="str">
        <f>IFERROR(IF(A455="","",N455*'Ergebnis (detailliert)'!J455/'Ergebnis (detailliert)'!I455),0)</f>
        <v/>
      </c>
      <c r="Q455" s="106" t="str">
        <f t="shared" si="28"/>
        <v/>
      </c>
      <c r="R455" s="107" t="str">
        <f t="shared" si="29"/>
        <v/>
      </c>
      <c r="S455" s="108" t="str">
        <f>IF(A455="","",IF(LOOKUP(A455,Stammdaten!$A$17:$A$1001,Stammdaten!$G$17:$G$1001)="Nein",0,IF(ISBLANK('Beladung des Speichers'!A455),"",ROUND(MIN(J455,Q455)*-1,2))))</f>
        <v/>
      </c>
    </row>
    <row r="456" spans="1:19" x14ac:dyDescent="0.2">
      <c r="A456" s="109" t="str">
        <f>IF('Beladung des Speichers'!A456="","",'Beladung des Speichers'!A456)</f>
        <v/>
      </c>
      <c r="B456" s="109" t="str">
        <f>IF('Beladung des Speichers'!B456="","",'Beladung des Speichers'!B456)</f>
        <v/>
      </c>
      <c r="C456" s="163" t="str">
        <f>IF(ISBLANK('Beladung des Speichers'!A456),"",SUMIFS('Beladung des Speichers'!$C$17:$C$300,'Beladung des Speichers'!$A$17:$A$300,A456)-SUMIFS('Entladung des Speichers'!$C$17:$C$300,'Entladung des Speichers'!$A$17:$A$300,A456)+SUMIFS(Füllstände!$B$17:$B$299,Füllstände!$A$17:$A$299,A456)-SUMIFS(Füllstände!$C$17:$C$299,Füllstände!$A$17:$A$299,A456))</f>
        <v/>
      </c>
      <c r="D456" s="164" t="str">
        <f>IF(ISBLANK('Beladung des Speichers'!A456),"",C456*'Beladung des Speichers'!C456/SUMIFS('Beladung des Speichers'!$C$17:$C$300,'Beladung des Speichers'!$A$17:$A$300,A456))</f>
        <v/>
      </c>
      <c r="E456" s="165" t="str">
        <f>IF(ISBLANK('Beladung des Speichers'!A456),"",1/SUMIFS('Beladung des Speichers'!$C$17:$C$300,'Beladung des Speichers'!$A$17:$A$300,A456)*C456*SUMIF($A$17:$A$300,A456,'Beladung des Speichers'!$E$17:$E$300))</f>
        <v/>
      </c>
      <c r="F456" s="166" t="str">
        <f>IF(ISBLANK('Beladung des Speichers'!A456),"",IF(C456=0,"0,00",D456/C456*E456))</f>
        <v/>
      </c>
      <c r="G456" s="167" t="str">
        <f>IF(ISBLANK('Beladung des Speichers'!A456),"",SUMIFS('Beladung des Speichers'!$C$17:$C$300,'Beladung des Speichers'!$A$17:$A$300,A456))</f>
        <v/>
      </c>
      <c r="H456" s="124" t="str">
        <f>IF(ISBLANK('Beladung des Speichers'!A456),"",'Beladung des Speichers'!C456)</f>
        <v/>
      </c>
      <c r="I456" s="168" t="str">
        <f>IF(ISBLANK('Beladung des Speichers'!A456),"",SUMIFS('Beladung des Speichers'!$E$17:$E$1001,'Beladung des Speichers'!$A$17:$A$1001,'Ergebnis (detailliert)'!A456))</f>
        <v/>
      </c>
      <c r="J456" s="125" t="str">
        <f>IF(ISBLANK('Beladung des Speichers'!A456),"",'Beladung des Speichers'!E456)</f>
        <v/>
      </c>
      <c r="K456" s="168" t="str">
        <f>IF(ISBLANK('Beladung des Speichers'!A456),"",SUMIFS('Entladung des Speichers'!$C$17:$C$1001,'Entladung des Speichers'!$A$17:$A$1001,'Ergebnis (detailliert)'!A456))</f>
        <v/>
      </c>
      <c r="L456" s="169" t="str">
        <f t="shared" si="26"/>
        <v/>
      </c>
      <c r="M456" s="169" t="str">
        <f>IF(ISBLANK('Entladung des Speichers'!A456),"",'Entladung des Speichers'!C456)</f>
        <v/>
      </c>
      <c r="N456" s="168" t="str">
        <f>IF(ISBLANK('Beladung des Speichers'!A456),"",SUMIFS('Entladung des Speichers'!$E$17:$E$1001,'Entladung des Speichers'!$A$17:$A$1001,'Ergebnis (detailliert)'!$A$17:$A$300))</f>
        <v/>
      </c>
      <c r="O456" s="125" t="str">
        <f t="shared" si="27"/>
        <v/>
      </c>
      <c r="P456" s="20" t="str">
        <f>IFERROR(IF(A456="","",N456*'Ergebnis (detailliert)'!J456/'Ergebnis (detailliert)'!I456),0)</f>
        <v/>
      </c>
      <c r="Q456" s="106" t="str">
        <f t="shared" si="28"/>
        <v/>
      </c>
      <c r="R456" s="107" t="str">
        <f t="shared" si="29"/>
        <v/>
      </c>
      <c r="S456" s="108" t="str">
        <f>IF(A456="","",IF(LOOKUP(A456,Stammdaten!$A$17:$A$1001,Stammdaten!$G$17:$G$1001)="Nein",0,IF(ISBLANK('Beladung des Speichers'!A456),"",ROUND(MIN(J456,Q456)*-1,2))))</f>
        <v/>
      </c>
    </row>
    <row r="457" spans="1:19" x14ac:dyDescent="0.2">
      <c r="A457" s="109" t="str">
        <f>IF('Beladung des Speichers'!A457="","",'Beladung des Speichers'!A457)</f>
        <v/>
      </c>
      <c r="B457" s="109" t="str">
        <f>IF('Beladung des Speichers'!B457="","",'Beladung des Speichers'!B457)</f>
        <v/>
      </c>
      <c r="C457" s="163" t="str">
        <f>IF(ISBLANK('Beladung des Speichers'!A457),"",SUMIFS('Beladung des Speichers'!$C$17:$C$300,'Beladung des Speichers'!$A$17:$A$300,A457)-SUMIFS('Entladung des Speichers'!$C$17:$C$300,'Entladung des Speichers'!$A$17:$A$300,A457)+SUMIFS(Füllstände!$B$17:$B$299,Füllstände!$A$17:$A$299,A457)-SUMIFS(Füllstände!$C$17:$C$299,Füllstände!$A$17:$A$299,A457))</f>
        <v/>
      </c>
      <c r="D457" s="164" t="str">
        <f>IF(ISBLANK('Beladung des Speichers'!A457),"",C457*'Beladung des Speichers'!C457/SUMIFS('Beladung des Speichers'!$C$17:$C$300,'Beladung des Speichers'!$A$17:$A$300,A457))</f>
        <v/>
      </c>
      <c r="E457" s="165" t="str">
        <f>IF(ISBLANK('Beladung des Speichers'!A457),"",1/SUMIFS('Beladung des Speichers'!$C$17:$C$300,'Beladung des Speichers'!$A$17:$A$300,A457)*C457*SUMIF($A$17:$A$300,A457,'Beladung des Speichers'!$E$17:$E$300))</f>
        <v/>
      </c>
      <c r="F457" s="166" t="str">
        <f>IF(ISBLANK('Beladung des Speichers'!A457),"",IF(C457=0,"0,00",D457/C457*E457))</f>
        <v/>
      </c>
      <c r="G457" s="167" t="str">
        <f>IF(ISBLANK('Beladung des Speichers'!A457),"",SUMIFS('Beladung des Speichers'!$C$17:$C$300,'Beladung des Speichers'!$A$17:$A$300,A457))</f>
        <v/>
      </c>
      <c r="H457" s="124" t="str">
        <f>IF(ISBLANK('Beladung des Speichers'!A457),"",'Beladung des Speichers'!C457)</f>
        <v/>
      </c>
      <c r="I457" s="168" t="str">
        <f>IF(ISBLANK('Beladung des Speichers'!A457),"",SUMIFS('Beladung des Speichers'!$E$17:$E$1001,'Beladung des Speichers'!$A$17:$A$1001,'Ergebnis (detailliert)'!A457))</f>
        <v/>
      </c>
      <c r="J457" s="125" t="str">
        <f>IF(ISBLANK('Beladung des Speichers'!A457),"",'Beladung des Speichers'!E457)</f>
        <v/>
      </c>
      <c r="K457" s="168" t="str">
        <f>IF(ISBLANK('Beladung des Speichers'!A457),"",SUMIFS('Entladung des Speichers'!$C$17:$C$1001,'Entladung des Speichers'!$A$17:$A$1001,'Ergebnis (detailliert)'!A457))</f>
        <v/>
      </c>
      <c r="L457" s="169" t="str">
        <f t="shared" si="26"/>
        <v/>
      </c>
      <c r="M457" s="169" t="str">
        <f>IF(ISBLANK('Entladung des Speichers'!A457),"",'Entladung des Speichers'!C457)</f>
        <v/>
      </c>
      <c r="N457" s="168" t="str">
        <f>IF(ISBLANK('Beladung des Speichers'!A457),"",SUMIFS('Entladung des Speichers'!$E$17:$E$1001,'Entladung des Speichers'!$A$17:$A$1001,'Ergebnis (detailliert)'!$A$17:$A$300))</f>
        <v/>
      </c>
      <c r="O457" s="125" t="str">
        <f t="shared" si="27"/>
        <v/>
      </c>
      <c r="P457" s="20" t="str">
        <f>IFERROR(IF(A457="","",N457*'Ergebnis (detailliert)'!J457/'Ergebnis (detailliert)'!I457),0)</f>
        <v/>
      </c>
      <c r="Q457" s="106" t="str">
        <f t="shared" si="28"/>
        <v/>
      </c>
      <c r="R457" s="107" t="str">
        <f t="shared" si="29"/>
        <v/>
      </c>
      <c r="S457" s="108" t="str">
        <f>IF(A457="","",IF(LOOKUP(A457,Stammdaten!$A$17:$A$1001,Stammdaten!$G$17:$G$1001)="Nein",0,IF(ISBLANK('Beladung des Speichers'!A457),"",ROUND(MIN(J457,Q457)*-1,2))))</f>
        <v/>
      </c>
    </row>
    <row r="458" spans="1:19" x14ac:dyDescent="0.2">
      <c r="A458" s="109" t="str">
        <f>IF('Beladung des Speichers'!A458="","",'Beladung des Speichers'!A458)</f>
        <v/>
      </c>
      <c r="B458" s="109" t="str">
        <f>IF('Beladung des Speichers'!B458="","",'Beladung des Speichers'!B458)</f>
        <v/>
      </c>
      <c r="C458" s="163" t="str">
        <f>IF(ISBLANK('Beladung des Speichers'!A458),"",SUMIFS('Beladung des Speichers'!$C$17:$C$300,'Beladung des Speichers'!$A$17:$A$300,A458)-SUMIFS('Entladung des Speichers'!$C$17:$C$300,'Entladung des Speichers'!$A$17:$A$300,A458)+SUMIFS(Füllstände!$B$17:$B$299,Füllstände!$A$17:$A$299,A458)-SUMIFS(Füllstände!$C$17:$C$299,Füllstände!$A$17:$A$299,A458))</f>
        <v/>
      </c>
      <c r="D458" s="164" t="str">
        <f>IF(ISBLANK('Beladung des Speichers'!A458),"",C458*'Beladung des Speichers'!C458/SUMIFS('Beladung des Speichers'!$C$17:$C$300,'Beladung des Speichers'!$A$17:$A$300,A458))</f>
        <v/>
      </c>
      <c r="E458" s="165" t="str">
        <f>IF(ISBLANK('Beladung des Speichers'!A458),"",1/SUMIFS('Beladung des Speichers'!$C$17:$C$300,'Beladung des Speichers'!$A$17:$A$300,A458)*C458*SUMIF($A$17:$A$300,A458,'Beladung des Speichers'!$E$17:$E$300))</f>
        <v/>
      </c>
      <c r="F458" s="166" t="str">
        <f>IF(ISBLANK('Beladung des Speichers'!A458),"",IF(C458=0,"0,00",D458/C458*E458))</f>
        <v/>
      </c>
      <c r="G458" s="167" t="str">
        <f>IF(ISBLANK('Beladung des Speichers'!A458),"",SUMIFS('Beladung des Speichers'!$C$17:$C$300,'Beladung des Speichers'!$A$17:$A$300,A458))</f>
        <v/>
      </c>
      <c r="H458" s="124" t="str">
        <f>IF(ISBLANK('Beladung des Speichers'!A458),"",'Beladung des Speichers'!C458)</f>
        <v/>
      </c>
      <c r="I458" s="168" t="str">
        <f>IF(ISBLANK('Beladung des Speichers'!A458),"",SUMIFS('Beladung des Speichers'!$E$17:$E$1001,'Beladung des Speichers'!$A$17:$A$1001,'Ergebnis (detailliert)'!A458))</f>
        <v/>
      </c>
      <c r="J458" s="125" t="str">
        <f>IF(ISBLANK('Beladung des Speichers'!A458),"",'Beladung des Speichers'!E458)</f>
        <v/>
      </c>
      <c r="K458" s="168" t="str">
        <f>IF(ISBLANK('Beladung des Speichers'!A458),"",SUMIFS('Entladung des Speichers'!$C$17:$C$1001,'Entladung des Speichers'!$A$17:$A$1001,'Ergebnis (detailliert)'!A458))</f>
        <v/>
      </c>
      <c r="L458" s="169" t="str">
        <f t="shared" si="26"/>
        <v/>
      </c>
      <c r="M458" s="169" t="str">
        <f>IF(ISBLANK('Entladung des Speichers'!A458),"",'Entladung des Speichers'!C458)</f>
        <v/>
      </c>
      <c r="N458" s="168" t="str">
        <f>IF(ISBLANK('Beladung des Speichers'!A458),"",SUMIFS('Entladung des Speichers'!$E$17:$E$1001,'Entladung des Speichers'!$A$17:$A$1001,'Ergebnis (detailliert)'!$A$17:$A$300))</f>
        <v/>
      </c>
      <c r="O458" s="125" t="str">
        <f t="shared" si="27"/>
        <v/>
      </c>
      <c r="P458" s="20" t="str">
        <f>IFERROR(IF(A458="","",N458*'Ergebnis (detailliert)'!J458/'Ergebnis (detailliert)'!I458),0)</f>
        <v/>
      </c>
      <c r="Q458" s="106" t="str">
        <f t="shared" si="28"/>
        <v/>
      </c>
      <c r="R458" s="107" t="str">
        <f t="shared" si="29"/>
        <v/>
      </c>
      <c r="S458" s="108" t="str">
        <f>IF(A458="","",IF(LOOKUP(A458,Stammdaten!$A$17:$A$1001,Stammdaten!$G$17:$G$1001)="Nein",0,IF(ISBLANK('Beladung des Speichers'!A458),"",ROUND(MIN(J458,Q458)*-1,2))))</f>
        <v/>
      </c>
    </row>
    <row r="459" spans="1:19" x14ac:dyDescent="0.2">
      <c r="A459" s="109" t="str">
        <f>IF('Beladung des Speichers'!A459="","",'Beladung des Speichers'!A459)</f>
        <v/>
      </c>
      <c r="B459" s="109" t="str">
        <f>IF('Beladung des Speichers'!B459="","",'Beladung des Speichers'!B459)</f>
        <v/>
      </c>
      <c r="C459" s="163" t="str">
        <f>IF(ISBLANK('Beladung des Speichers'!A459),"",SUMIFS('Beladung des Speichers'!$C$17:$C$300,'Beladung des Speichers'!$A$17:$A$300,A459)-SUMIFS('Entladung des Speichers'!$C$17:$C$300,'Entladung des Speichers'!$A$17:$A$300,A459)+SUMIFS(Füllstände!$B$17:$B$299,Füllstände!$A$17:$A$299,A459)-SUMIFS(Füllstände!$C$17:$C$299,Füllstände!$A$17:$A$299,A459))</f>
        <v/>
      </c>
      <c r="D459" s="164" t="str">
        <f>IF(ISBLANK('Beladung des Speichers'!A459),"",C459*'Beladung des Speichers'!C459/SUMIFS('Beladung des Speichers'!$C$17:$C$300,'Beladung des Speichers'!$A$17:$A$300,A459))</f>
        <v/>
      </c>
      <c r="E459" s="165" t="str">
        <f>IF(ISBLANK('Beladung des Speichers'!A459),"",1/SUMIFS('Beladung des Speichers'!$C$17:$C$300,'Beladung des Speichers'!$A$17:$A$300,A459)*C459*SUMIF($A$17:$A$300,A459,'Beladung des Speichers'!$E$17:$E$300))</f>
        <v/>
      </c>
      <c r="F459" s="166" t="str">
        <f>IF(ISBLANK('Beladung des Speichers'!A459),"",IF(C459=0,"0,00",D459/C459*E459))</f>
        <v/>
      </c>
      <c r="G459" s="167" t="str">
        <f>IF(ISBLANK('Beladung des Speichers'!A459),"",SUMIFS('Beladung des Speichers'!$C$17:$C$300,'Beladung des Speichers'!$A$17:$A$300,A459))</f>
        <v/>
      </c>
      <c r="H459" s="124" t="str">
        <f>IF(ISBLANK('Beladung des Speichers'!A459),"",'Beladung des Speichers'!C459)</f>
        <v/>
      </c>
      <c r="I459" s="168" t="str">
        <f>IF(ISBLANK('Beladung des Speichers'!A459),"",SUMIFS('Beladung des Speichers'!$E$17:$E$1001,'Beladung des Speichers'!$A$17:$A$1001,'Ergebnis (detailliert)'!A459))</f>
        <v/>
      </c>
      <c r="J459" s="125" t="str">
        <f>IF(ISBLANK('Beladung des Speichers'!A459),"",'Beladung des Speichers'!E459)</f>
        <v/>
      </c>
      <c r="K459" s="168" t="str">
        <f>IF(ISBLANK('Beladung des Speichers'!A459),"",SUMIFS('Entladung des Speichers'!$C$17:$C$1001,'Entladung des Speichers'!$A$17:$A$1001,'Ergebnis (detailliert)'!A459))</f>
        <v/>
      </c>
      <c r="L459" s="169" t="str">
        <f t="shared" si="26"/>
        <v/>
      </c>
      <c r="M459" s="169" t="str">
        <f>IF(ISBLANK('Entladung des Speichers'!A459),"",'Entladung des Speichers'!C459)</f>
        <v/>
      </c>
      <c r="N459" s="168" t="str">
        <f>IF(ISBLANK('Beladung des Speichers'!A459),"",SUMIFS('Entladung des Speichers'!$E$17:$E$1001,'Entladung des Speichers'!$A$17:$A$1001,'Ergebnis (detailliert)'!$A$17:$A$300))</f>
        <v/>
      </c>
      <c r="O459" s="125" t="str">
        <f t="shared" si="27"/>
        <v/>
      </c>
      <c r="P459" s="20" t="str">
        <f>IFERROR(IF(A459="","",N459*'Ergebnis (detailliert)'!J459/'Ergebnis (detailliert)'!I459),0)</f>
        <v/>
      </c>
      <c r="Q459" s="106" t="str">
        <f t="shared" si="28"/>
        <v/>
      </c>
      <c r="R459" s="107" t="str">
        <f t="shared" si="29"/>
        <v/>
      </c>
      <c r="S459" s="108" t="str">
        <f>IF(A459="","",IF(LOOKUP(A459,Stammdaten!$A$17:$A$1001,Stammdaten!$G$17:$G$1001)="Nein",0,IF(ISBLANK('Beladung des Speichers'!A459),"",ROUND(MIN(J459,Q459)*-1,2))))</f>
        <v/>
      </c>
    </row>
    <row r="460" spans="1:19" x14ac:dyDescent="0.2">
      <c r="A460" s="109" t="str">
        <f>IF('Beladung des Speichers'!A460="","",'Beladung des Speichers'!A460)</f>
        <v/>
      </c>
      <c r="B460" s="109" t="str">
        <f>IF('Beladung des Speichers'!B460="","",'Beladung des Speichers'!B460)</f>
        <v/>
      </c>
      <c r="C460" s="163" t="str">
        <f>IF(ISBLANK('Beladung des Speichers'!A460),"",SUMIFS('Beladung des Speichers'!$C$17:$C$300,'Beladung des Speichers'!$A$17:$A$300,A460)-SUMIFS('Entladung des Speichers'!$C$17:$C$300,'Entladung des Speichers'!$A$17:$A$300,A460)+SUMIFS(Füllstände!$B$17:$B$299,Füllstände!$A$17:$A$299,A460)-SUMIFS(Füllstände!$C$17:$C$299,Füllstände!$A$17:$A$299,A460))</f>
        <v/>
      </c>
      <c r="D460" s="164" t="str">
        <f>IF(ISBLANK('Beladung des Speichers'!A460),"",C460*'Beladung des Speichers'!C460/SUMIFS('Beladung des Speichers'!$C$17:$C$300,'Beladung des Speichers'!$A$17:$A$300,A460))</f>
        <v/>
      </c>
      <c r="E460" s="165" t="str">
        <f>IF(ISBLANK('Beladung des Speichers'!A460),"",1/SUMIFS('Beladung des Speichers'!$C$17:$C$300,'Beladung des Speichers'!$A$17:$A$300,A460)*C460*SUMIF($A$17:$A$300,A460,'Beladung des Speichers'!$E$17:$E$300))</f>
        <v/>
      </c>
      <c r="F460" s="166" t="str">
        <f>IF(ISBLANK('Beladung des Speichers'!A460),"",IF(C460=0,"0,00",D460/C460*E460))</f>
        <v/>
      </c>
      <c r="G460" s="167" t="str">
        <f>IF(ISBLANK('Beladung des Speichers'!A460),"",SUMIFS('Beladung des Speichers'!$C$17:$C$300,'Beladung des Speichers'!$A$17:$A$300,A460))</f>
        <v/>
      </c>
      <c r="H460" s="124" t="str">
        <f>IF(ISBLANK('Beladung des Speichers'!A460),"",'Beladung des Speichers'!C460)</f>
        <v/>
      </c>
      <c r="I460" s="168" t="str">
        <f>IF(ISBLANK('Beladung des Speichers'!A460),"",SUMIFS('Beladung des Speichers'!$E$17:$E$1001,'Beladung des Speichers'!$A$17:$A$1001,'Ergebnis (detailliert)'!A460))</f>
        <v/>
      </c>
      <c r="J460" s="125" t="str">
        <f>IF(ISBLANK('Beladung des Speichers'!A460),"",'Beladung des Speichers'!E460)</f>
        <v/>
      </c>
      <c r="K460" s="168" t="str">
        <f>IF(ISBLANK('Beladung des Speichers'!A460),"",SUMIFS('Entladung des Speichers'!$C$17:$C$1001,'Entladung des Speichers'!$A$17:$A$1001,'Ergebnis (detailliert)'!A460))</f>
        <v/>
      </c>
      <c r="L460" s="169" t="str">
        <f t="shared" si="26"/>
        <v/>
      </c>
      <c r="M460" s="169" t="str">
        <f>IF(ISBLANK('Entladung des Speichers'!A460),"",'Entladung des Speichers'!C460)</f>
        <v/>
      </c>
      <c r="N460" s="168" t="str">
        <f>IF(ISBLANK('Beladung des Speichers'!A460),"",SUMIFS('Entladung des Speichers'!$E$17:$E$1001,'Entladung des Speichers'!$A$17:$A$1001,'Ergebnis (detailliert)'!$A$17:$A$300))</f>
        <v/>
      </c>
      <c r="O460" s="125" t="str">
        <f t="shared" si="27"/>
        <v/>
      </c>
      <c r="P460" s="20" t="str">
        <f>IFERROR(IF(A460="","",N460*'Ergebnis (detailliert)'!J460/'Ergebnis (detailliert)'!I460),0)</f>
        <v/>
      </c>
      <c r="Q460" s="106" t="str">
        <f t="shared" si="28"/>
        <v/>
      </c>
      <c r="R460" s="107" t="str">
        <f t="shared" si="29"/>
        <v/>
      </c>
      <c r="S460" s="108" t="str">
        <f>IF(A460="","",IF(LOOKUP(A460,Stammdaten!$A$17:$A$1001,Stammdaten!$G$17:$G$1001)="Nein",0,IF(ISBLANK('Beladung des Speichers'!A460),"",ROUND(MIN(J460,Q460)*-1,2))))</f>
        <v/>
      </c>
    </row>
    <row r="461" spans="1:19" x14ac:dyDescent="0.2">
      <c r="A461" s="109" t="str">
        <f>IF('Beladung des Speichers'!A461="","",'Beladung des Speichers'!A461)</f>
        <v/>
      </c>
      <c r="B461" s="109" t="str">
        <f>IF('Beladung des Speichers'!B461="","",'Beladung des Speichers'!B461)</f>
        <v/>
      </c>
      <c r="C461" s="163" t="str">
        <f>IF(ISBLANK('Beladung des Speichers'!A461),"",SUMIFS('Beladung des Speichers'!$C$17:$C$300,'Beladung des Speichers'!$A$17:$A$300,A461)-SUMIFS('Entladung des Speichers'!$C$17:$C$300,'Entladung des Speichers'!$A$17:$A$300,A461)+SUMIFS(Füllstände!$B$17:$B$299,Füllstände!$A$17:$A$299,A461)-SUMIFS(Füllstände!$C$17:$C$299,Füllstände!$A$17:$A$299,A461))</f>
        <v/>
      </c>
      <c r="D461" s="164" t="str">
        <f>IF(ISBLANK('Beladung des Speichers'!A461),"",C461*'Beladung des Speichers'!C461/SUMIFS('Beladung des Speichers'!$C$17:$C$300,'Beladung des Speichers'!$A$17:$A$300,A461))</f>
        <v/>
      </c>
      <c r="E461" s="165" t="str">
        <f>IF(ISBLANK('Beladung des Speichers'!A461),"",1/SUMIFS('Beladung des Speichers'!$C$17:$C$300,'Beladung des Speichers'!$A$17:$A$300,A461)*C461*SUMIF($A$17:$A$300,A461,'Beladung des Speichers'!$E$17:$E$300))</f>
        <v/>
      </c>
      <c r="F461" s="166" t="str">
        <f>IF(ISBLANK('Beladung des Speichers'!A461),"",IF(C461=0,"0,00",D461/C461*E461))</f>
        <v/>
      </c>
      <c r="G461" s="167" t="str">
        <f>IF(ISBLANK('Beladung des Speichers'!A461),"",SUMIFS('Beladung des Speichers'!$C$17:$C$300,'Beladung des Speichers'!$A$17:$A$300,A461))</f>
        <v/>
      </c>
      <c r="H461" s="124" t="str">
        <f>IF(ISBLANK('Beladung des Speichers'!A461),"",'Beladung des Speichers'!C461)</f>
        <v/>
      </c>
      <c r="I461" s="168" t="str">
        <f>IF(ISBLANK('Beladung des Speichers'!A461),"",SUMIFS('Beladung des Speichers'!$E$17:$E$1001,'Beladung des Speichers'!$A$17:$A$1001,'Ergebnis (detailliert)'!A461))</f>
        <v/>
      </c>
      <c r="J461" s="125" t="str">
        <f>IF(ISBLANK('Beladung des Speichers'!A461),"",'Beladung des Speichers'!E461)</f>
        <v/>
      </c>
      <c r="K461" s="168" t="str">
        <f>IF(ISBLANK('Beladung des Speichers'!A461),"",SUMIFS('Entladung des Speichers'!$C$17:$C$1001,'Entladung des Speichers'!$A$17:$A$1001,'Ergebnis (detailliert)'!A461))</f>
        <v/>
      </c>
      <c r="L461" s="169" t="str">
        <f t="shared" si="26"/>
        <v/>
      </c>
      <c r="M461" s="169" t="str">
        <f>IF(ISBLANK('Entladung des Speichers'!A461),"",'Entladung des Speichers'!C461)</f>
        <v/>
      </c>
      <c r="N461" s="168" t="str">
        <f>IF(ISBLANK('Beladung des Speichers'!A461),"",SUMIFS('Entladung des Speichers'!$E$17:$E$1001,'Entladung des Speichers'!$A$17:$A$1001,'Ergebnis (detailliert)'!$A$17:$A$300))</f>
        <v/>
      </c>
      <c r="O461" s="125" t="str">
        <f t="shared" si="27"/>
        <v/>
      </c>
      <c r="P461" s="20" t="str">
        <f>IFERROR(IF(A461="","",N461*'Ergebnis (detailliert)'!J461/'Ergebnis (detailliert)'!I461),0)</f>
        <v/>
      </c>
      <c r="Q461" s="106" t="str">
        <f t="shared" si="28"/>
        <v/>
      </c>
      <c r="R461" s="107" t="str">
        <f t="shared" si="29"/>
        <v/>
      </c>
      <c r="S461" s="108" t="str">
        <f>IF(A461="","",IF(LOOKUP(A461,Stammdaten!$A$17:$A$1001,Stammdaten!$G$17:$G$1001)="Nein",0,IF(ISBLANK('Beladung des Speichers'!A461),"",ROUND(MIN(J461,Q461)*-1,2))))</f>
        <v/>
      </c>
    </row>
    <row r="462" spans="1:19" x14ac:dyDescent="0.2">
      <c r="A462" s="109" t="str">
        <f>IF('Beladung des Speichers'!A462="","",'Beladung des Speichers'!A462)</f>
        <v/>
      </c>
      <c r="B462" s="109" t="str">
        <f>IF('Beladung des Speichers'!B462="","",'Beladung des Speichers'!B462)</f>
        <v/>
      </c>
      <c r="C462" s="163" t="str">
        <f>IF(ISBLANK('Beladung des Speichers'!A462),"",SUMIFS('Beladung des Speichers'!$C$17:$C$300,'Beladung des Speichers'!$A$17:$A$300,A462)-SUMIFS('Entladung des Speichers'!$C$17:$C$300,'Entladung des Speichers'!$A$17:$A$300,A462)+SUMIFS(Füllstände!$B$17:$B$299,Füllstände!$A$17:$A$299,A462)-SUMIFS(Füllstände!$C$17:$C$299,Füllstände!$A$17:$A$299,A462))</f>
        <v/>
      </c>
      <c r="D462" s="164" t="str">
        <f>IF(ISBLANK('Beladung des Speichers'!A462),"",C462*'Beladung des Speichers'!C462/SUMIFS('Beladung des Speichers'!$C$17:$C$300,'Beladung des Speichers'!$A$17:$A$300,A462))</f>
        <v/>
      </c>
      <c r="E462" s="165" t="str">
        <f>IF(ISBLANK('Beladung des Speichers'!A462),"",1/SUMIFS('Beladung des Speichers'!$C$17:$C$300,'Beladung des Speichers'!$A$17:$A$300,A462)*C462*SUMIF($A$17:$A$300,A462,'Beladung des Speichers'!$E$17:$E$300))</f>
        <v/>
      </c>
      <c r="F462" s="166" t="str">
        <f>IF(ISBLANK('Beladung des Speichers'!A462),"",IF(C462=0,"0,00",D462/C462*E462))</f>
        <v/>
      </c>
      <c r="G462" s="167" t="str">
        <f>IF(ISBLANK('Beladung des Speichers'!A462),"",SUMIFS('Beladung des Speichers'!$C$17:$C$300,'Beladung des Speichers'!$A$17:$A$300,A462))</f>
        <v/>
      </c>
      <c r="H462" s="124" t="str">
        <f>IF(ISBLANK('Beladung des Speichers'!A462),"",'Beladung des Speichers'!C462)</f>
        <v/>
      </c>
      <c r="I462" s="168" t="str">
        <f>IF(ISBLANK('Beladung des Speichers'!A462),"",SUMIFS('Beladung des Speichers'!$E$17:$E$1001,'Beladung des Speichers'!$A$17:$A$1001,'Ergebnis (detailliert)'!A462))</f>
        <v/>
      </c>
      <c r="J462" s="125" t="str">
        <f>IF(ISBLANK('Beladung des Speichers'!A462),"",'Beladung des Speichers'!E462)</f>
        <v/>
      </c>
      <c r="K462" s="168" t="str">
        <f>IF(ISBLANK('Beladung des Speichers'!A462),"",SUMIFS('Entladung des Speichers'!$C$17:$C$1001,'Entladung des Speichers'!$A$17:$A$1001,'Ergebnis (detailliert)'!A462))</f>
        <v/>
      </c>
      <c r="L462" s="169" t="str">
        <f t="shared" si="26"/>
        <v/>
      </c>
      <c r="M462" s="169" t="str">
        <f>IF(ISBLANK('Entladung des Speichers'!A462),"",'Entladung des Speichers'!C462)</f>
        <v/>
      </c>
      <c r="N462" s="168" t="str">
        <f>IF(ISBLANK('Beladung des Speichers'!A462),"",SUMIFS('Entladung des Speichers'!$E$17:$E$1001,'Entladung des Speichers'!$A$17:$A$1001,'Ergebnis (detailliert)'!$A$17:$A$300))</f>
        <v/>
      </c>
      <c r="O462" s="125" t="str">
        <f t="shared" si="27"/>
        <v/>
      </c>
      <c r="P462" s="20" t="str">
        <f>IFERROR(IF(A462="","",N462*'Ergebnis (detailliert)'!J462/'Ergebnis (detailliert)'!I462),0)</f>
        <v/>
      </c>
      <c r="Q462" s="106" t="str">
        <f t="shared" si="28"/>
        <v/>
      </c>
      <c r="R462" s="107" t="str">
        <f t="shared" si="29"/>
        <v/>
      </c>
      <c r="S462" s="108" t="str">
        <f>IF(A462="","",IF(LOOKUP(A462,Stammdaten!$A$17:$A$1001,Stammdaten!$G$17:$G$1001)="Nein",0,IF(ISBLANK('Beladung des Speichers'!A462),"",ROUND(MIN(J462,Q462)*-1,2))))</f>
        <v/>
      </c>
    </row>
    <row r="463" spans="1:19" x14ac:dyDescent="0.2">
      <c r="A463" s="109" t="str">
        <f>IF('Beladung des Speichers'!A463="","",'Beladung des Speichers'!A463)</f>
        <v/>
      </c>
      <c r="B463" s="109" t="str">
        <f>IF('Beladung des Speichers'!B463="","",'Beladung des Speichers'!B463)</f>
        <v/>
      </c>
      <c r="C463" s="163" t="str">
        <f>IF(ISBLANK('Beladung des Speichers'!A463),"",SUMIFS('Beladung des Speichers'!$C$17:$C$300,'Beladung des Speichers'!$A$17:$A$300,A463)-SUMIFS('Entladung des Speichers'!$C$17:$C$300,'Entladung des Speichers'!$A$17:$A$300,A463)+SUMIFS(Füllstände!$B$17:$B$299,Füllstände!$A$17:$A$299,A463)-SUMIFS(Füllstände!$C$17:$C$299,Füllstände!$A$17:$A$299,A463))</f>
        <v/>
      </c>
      <c r="D463" s="164" t="str">
        <f>IF(ISBLANK('Beladung des Speichers'!A463),"",C463*'Beladung des Speichers'!C463/SUMIFS('Beladung des Speichers'!$C$17:$C$300,'Beladung des Speichers'!$A$17:$A$300,A463))</f>
        <v/>
      </c>
      <c r="E463" s="165" t="str">
        <f>IF(ISBLANK('Beladung des Speichers'!A463),"",1/SUMIFS('Beladung des Speichers'!$C$17:$C$300,'Beladung des Speichers'!$A$17:$A$300,A463)*C463*SUMIF($A$17:$A$300,A463,'Beladung des Speichers'!$E$17:$E$300))</f>
        <v/>
      </c>
      <c r="F463" s="166" t="str">
        <f>IF(ISBLANK('Beladung des Speichers'!A463),"",IF(C463=0,"0,00",D463/C463*E463))</f>
        <v/>
      </c>
      <c r="G463" s="167" t="str">
        <f>IF(ISBLANK('Beladung des Speichers'!A463),"",SUMIFS('Beladung des Speichers'!$C$17:$C$300,'Beladung des Speichers'!$A$17:$A$300,A463))</f>
        <v/>
      </c>
      <c r="H463" s="124" t="str">
        <f>IF(ISBLANK('Beladung des Speichers'!A463),"",'Beladung des Speichers'!C463)</f>
        <v/>
      </c>
      <c r="I463" s="168" t="str">
        <f>IF(ISBLANK('Beladung des Speichers'!A463),"",SUMIFS('Beladung des Speichers'!$E$17:$E$1001,'Beladung des Speichers'!$A$17:$A$1001,'Ergebnis (detailliert)'!A463))</f>
        <v/>
      </c>
      <c r="J463" s="125" t="str">
        <f>IF(ISBLANK('Beladung des Speichers'!A463),"",'Beladung des Speichers'!E463)</f>
        <v/>
      </c>
      <c r="K463" s="168" t="str">
        <f>IF(ISBLANK('Beladung des Speichers'!A463),"",SUMIFS('Entladung des Speichers'!$C$17:$C$1001,'Entladung des Speichers'!$A$17:$A$1001,'Ergebnis (detailliert)'!A463))</f>
        <v/>
      </c>
      <c r="L463" s="169" t="str">
        <f t="shared" si="26"/>
        <v/>
      </c>
      <c r="M463" s="169" t="str">
        <f>IF(ISBLANK('Entladung des Speichers'!A463),"",'Entladung des Speichers'!C463)</f>
        <v/>
      </c>
      <c r="N463" s="168" t="str">
        <f>IF(ISBLANK('Beladung des Speichers'!A463),"",SUMIFS('Entladung des Speichers'!$E$17:$E$1001,'Entladung des Speichers'!$A$17:$A$1001,'Ergebnis (detailliert)'!$A$17:$A$300))</f>
        <v/>
      </c>
      <c r="O463" s="125" t="str">
        <f t="shared" si="27"/>
        <v/>
      </c>
      <c r="P463" s="20" t="str">
        <f>IFERROR(IF(A463="","",N463*'Ergebnis (detailliert)'!J463/'Ergebnis (detailliert)'!I463),0)</f>
        <v/>
      </c>
      <c r="Q463" s="106" t="str">
        <f t="shared" si="28"/>
        <v/>
      </c>
      <c r="R463" s="107" t="str">
        <f t="shared" si="29"/>
        <v/>
      </c>
      <c r="S463" s="108" t="str">
        <f>IF(A463="","",IF(LOOKUP(A463,Stammdaten!$A$17:$A$1001,Stammdaten!$G$17:$G$1001)="Nein",0,IF(ISBLANK('Beladung des Speichers'!A463),"",ROUND(MIN(J463,Q463)*-1,2))))</f>
        <v/>
      </c>
    </row>
    <row r="464" spans="1:19" x14ac:dyDescent="0.2">
      <c r="A464" s="109" t="str">
        <f>IF('Beladung des Speichers'!A464="","",'Beladung des Speichers'!A464)</f>
        <v/>
      </c>
      <c r="B464" s="109" t="str">
        <f>IF('Beladung des Speichers'!B464="","",'Beladung des Speichers'!B464)</f>
        <v/>
      </c>
      <c r="C464" s="163" t="str">
        <f>IF(ISBLANK('Beladung des Speichers'!A464),"",SUMIFS('Beladung des Speichers'!$C$17:$C$300,'Beladung des Speichers'!$A$17:$A$300,A464)-SUMIFS('Entladung des Speichers'!$C$17:$C$300,'Entladung des Speichers'!$A$17:$A$300,A464)+SUMIFS(Füllstände!$B$17:$B$299,Füllstände!$A$17:$A$299,A464)-SUMIFS(Füllstände!$C$17:$C$299,Füllstände!$A$17:$A$299,A464))</f>
        <v/>
      </c>
      <c r="D464" s="164" t="str">
        <f>IF(ISBLANK('Beladung des Speichers'!A464),"",C464*'Beladung des Speichers'!C464/SUMIFS('Beladung des Speichers'!$C$17:$C$300,'Beladung des Speichers'!$A$17:$A$300,A464))</f>
        <v/>
      </c>
      <c r="E464" s="165" t="str">
        <f>IF(ISBLANK('Beladung des Speichers'!A464),"",1/SUMIFS('Beladung des Speichers'!$C$17:$C$300,'Beladung des Speichers'!$A$17:$A$300,A464)*C464*SUMIF($A$17:$A$300,A464,'Beladung des Speichers'!$E$17:$E$300))</f>
        <v/>
      </c>
      <c r="F464" s="166" t="str">
        <f>IF(ISBLANK('Beladung des Speichers'!A464),"",IF(C464=0,"0,00",D464/C464*E464))</f>
        <v/>
      </c>
      <c r="G464" s="167" t="str">
        <f>IF(ISBLANK('Beladung des Speichers'!A464),"",SUMIFS('Beladung des Speichers'!$C$17:$C$300,'Beladung des Speichers'!$A$17:$A$300,A464))</f>
        <v/>
      </c>
      <c r="H464" s="124" t="str">
        <f>IF(ISBLANK('Beladung des Speichers'!A464),"",'Beladung des Speichers'!C464)</f>
        <v/>
      </c>
      <c r="I464" s="168" t="str">
        <f>IF(ISBLANK('Beladung des Speichers'!A464),"",SUMIFS('Beladung des Speichers'!$E$17:$E$1001,'Beladung des Speichers'!$A$17:$A$1001,'Ergebnis (detailliert)'!A464))</f>
        <v/>
      </c>
      <c r="J464" s="125" t="str">
        <f>IF(ISBLANK('Beladung des Speichers'!A464),"",'Beladung des Speichers'!E464)</f>
        <v/>
      </c>
      <c r="K464" s="168" t="str">
        <f>IF(ISBLANK('Beladung des Speichers'!A464),"",SUMIFS('Entladung des Speichers'!$C$17:$C$1001,'Entladung des Speichers'!$A$17:$A$1001,'Ergebnis (detailliert)'!A464))</f>
        <v/>
      </c>
      <c r="L464" s="169" t="str">
        <f t="shared" si="26"/>
        <v/>
      </c>
      <c r="M464" s="169" t="str">
        <f>IF(ISBLANK('Entladung des Speichers'!A464),"",'Entladung des Speichers'!C464)</f>
        <v/>
      </c>
      <c r="N464" s="168" t="str">
        <f>IF(ISBLANK('Beladung des Speichers'!A464),"",SUMIFS('Entladung des Speichers'!$E$17:$E$1001,'Entladung des Speichers'!$A$17:$A$1001,'Ergebnis (detailliert)'!$A$17:$A$300))</f>
        <v/>
      </c>
      <c r="O464" s="125" t="str">
        <f t="shared" si="27"/>
        <v/>
      </c>
      <c r="P464" s="20" t="str">
        <f>IFERROR(IF(A464="","",N464*'Ergebnis (detailliert)'!J464/'Ergebnis (detailliert)'!I464),0)</f>
        <v/>
      </c>
      <c r="Q464" s="106" t="str">
        <f t="shared" si="28"/>
        <v/>
      </c>
      <c r="R464" s="107" t="str">
        <f t="shared" si="29"/>
        <v/>
      </c>
      <c r="S464" s="108" t="str">
        <f>IF(A464="","",IF(LOOKUP(A464,Stammdaten!$A$17:$A$1001,Stammdaten!$G$17:$G$1001)="Nein",0,IF(ISBLANK('Beladung des Speichers'!A464),"",ROUND(MIN(J464,Q464)*-1,2))))</f>
        <v/>
      </c>
    </row>
    <row r="465" spans="1:19" x14ac:dyDescent="0.2">
      <c r="A465" s="109" t="str">
        <f>IF('Beladung des Speichers'!A465="","",'Beladung des Speichers'!A465)</f>
        <v/>
      </c>
      <c r="B465" s="109" t="str">
        <f>IF('Beladung des Speichers'!B465="","",'Beladung des Speichers'!B465)</f>
        <v/>
      </c>
      <c r="C465" s="163" t="str">
        <f>IF(ISBLANK('Beladung des Speichers'!A465),"",SUMIFS('Beladung des Speichers'!$C$17:$C$300,'Beladung des Speichers'!$A$17:$A$300,A465)-SUMIFS('Entladung des Speichers'!$C$17:$C$300,'Entladung des Speichers'!$A$17:$A$300,A465)+SUMIFS(Füllstände!$B$17:$B$299,Füllstände!$A$17:$A$299,A465)-SUMIFS(Füllstände!$C$17:$C$299,Füllstände!$A$17:$A$299,A465))</f>
        <v/>
      </c>
      <c r="D465" s="164" t="str">
        <f>IF(ISBLANK('Beladung des Speichers'!A465),"",C465*'Beladung des Speichers'!C465/SUMIFS('Beladung des Speichers'!$C$17:$C$300,'Beladung des Speichers'!$A$17:$A$300,A465))</f>
        <v/>
      </c>
      <c r="E465" s="165" t="str">
        <f>IF(ISBLANK('Beladung des Speichers'!A465),"",1/SUMIFS('Beladung des Speichers'!$C$17:$C$300,'Beladung des Speichers'!$A$17:$A$300,A465)*C465*SUMIF($A$17:$A$300,A465,'Beladung des Speichers'!$E$17:$E$300))</f>
        <v/>
      </c>
      <c r="F465" s="166" t="str">
        <f>IF(ISBLANK('Beladung des Speichers'!A465),"",IF(C465=0,"0,00",D465/C465*E465))</f>
        <v/>
      </c>
      <c r="G465" s="167" t="str">
        <f>IF(ISBLANK('Beladung des Speichers'!A465),"",SUMIFS('Beladung des Speichers'!$C$17:$C$300,'Beladung des Speichers'!$A$17:$A$300,A465))</f>
        <v/>
      </c>
      <c r="H465" s="124" t="str">
        <f>IF(ISBLANK('Beladung des Speichers'!A465),"",'Beladung des Speichers'!C465)</f>
        <v/>
      </c>
      <c r="I465" s="168" t="str">
        <f>IF(ISBLANK('Beladung des Speichers'!A465),"",SUMIFS('Beladung des Speichers'!$E$17:$E$1001,'Beladung des Speichers'!$A$17:$A$1001,'Ergebnis (detailliert)'!A465))</f>
        <v/>
      </c>
      <c r="J465" s="125" t="str">
        <f>IF(ISBLANK('Beladung des Speichers'!A465),"",'Beladung des Speichers'!E465)</f>
        <v/>
      </c>
      <c r="K465" s="168" t="str">
        <f>IF(ISBLANK('Beladung des Speichers'!A465),"",SUMIFS('Entladung des Speichers'!$C$17:$C$1001,'Entladung des Speichers'!$A$17:$A$1001,'Ergebnis (detailliert)'!A465))</f>
        <v/>
      </c>
      <c r="L465" s="169" t="str">
        <f t="shared" si="26"/>
        <v/>
      </c>
      <c r="M465" s="169" t="str">
        <f>IF(ISBLANK('Entladung des Speichers'!A465),"",'Entladung des Speichers'!C465)</f>
        <v/>
      </c>
      <c r="N465" s="168" t="str">
        <f>IF(ISBLANK('Beladung des Speichers'!A465),"",SUMIFS('Entladung des Speichers'!$E$17:$E$1001,'Entladung des Speichers'!$A$17:$A$1001,'Ergebnis (detailliert)'!$A$17:$A$300))</f>
        <v/>
      </c>
      <c r="O465" s="125" t="str">
        <f t="shared" si="27"/>
        <v/>
      </c>
      <c r="P465" s="20" t="str">
        <f>IFERROR(IF(A465="","",N465*'Ergebnis (detailliert)'!J465/'Ergebnis (detailliert)'!I465),0)</f>
        <v/>
      </c>
      <c r="Q465" s="106" t="str">
        <f t="shared" si="28"/>
        <v/>
      </c>
      <c r="R465" s="107" t="str">
        <f t="shared" si="29"/>
        <v/>
      </c>
      <c r="S465" s="108" t="str">
        <f>IF(A465="","",IF(LOOKUP(A465,Stammdaten!$A$17:$A$1001,Stammdaten!$G$17:$G$1001)="Nein",0,IF(ISBLANK('Beladung des Speichers'!A465),"",ROUND(MIN(J465,Q465)*-1,2))))</f>
        <v/>
      </c>
    </row>
    <row r="466" spans="1:19" x14ac:dyDescent="0.2">
      <c r="A466" s="109" t="str">
        <f>IF('Beladung des Speichers'!A466="","",'Beladung des Speichers'!A466)</f>
        <v/>
      </c>
      <c r="B466" s="109" t="str">
        <f>IF('Beladung des Speichers'!B466="","",'Beladung des Speichers'!B466)</f>
        <v/>
      </c>
      <c r="C466" s="163" t="str">
        <f>IF(ISBLANK('Beladung des Speichers'!A466),"",SUMIFS('Beladung des Speichers'!$C$17:$C$300,'Beladung des Speichers'!$A$17:$A$300,A466)-SUMIFS('Entladung des Speichers'!$C$17:$C$300,'Entladung des Speichers'!$A$17:$A$300,A466)+SUMIFS(Füllstände!$B$17:$B$299,Füllstände!$A$17:$A$299,A466)-SUMIFS(Füllstände!$C$17:$C$299,Füllstände!$A$17:$A$299,A466))</f>
        <v/>
      </c>
      <c r="D466" s="164" t="str">
        <f>IF(ISBLANK('Beladung des Speichers'!A466),"",C466*'Beladung des Speichers'!C466/SUMIFS('Beladung des Speichers'!$C$17:$C$300,'Beladung des Speichers'!$A$17:$A$300,A466))</f>
        <v/>
      </c>
      <c r="E466" s="165" t="str">
        <f>IF(ISBLANK('Beladung des Speichers'!A466),"",1/SUMIFS('Beladung des Speichers'!$C$17:$C$300,'Beladung des Speichers'!$A$17:$A$300,A466)*C466*SUMIF($A$17:$A$300,A466,'Beladung des Speichers'!$E$17:$E$300))</f>
        <v/>
      </c>
      <c r="F466" s="166" t="str">
        <f>IF(ISBLANK('Beladung des Speichers'!A466),"",IF(C466=0,"0,00",D466/C466*E466))</f>
        <v/>
      </c>
      <c r="G466" s="167" t="str">
        <f>IF(ISBLANK('Beladung des Speichers'!A466),"",SUMIFS('Beladung des Speichers'!$C$17:$C$300,'Beladung des Speichers'!$A$17:$A$300,A466))</f>
        <v/>
      </c>
      <c r="H466" s="124" t="str">
        <f>IF(ISBLANK('Beladung des Speichers'!A466),"",'Beladung des Speichers'!C466)</f>
        <v/>
      </c>
      <c r="I466" s="168" t="str">
        <f>IF(ISBLANK('Beladung des Speichers'!A466),"",SUMIFS('Beladung des Speichers'!$E$17:$E$1001,'Beladung des Speichers'!$A$17:$A$1001,'Ergebnis (detailliert)'!A466))</f>
        <v/>
      </c>
      <c r="J466" s="125" t="str">
        <f>IF(ISBLANK('Beladung des Speichers'!A466),"",'Beladung des Speichers'!E466)</f>
        <v/>
      </c>
      <c r="K466" s="168" t="str">
        <f>IF(ISBLANK('Beladung des Speichers'!A466),"",SUMIFS('Entladung des Speichers'!$C$17:$C$1001,'Entladung des Speichers'!$A$17:$A$1001,'Ergebnis (detailliert)'!A466))</f>
        <v/>
      </c>
      <c r="L466" s="169" t="str">
        <f t="shared" ref="L466:L529" si="30">IF(A466="","",K466+C466)</f>
        <v/>
      </c>
      <c r="M466" s="169" t="str">
        <f>IF(ISBLANK('Entladung des Speichers'!A466),"",'Entladung des Speichers'!C466)</f>
        <v/>
      </c>
      <c r="N466" s="168" t="str">
        <f>IF(ISBLANK('Beladung des Speichers'!A466),"",SUMIFS('Entladung des Speichers'!$E$17:$E$1001,'Entladung des Speichers'!$A$17:$A$1001,'Ergebnis (detailliert)'!$A$17:$A$300))</f>
        <v/>
      </c>
      <c r="O466" s="125" t="str">
        <f t="shared" ref="O466:O529" si="31">IF(A466="","",N466+E466)</f>
        <v/>
      </c>
      <c r="P466" s="20" t="str">
        <f>IFERROR(IF(A466="","",N466*'Ergebnis (detailliert)'!J466/'Ergebnis (detailliert)'!I466),0)</f>
        <v/>
      </c>
      <c r="Q466" s="106" t="str">
        <f t="shared" ref="Q466:Q529" si="32">IFERROR(IF(A466="","",P466+E466*H466/G466),0)</f>
        <v/>
      </c>
      <c r="R466" s="107" t="str">
        <f t="shared" ref="R466:R529" si="33">H466</f>
        <v/>
      </c>
      <c r="S466" s="108" t="str">
        <f>IF(A466="","",IF(LOOKUP(A466,Stammdaten!$A$17:$A$1001,Stammdaten!$G$17:$G$1001)="Nein",0,IF(ISBLANK('Beladung des Speichers'!A466),"",ROUND(MIN(J466,Q466)*-1,2))))</f>
        <v/>
      </c>
    </row>
    <row r="467" spans="1:19" x14ac:dyDescent="0.2">
      <c r="A467" s="109" t="str">
        <f>IF('Beladung des Speichers'!A467="","",'Beladung des Speichers'!A467)</f>
        <v/>
      </c>
      <c r="B467" s="109" t="str">
        <f>IF('Beladung des Speichers'!B467="","",'Beladung des Speichers'!B467)</f>
        <v/>
      </c>
      <c r="C467" s="163" t="str">
        <f>IF(ISBLANK('Beladung des Speichers'!A467),"",SUMIFS('Beladung des Speichers'!$C$17:$C$300,'Beladung des Speichers'!$A$17:$A$300,A467)-SUMIFS('Entladung des Speichers'!$C$17:$C$300,'Entladung des Speichers'!$A$17:$A$300,A467)+SUMIFS(Füllstände!$B$17:$B$299,Füllstände!$A$17:$A$299,A467)-SUMIFS(Füllstände!$C$17:$C$299,Füllstände!$A$17:$A$299,A467))</f>
        <v/>
      </c>
      <c r="D467" s="164" t="str">
        <f>IF(ISBLANK('Beladung des Speichers'!A467),"",C467*'Beladung des Speichers'!C467/SUMIFS('Beladung des Speichers'!$C$17:$C$300,'Beladung des Speichers'!$A$17:$A$300,A467))</f>
        <v/>
      </c>
      <c r="E467" s="165" t="str">
        <f>IF(ISBLANK('Beladung des Speichers'!A467),"",1/SUMIFS('Beladung des Speichers'!$C$17:$C$300,'Beladung des Speichers'!$A$17:$A$300,A467)*C467*SUMIF($A$17:$A$300,A467,'Beladung des Speichers'!$E$17:$E$300))</f>
        <v/>
      </c>
      <c r="F467" s="166" t="str">
        <f>IF(ISBLANK('Beladung des Speichers'!A467),"",IF(C467=0,"0,00",D467/C467*E467))</f>
        <v/>
      </c>
      <c r="G467" s="167" t="str">
        <f>IF(ISBLANK('Beladung des Speichers'!A467),"",SUMIFS('Beladung des Speichers'!$C$17:$C$300,'Beladung des Speichers'!$A$17:$A$300,A467))</f>
        <v/>
      </c>
      <c r="H467" s="124" t="str">
        <f>IF(ISBLANK('Beladung des Speichers'!A467),"",'Beladung des Speichers'!C467)</f>
        <v/>
      </c>
      <c r="I467" s="168" t="str">
        <f>IF(ISBLANK('Beladung des Speichers'!A467),"",SUMIFS('Beladung des Speichers'!$E$17:$E$1001,'Beladung des Speichers'!$A$17:$A$1001,'Ergebnis (detailliert)'!A467))</f>
        <v/>
      </c>
      <c r="J467" s="125" t="str">
        <f>IF(ISBLANK('Beladung des Speichers'!A467),"",'Beladung des Speichers'!E467)</f>
        <v/>
      </c>
      <c r="K467" s="168" t="str">
        <f>IF(ISBLANK('Beladung des Speichers'!A467),"",SUMIFS('Entladung des Speichers'!$C$17:$C$1001,'Entladung des Speichers'!$A$17:$A$1001,'Ergebnis (detailliert)'!A467))</f>
        <v/>
      </c>
      <c r="L467" s="169" t="str">
        <f t="shared" si="30"/>
        <v/>
      </c>
      <c r="M467" s="169" t="str">
        <f>IF(ISBLANK('Entladung des Speichers'!A467),"",'Entladung des Speichers'!C467)</f>
        <v/>
      </c>
      <c r="N467" s="168" t="str">
        <f>IF(ISBLANK('Beladung des Speichers'!A467),"",SUMIFS('Entladung des Speichers'!$E$17:$E$1001,'Entladung des Speichers'!$A$17:$A$1001,'Ergebnis (detailliert)'!$A$17:$A$300))</f>
        <v/>
      </c>
      <c r="O467" s="125" t="str">
        <f t="shared" si="31"/>
        <v/>
      </c>
      <c r="P467" s="20" t="str">
        <f>IFERROR(IF(A467="","",N467*'Ergebnis (detailliert)'!J467/'Ergebnis (detailliert)'!I467),0)</f>
        <v/>
      </c>
      <c r="Q467" s="106" t="str">
        <f t="shared" si="32"/>
        <v/>
      </c>
      <c r="R467" s="107" t="str">
        <f t="shared" si="33"/>
        <v/>
      </c>
      <c r="S467" s="108" t="str">
        <f>IF(A467="","",IF(LOOKUP(A467,Stammdaten!$A$17:$A$1001,Stammdaten!$G$17:$G$1001)="Nein",0,IF(ISBLANK('Beladung des Speichers'!A467),"",ROUND(MIN(J467,Q467)*-1,2))))</f>
        <v/>
      </c>
    </row>
    <row r="468" spans="1:19" x14ac:dyDescent="0.2">
      <c r="A468" s="109" t="str">
        <f>IF('Beladung des Speichers'!A468="","",'Beladung des Speichers'!A468)</f>
        <v/>
      </c>
      <c r="B468" s="109" t="str">
        <f>IF('Beladung des Speichers'!B468="","",'Beladung des Speichers'!B468)</f>
        <v/>
      </c>
      <c r="C468" s="163" t="str">
        <f>IF(ISBLANK('Beladung des Speichers'!A468),"",SUMIFS('Beladung des Speichers'!$C$17:$C$300,'Beladung des Speichers'!$A$17:$A$300,A468)-SUMIFS('Entladung des Speichers'!$C$17:$C$300,'Entladung des Speichers'!$A$17:$A$300,A468)+SUMIFS(Füllstände!$B$17:$B$299,Füllstände!$A$17:$A$299,A468)-SUMIFS(Füllstände!$C$17:$C$299,Füllstände!$A$17:$A$299,A468))</f>
        <v/>
      </c>
      <c r="D468" s="164" t="str">
        <f>IF(ISBLANK('Beladung des Speichers'!A468),"",C468*'Beladung des Speichers'!C468/SUMIFS('Beladung des Speichers'!$C$17:$C$300,'Beladung des Speichers'!$A$17:$A$300,A468))</f>
        <v/>
      </c>
      <c r="E468" s="165" t="str">
        <f>IF(ISBLANK('Beladung des Speichers'!A468),"",1/SUMIFS('Beladung des Speichers'!$C$17:$C$300,'Beladung des Speichers'!$A$17:$A$300,A468)*C468*SUMIF($A$17:$A$300,A468,'Beladung des Speichers'!$E$17:$E$300))</f>
        <v/>
      </c>
      <c r="F468" s="166" t="str">
        <f>IF(ISBLANK('Beladung des Speichers'!A468),"",IF(C468=0,"0,00",D468/C468*E468))</f>
        <v/>
      </c>
      <c r="G468" s="167" t="str">
        <f>IF(ISBLANK('Beladung des Speichers'!A468),"",SUMIFS('Beladung des Speichers'!$C$17:$C$300,'Beladung des Speichers'!$A$17:$A$300,A468))</f>
        <v/>
      </c>
      <c r="H468" s="124" t="str">
        <f>IF(ISBLANK('Beladung des Speichers'!A468),"",'Beladung des Speichers'!C468)</f>
        <v/>
      </c>
      <c r="I468" s="168" t="str">
        <f>IF(ISBLANK('Beladung des Speichers'!A468),"",SUMIFS('Beladung des Speichers'!$E$17:$E$1001,'Beladung des Speichers'!$A$17:$A$1001,'Ergebnis (detailliert)'!A468))</f>
        <v/>
      </c>
      <c r="J468" s="125" t="str">
        <f>IF(ISBLANK('Beladung des Speichers'!A468),"",'Beladung des Speichers'!E468)</f>
        <v/>
      </c>
      <c r="K468" s="168" t="str">
        <f>IF(ISBLANK('Beladung des Speichers'!A468),"",SUMIFS('Entladung des Speichers'!$C$17:$C$1001,'Entladung des Speichers'!$A$17:$A$1001,'Ergebnis (detailliert)'!A468))</f>
        <v/>
      </c>
      <c r="L468" s="169" t="str">
        <f t="shared" si="30"/>
        <v/>
      </c>
      <c r="M468" s="169" t="str">
        <f>IF(ISBLANK('Entladung des Speichers'!A468),"",'Entladung des Speichers'!C468)</f>
        <v/>
      </c>
      <c r="N468" s="168" t="str">
        <f>IF(ISBLANK('Beladung des Speichers'!A468),"",SUMIFS('Entladung des Speichers'!$E$17:$E$1001,'Entladung des Speichers'!$A$17:$A$1001,'Ergebnis (detailliert)'!$A$17:$A$300))</f>
        <v/>
      </c>
      <c r="O468" s="125" t="str">
        <f t="shared" si="31"/>
        <v/>
      </c>
      <c r="P468" s="20" t="str">
        <f>IFERROR(IF(A468="","",N468*'Ergebnis (detailliert)'!J468/'Ergebnis (detailliert)'!I468),0)</f>
        <v/>
      </c>
      <c r="Q468" s="106" t="str">
        <f t="shared" si="32"/>
        <v/>
      </c>
      <c r="R468" s="107" t="str">
        <f t="shared" si="33"/>
        <v/>
      </c>
      <c r="S468" s="108" t="str">
        <f>IF(A468="","",IF(LOOKUP(A468,Stammdaten!$A$17:$A$1001,Stammdaten!$G$17:$G$1001)="Nein",0,IF(ISBLANK('Beladung des Speichers'!A468),"",ROUND(MIN(J468,Q468)*-1,2))))</f>
        <v/>
      </c>
    </row>
    <row r="469" spans="1:19" x14ac:dyDescent="0.2">
      <c r="A469" s="109" t="str">
        <f>IF('Beladung des Speichers'!A469="","",'Beladung des Speichers'!A469)</f>
        <v/>
      </c>
      <c r="B469" s="109" t="str">
        <f>IF('Beladung des Speichers'!B469="","",'Beladung des Speichers'!B469)</f>
        <v/>
      </c>
      <c r="C469" s="163" t="str">
        <f>IF(ISBLANK('Beladung des Speichers'!A469),"",SUMIFS('Beladung des Speichers'!$C$17:$C$300,'Beladung des Speichers'!$A$17:$A$300,A469)-SUMIFS('Entladung des Speichers'!$C$17:$C$300,'Entladung des Speichers'!$A$17:$A$300,A469)+SUMIFS(Füllstände!$B$17:$B$299,Füllstände!$A$17:$A$299,A469)-SUMIFS(Füllstände!$C$17:$C$299,Füllstände!$A$17:$A$299,A469))</f>
        <v/>
      </c>
      <c r="D469" s="164" t="str">
        <f>IF(ISBLANK('Beladung des Speichers'!A469),"",C469*'Beladung des Speichers'!C469/SUMIFS('Beladung des Speichers'!$C$17:$C$300,'Beladung des Speichers'!$A$17:$A$300,A469))</f>
        <v/>
      </c>
      <c r="E469" s="165" t="str">
        <f>IF(ISBLANK('Beladung des Speichers'!A469),"",1/SUMIFS('Beladung des Speichers'!$C$17:$C$300,'Beladung des Speichers'!$A$17:$A$300,A469)*C469*SUMIF($A$17:$A$300,A469,'Beladung des Speichers'!$E$17:$E$300))</f>
        <v/>
      </c>
      <c r="F469" s="166" t="str">
        <f>IF(ISBLANK('Beladung des Speichers'!A469),"",IF(C469=0,"0,00",D469/C469*E469))</f>
        <v/>
      </c>
      <c r="G469" s="167" t="str">
        <f>IF(ISBLANK('Beladung des Speichers'!A469),"",SUMIFS('Beladung des Speichers'!$C$17:$C$300,'Beladung des Speichers'!$A$17:$A$300,A469))</f>
        <v/>
      </c>
      <c r="H469" s="124" t="str">
        <f>IF(ISBLANK('Beladung des Speichers'!A469),"",'Beladung des Speichers'!C469)</f>
        <v/>
      </c>
      <c r="I469" s="168" t="str">
        <f>IF(ISBLANK('Beladung des Speichers'!A469),"",SUMIFS('Beladung des Speichers'!$E$17:$E$1001,'Beladung des Speichers'!$A$17:$A$1001,'Ergebnis (detailliert)'!A469))</f>
        <v/>
      </c>
      <c r="J469" s="125" t="str">
        <f>IF(ISBLANK('Beladung des Speichers'!A469),"",'Beladung des Speichers'!E469)</f>
        <v/>
      </c>
      <c r="K469" s="168" t="str">
        <f>IF(ISBLANK('Beladung des Speichers'!A469),"",SUMIFS('Entladung des Speichers'!$C$17:$C$1001,'Entladung des Speichers'!$A$17:$A$1001,'Ergebnis (detailliert)'!A469))</f>
        <v/>
      </c>
      <c r="L469" s="169" t="str">
        <f t="shared" si="30"/>
        <v/>
      </c>
      <c r="M469" s="169" t="str">
        <f>IF(ISBLANK('Entladung des Speichers'!A469),"",'Entladung des Speichers'!C469)</f>
        <v/>
      </c>
      <c r="N469" s="168" t="str">
        <f>IF(ISBLANK('Beladung des Speichers'!A469),"",SUMIFS('Entladung des Speichers'!$E$17:$E$1001,'Entladung des Speichers'!$A$17:$A$1001,'Ergebnis (detailliert)'!$A$17:$A$300))</f>
        <v/>
      </c>
      <c r="O469" s="125" t="str">
        <f t="shared" si="31"/>
        <v/>
      </c>
      <c r="P469" s="20" t="str">
        <f>IFERROR(IF(A469="","",N469*'Ergebnis (detailliert)'!J469/'Ergebnis (detailliert)'!I469),0)</f>
        <v/>
      </c>
      <c r="Q469" s="106" t="str">
        <f t="shared" si="32"/>
        <v/>
      </c>
      <c r="R469" s="107" t="str">
        <f t="shared" si="33"/>
        <v/>
      </c>
      <c r="S469" s="108" t="str">
        <f>IF(A469="","",IF(LOOKUP(A469,Stammdaten!$A$17:$A$1001,Stammdaten!$G$17:$G$1001)="Nein",0,IF(ISBLANK('Beladung des Speichers'!A469),"",ROUND(MIN(J469,Q469)*-1,2))))</f>
        <v/>
      </c>
    </row>
    <row r="470" spans="1:19" x14ac:dyDescent="0.2">
      <c r="A470" s="109" t="str">
        <f>IF('Beladung des Speichers'!A470="","",'Beladung des Speichers'!A470)</f>
        <v/>
      </c>
      <c r="B470" s="109" t="str">
        <f>IF('Beladung des Speichers'!B470="","",'Beladung des Speichers'!B470)</f>
        <v/>
      </c>
      <c r="C470" s="163" t="str">
        <f>IF(ISBLANK('Beladung des Speichers'!A470),"",SUMIFS('Beladung des Speichers'!$C$17:$C$300,'Beladung des Speichers'!$A$17:$A$300,A470)-SUMIFS('Entladung des Speichers'!$C$17:$C$300,'Entladung des Speichers'!$A$17:$A$300,A470)+SUMIFS(Füllstände!$B$17:$B$299,Füllstände!$A$17:$A$299,A470)-SUMIFS(Füllstände!$C$17:$C$299,Füllstände!$A$17:$A$299,A470))</f>
        <v/>
      </c>
      <c r="D470" s="164" t="str">
        <f>IF(ISBLANK('Beladung des Speichers'!A470),"",C470*'Beladung des Speichers'!C470/SUMIFS('Beladung des Speichers'!$C$17:$C$300,'Beladung des Speichers'!$A$17:$A$300,A470))</f>
        <v/>
      </c>
      <c r="E470" s="165" t="str">
        <f>IF(ISBLANK('Beladung des Speichers'!A470),"",1/SUMIFS('Beladung des Speichers'!$C$17:$C$300,'Beladung des Speichers'!$A$17:$A$300,A470)*C470*SUMIF($A$17:$A$300,A470,'Beladung des Speichers'!$E$17:$E$300))</f>
        <v/>
      </c>
      <c r="F470" s="166" t="str">
        <f>IF(ISBLANK('Beladung des Speichers'!A470),"",IF(C470=0,"0,00",D470/C470*E470))</f>
        <v/>
      </c>
      <c r="G470" s="167" t="str">
        <f>IF(ISBLANK('Beladung des Speichers'!A470),"",SUMIFS('Beladung des Speichers'!$C$17:$C$300,'Beladung des Speichers'!$A$17:$A$300,A470))</f>
        <v/>
      </c>
      <c r="H470" s="124" t="str">
        <f>IF(ISBLANK('Beladung des Speichers'!A470),"",'Beladung des Speichers'!C470)</f>
        <v/>
      </c>
      <c r="I470" s="168" t="str">
        <f>IF(ISBLANK('Beladung des Speichers'!A470),"",SUMIFS('Beladung des Speichers'!$E$17:$E$1001,'Beladung des Speichers'!$A$17:$A$1001,'Ergebnis (detailliert)'!A470))</f>
        <v/>
      </c>
      <c r="J470" s="125" t="str">
        <f>IF(ISBLANK('Beladung des Speichers'!A470),"",'Beladung des Speichers'!E470)</f>
        <v/>
      </c>
      <c r="K470" s="168" t="str">
        <f>IF(ISBLANK('Beladung des Speichers'!A470),"",SUMIFS('Entladung des Speichers'!$C$17:$C$1001,'Entladung des Speichers'!$A$17:$A$1001,'Ergebnis (detailliert)'!A470))</f>
        <v/>
      </c>
      <c r="L470" s="169" t="str">
        <f t="shared" si="30"/>
        <v/>
      </c>
      <c r="M470" s="169" t="str">
        <f>IF(ISBLANK('Entladung des Speichers'!A470),"",'Entladung des Speichers'!C470)</f>
        <v/>
      </c>
      <c r="N470" s="168" t="str">
        <f>IF(ISBLANK('Beladung des Speichers'!A470),"",SUMIFS('Entladung des Speichers'!$E$17:$E$1001,'Entladung des Speichers'!$A$17:$A$1001,'Ergebnis (detailliert)'!$A$17:$A$300))</f>
        <v/>
      </c>
      <c r="O470" s="125" t="str">
        <f t="shared" si="31"/>
        <v/>
      </c>
      <c r="P470" s="20" t="str">
        <f>IFERROR(IF(A470="","",N470*'Ergebnis (detailliert)'!J470/'Ergebnis (detailliert)'!I470),0)</f>
        <v/>
      </c>
      <c r="Q470" s="106" t="str">
        <f t="shared" si="32"/>
        <v/>
      </c>
      <c r="R470" s="107" t="str">
        <f t="shared" si="33"/>
        <v/>
      </c>
      <c r="S470" s="108" t="str">
        <f>IF(A470="","",IF(LOOKUP(A470,Stammdaten!$A$17:$A$1001,Stammdaten!$G$17:$G$1001)="Nein",0,IF(ISBLANK('Beladung des Speichers'!A470),"",ROUND(MIN(J470,Q470)*-1,2))))</f>
        <v/>
      </c>
    </row>
    <row r="471" spans="1:19" x14ac:dyDescent="0.2">
      <c r="A471" s="109" t="str">
        <f>IF('Beladung des Speichers'!A471="","",'Beladung des Speichers'!A471)</f>
        <v/>
      </c>
      <c r="B471" s="109" t="str">
        <f>IF('Beladung des Speichers'!B471="","",'Beladung des Speichers'!B471)</f>
        <v/>
      </c>
      <c r="C471" s="163" t="str">
        <f>IF(ISBLANK('Beladung des Speichers'!A471),"",SUMIFS('Beladung des Speichers'!$C$17:$C$300,'Beladung des Speichers'!$A$17:$A$300,A471)-SUMIFS('Entladung des Speichers'!$C$17:$C$300,'Entladung des Speichers'!$A$17:$A$300,A471)+SUMIFS(Füllstände!$B$17:$B$299,Füllstände!$A$17:$A$299,A471)-SUMIFS(Füllstände!$C$17:$C$299,Füllstände!$A$17:$A$299,A471))</f>
        <v/>
      </c>
      <c r="D471" s="164" t="str">
        <f>IF(ISBLANK('Beladung des Speichers'!A471),"",C471*'Beladung des Speichers'!C471/SUMIFS('Beladung des Speichers'!$C$17:$C$300,'Beladung des Speichers'!$A$17:$A$300,A471))</f>
        <v/>
      </c>
      <c r="E471" s="165" t="str">
        <f>IF(ISBLANK('Beladung des Speichers'!A471),"",1/SUMIFS('Beladung des Speichers'!$C$17:$C$300,'Beladung des Speichers'!$A$17:$A$300,A471)*C471*SUMIF($A$17:$A$300,A471,'Beladung des Speichers'!$E$17:$E$300))</f>
        <v/>
      </c>
      <c r="F471" s="166" t="str">
        <f>IF(ISBLANK('Beladung des Speichers'!A471),"",IF(C471=0,"0,00",D471/C471*E471))</f>
        <v/>
      </c>
      <c r="G471" s="167" t="str">
        <f>IF(ISBLANK('Beladung des Speichers'!A471),"",SUMIFS('Beladung des Speichers'!$C$17:$C$300,'Beladung des Speichers'!$A$17:$A$300,A471))</f>
        <v/>
      </c>
      <c r="H471" s="124" t="str">
        <f>IF(ISBLANK('Beladung des Speichers'!A471),"",'Beladung des Speichers'!C471)</f>
        <v/>
      </c>
      <c r="I471" s="168" t="str">
        <f>IF(ISBLANK('Beladung des Speichers'!A471),"",SUMIFS('Beladung des Speichers'!$E$17:$E$1001,'Beladung des Speichers'!$A$17:$A$1001,'Ergebnis (detailliert)'!A471))</f>
        <v/>
      </c>
      <c r="J471" s="125" t="str">
        <f>IF(ISBLANK('Beladung des Speichers'!A471),"",'Beladung des Speichers'!E471)</f>
        <v/>
      </c>
      <c r="K471" s="168" t="str">
        <f>IF(ISBLANK('Beladung des Speichers'!A471),"",SUMIFS('Entladung des Speichers'!$C$17:$C$1001,'Entladung des Speichers'!$A$17:$A$1001,'Ergebnis (detailliert)'!A471))</f>
        <v/>
      </c>
      <c r="L471" s="169" t="str">
        <f t="shared" si="30"/>
        <v/>
      </c>
      <c r="M471" s="169" t="str">
        <f>IF(ISBLANK('Entladung des Speichers'!A471),"",'Entladung des Speichers'!C471)</f>
        <v/>
      </c>
      <c r="N471" s="168" t="str">
        <f>IF(ISBLANK('Beladung des Speichers'!A471),"",SUMIFS('Entladung des Speichers'!$E$17:$E$1001,'Entladung des Speichers'!$A$17:$A$1001,'Ergebnis (detailliert)'!$A$17:$A$300))</f>
        <v/>
      </c>
      <c r="O471" s="125" t="str">
        <f t="shared" si="31"/>
        <v/>
      </c>
      <c r="P471" s="20" t="str">
        <f>IFERROR(IF(A471="","",N471*'Ergebnis (detailliert)'!J471/'Ergebnis (detailliert)'!I471),0)</f>
        <v/>
      </c>
      <c r="Q471" s="106" t="str">
        <f t="shared" si="32"/>
        <v/>
      </c>
      <c r="R471" s="107" t="str">
        <f t="shared" si="33"/>
        <v/>
      </c>
      <c r="S471" s="108" t="str">
        <f>IF(A471="","",IF(LOOKUP(A471,Stammdaten!$A$17:$A$1001,Stammdaten!$G$17:$G$1001)="Nein",0,IF(ISBLANK('Beladung des Speichers'!A471),"",ROUND(MIN(J471,Q471)*-1,2))))</f>
        <v/>
      </c>
    </row>
    <row r="472" spans="1:19" x14ac:dyDescent="0.2">
      <c r="A472" s="109" t="str">
        <f>IF('Beladung des Speichers'!A472="","",'Beladung des Speichers'!A472)</f>
        <v/>
      </c>
      <c r="B472" s="109" t="str">
        <f>IF('Beladung des Speichers'!B472="","",'Beladung des Speichers'!B472)</f>
        <v/>
      </c>
      <c r="C472" s="163" t="str">
        <f>IF(ISBLANK('Beladung des Speichers'!A472),"",SUMIFS('Beladung des Speichers'!$C$17:$C$300,'Beladung des Speichers'!$A$17:$A$300,A472)-SUMIFS('Entladung des Speichers'!$C$17:$C$300,'Entladung des Speichers'!$A$17:$A$300,A472)+SUMIFS(Füllstände!$B$17:$B$299,Füllstände!$A$17:$A$299,A472)-SUMIFS(Füllstände!$C$17:$C$299,Füllstände!$A$17:$A$299,A472))</f>
        <v/>
      </c>
      <c r="D472" s="164" t="str">
        <f>IF(ISBLANK('Beladung des Speichers'!A472),"",C472*'Beladung des Speichers'!C472/SUMIFS('Beladung des Speichers'!$C$17:$C$300,'Beladung des Speichers'!$A$17:$A$300,A472))</f>
        <v/>
      </c>
      <c r="E472" s="165" t="str">
        <f>IF(ISBLANK('Beladung des Speichers'!A472),"",1/SUMIFS('Beladung des Speichers'!$C$17:$C$300,'Beladung des Speichers'!$A$17:$A$300,A472)*C472*SUMIF($A$17:$A$300,A472,'Beladung des Speichers'!$E$17:$E$300))</f>
        <v/>
      </c>
      <c r="F472" s="166" t="str">
        <f>IF(ISBLANK('Beladung des Speichers'!A472),"",IF(C472=0,"0,00",D472/C472*E472))</f>
        <v/>
      </c>
      <c r="G472" s="167" t="str">
        <f>IF(ISBLANK('Beladung des Speichers'!A472),"",SUMIFS('Beladung des Speichers'!$C$17:$C$300,'Beladung des Speichers'!$A$17:$A$300,A472))</f>
        <v/>
      </c>
      <c r="H472" s="124" t="str">
        <f>IF(ISBLANK('Beladung des Speichers'!A472),"",'Beladung des Speichers'!C472)</f>
        <v/>
      </c>
      <c r="I472" s="168" t="str">
        <f>IF(ISBLANK('Beladung des Speichers'!A472),"",SUMIFS('Beladung des Speichers'!$E$17:$E$1001,'Beladung des Speichers'!$A$17:$A$1001,'Ergebnis (detailliert)'!A472))</f>
        <v/>
      </c>
      <c r="J472" s="125" t="str">
        <f>IF(ISBLANK('Beladung des Speichers'!A472),"",'Beladung des Speichers'!E472)</f>
        <v/>
      </c>
      <c r="K472" s="168" t="str">
        <f>IF(ISBLANK('Beladung des Speichers'!A472),"",SUMIFS('Entladung des Speichers'!$C$17:$C$1001,'Entladung des Speichers'!$A$17:$A$1001,'Ergebnis (detailliert)'!A472))</f>
        <v/>
      </c>
      <c r="L472" s="169" t="str">
        <f t="shared" si="30"/>
        <v/>
      </c>
      <c r="M472" s="169" t="str">
        <f>IF(ISBLANK('Entladung des Speichers'!A472),"",'Entladung des Speichers'!C472)</f>
        <v/>
      </c>
      <c r="N472" s="168" t="str">
        <f>IF(ISBLANK('Beladung des Speichers'!A472),"",SUMIFS('Entladung des Speichers'!$E$17:$E$1001,'Entladung des Speichers'!$A$17:$A$1001,'Ergebnis (detailliert)'!$A$17:$A$300))</f>
        <v/>
      </c>
      <c r="O472" s="125" t="str">
        <f t="shared" si="31"/>
        <v/>
      </c>
      <c r="P472" s="20" t="str">
        <f>IFERROR(IF(A472="","",N472*'Ergebnis (detailliert)'!J472/'Ergebnis (detailliert)'!I472),0)</f>
        <v/>
      </c>
      <c r="Q472" s="106" t="str">
        <f t="shared" si="32"/>
        <v/>
      </c>
      <c r="R472" s="107" t="str">
        <f t="shared" si="33"/>
        <v/>
      </c>
      <c r="S472" s="108" t="str">
        <f>IF(A472="","",IF(LOOKUP(A472,Stammdaten!$A$17:$A$1001,Stammdaten!$G$17:$G$1001)="Nein",0,IF(ISBLANK('Beladung des Speichers'!A472),"",ROUND(MIN(J472,Q472)*-1,2))))</f>
        <v/>
      </c>
    </row>
    <row r="473" spans="1:19" x14ac:dyDescent="0.2">
      <c r="A473" s="109" t="str">
        <f>IF('Beladung des Speichers'!A473="","",'Beladung des Speichers'!A473)</f>
        <v/>
      </c>
      <c r="B473" s="109" t="str">
        <f>IF('Beladung des Speichers'!B473="","",'Beladung des Speichers'!B473)</f>
        <v/>
      </c>
      <c r="C473" s="163" t="str">
        <f>IF(ISBLANK('Beladung des Speichers'!A473),"",SUMIFS('Beladung des Speichers'!$C$17:$C$300,'Beladung des Speichers'!$A$17:$A$300,A473)-SUMIFS('Entladung des Speichers'!$C$17:$C$300,'Entladung des Speichers'!$A$17:$A$300,A473)+SUMIFS(Füllstände!$B$17:$B$299,Füllstände!$A$17:$A$299,A473)-SUMIFS(Füllstände!$C$17:$C$299,Füllstände!$A$17:$A$299,A473))</f>
        <v/>
      </c>
      <c r="D473" s="164" t="str">
        <f>IF(ISBLANK('Beladung des Speichers'!A473),"",C473*'Beladung des Speichers'!C473/SUMIFS('Beladung des Speichers'!$C$17:$C$300,'Beladung des Speichers'!$A$17:$A$300,A473))</f>
        <v/>
      </c>
      <c r="E473" s="165" t="str">
        <f>IF(ISBLANK('Beladung des Speichers'!A473),"",1/SUMIFS('Beladung des Speichers'!$C$17:$C$300,'Beladung des Speichers'!$A$17:$A$300,A473)*C473*SUMIF($A$17:$A$300,A473,'Beladung des Speichers'!$E$17:$E$300))</f>
        <v/>
      </c>
      <c r="F473" s="166" t="str">
        <f>IF(ISBLANK('Beladung des Speichers'!A473),"",IF(C473=0,"0,00",D473/C473*E473))</f>
        <v/>
      </c>
      <c r="G473" s="167" t="str">
        <f>IF(ISBLANK('Beladung des Speichers'!A473),"",SUMIFS('Beladung des Speichers'!$C$17:$C$300,'Beladung des Speichers'!$A$17:$A$300,A473))</f>
        <v/>
      </c>
      <c r="H473" s="124" t="str">
        <f>IF(ISBLANK('Beladung des Speichers'!A473),"",'Beladung des Speichers'!C473)</f>
        <v/>
      </c>
      <c r="I473" s="168" t="str">
        <f>IF(ISBLANK('Beladung des Speichers'!A473),"",SUMIFS('Beladung des Speichers'!$E$17:$E$1001,'Beladung des Speichers'!$A$17:$A$1001,'Ergebnis (detailliert)'!A473))</f>
        <v/>
      </c>
      <c r="J473" s="125" t="str">
        <f>IF(ISBLANK('Beladung des Speichers'!A473),"",'Beladung des Speichers'!E473)</f>
        <v/>
      </c>
      <c r="K473" s="168" t="str">
        <f>IF(ISBLANK('Beladung des Speichers'!A473),"",SUMIFS('Entladung des Speichers'!$C$17:$C$1001,'Entladung des Speichers'!$A$17:$A$1001,'Ergebnis (detailliert)'!A473))</f>
        <v/>
      </c>
      <c r="L473" s="169" t="str">
        <f t="shared" si="30"/>
        <v/>
      </c>
      <c r="M473" s="169" t="str">
        <f>IF(ISBLANK('Entladung des Speichers'!A473),"",'Entladung des Speichers'!C473)</f>
        <v/>
      </c>
      <c r="N473" s="168" t="str">
        <f>IF(ISBLANK('Beladung des Speichers'!A473),"",SUMIFS('Entladung des Speichers'!$E$17:$E$1001,'Entladung des Speichers'!$A$17:$A$1001,'Ergebnis (detailliert)'!$A$17:$A$300))</f>
        <v/>
      </c>
      <c r="O473" s="125" t="str">
        <f t="shared" si="31"/>
        <v/>
      </c>
      <c r="P473" s="20" t="str">
        <f>IFERROR(IF(A473="","",N473*'Ergebnis (detailliert)'!J473/'Ergebnis (detailliert)'!I473),0)</f>
        <v/>
      </c>
      <c r="Q473" s="106" t="str">
        <f t="shared" si="32"/>
        <v/>
      </c>
      <c r="R473" s="107" t="str">
        <f t="shared" si="33"/>
        <v/>
      </c>
      <c r="S473" s="108" t="str">
        <f>IF(A473="","",IF(LOOKUP(A473,Stammdaten!$A$17:$A$1001,Stammdaten!$G$17:$G$1001)="Nein",0,IF(ISBLANK('Beladung des Speichers'!A473),"",ROUND(MIN(J473,Q473)*-1,2))))</f>
        <v/>
      </c>
    </row>
    <row r="474" spans="1:19" x14ac:dyDescent="0.2">
      <c r="A474" s="109" t="str">
        <f>IF('Beladung des Speichers'!A474="","",'Beladung des Speichers'!A474)</f>
        <v/>
      </c>
      <c r="B474" s="109" t="str">
        <f>IF('Beladung des Speichers'!B474="","",'Beladung des Speichers'!B474)</f>
        <v/>
      </c>
      <c r="C474" s="163" t="str">
        <f>IF(ISBLANK('Beladung des Speichers'!A474),"",SUMIFS('Beladung des Speichers'!$C$17:$C$300,'Beladung des Speichers'!$A$17:$A$300,A474)-SUMIFS('Entladung des Speichers'!$C$17:$C$300,'Entladung des Speichers'!$A$17:$A$300,A474)+SUMIFS(Füllstände!$B$17:$B$299,Füllstände!$A$17:$A$299,A474)-SUMIFS(Füllstände!$C$17:$C$299,Füllstände!$A$17:$A$299,A474))</f>
        <v/>
      </c>
      <c r="D474" s="164" t="str">
        <f>IF(ISBLANK('Beladung des Speichers'!A474),"",C474*'Beladung des Speichers'!C474/SUMIFS('Beladung des Speichers'!$C$17:$C$300,'Beladung des Speichers'!$A$17:$A$300,A474))</f>
        <v/>
      </c>
      <c r="E474" s="165" t="str">
        <f>IF(ISBLANK('Beladung des Speichers'!A474),"",1/SUMIFS('Beladung des Speichers'!$C$17:$C$300,'Beladung des Speichers'!$A$17:$A$300,A474)*C474*SUMIF($A$17:$A$300,A474,'Beladung des Speichers'!$E$17:$E$300))</f>
        <v/>
      </c>
      <c r="F474" s="166" t="str">
        <f>IF(ISBLANK('Beladung des Speichers'!A474),"",IF(C474=0,"0,00",D474/C474*E474))</f>
        <v/>
      </c>
      <c r="G474" s="167" t="str">
        <f>IF(ISBLANK('Beladung des Speichers'!A474),"",SUMIFS('Beladung des Speichers'!$C$17:$C$300,'Beladung des Speichers'!$A$17:$A$300,A474))</f>
        <v/>
      </c>
      <c r="H474" s="124" t="str">
        <f>IF(ISBLANK('Beladung des Speichers'!A474),"",'Beladung des Speichers'!C474)</f>
        <v/>
      </c>
      <c r="I474" s="168" t="str">
        <f>IF(ISBLANK('Beladung des Speichers'!A474),"",SUMIFS('Beladung des Speichers'!$E$17:$E$1001,'Beladung des Speichers'!$A$17:$A$1001,'Ergebnis (detailliert)'!A474))</f>
        <v/>
      </c>
      <c r="J474" s="125" t="str">
        <f>IF(ISBLANK('Beladung des Speichers'!A474),"",'Beladung des Speichers'!E474)</f>
        <v/>
      </c>
      <c r="K474" s="168" t="str">
        <f>IF(ISBLANK('Beladung des Speichers'!A474),"",SUMIFS('Entladung des Speichers'!$C$17:$C$1001,'Entladung des Speichers'!$A$17:$A$1001,'Ergebnis (detailliert)'!A474))</f>
        <v/>
      </c>
      <c r="L474" s="169" t="str">
        <f t="shared" si="30"/>
        <v/>
      </c>
      <c r="M474" s="169" t="str">
        <f>IF(ISBLANK('Entladung des Speichers'!A474),"",'Entladung des Speichers'!C474)</f>
        <v/>
      </c>
      <c r="N474" s="168" t="str">
        <f>IF(ISBLANK('Beladung des Speichers'!A474),"",SUMIFS('Entladung des Speichers'!$E$17:$E$1001,'Entladung des Speichers'!$A$17:$A$1001,'Ergebnis (detailliert)'!$A$17:$A$300))</f>
        <v/>
      </c>
      <c r="O474" s="125" t="str">
        <f t="shared" si="31"/>
        <v/>
      </c>
      <c r="P474" s="20" t="str">
        <f>IFERROR(IF(A474="","",N474*'Ergebnis (detailliert)'!J474/'Ergebnis (detailliert)'!I474),0)</f>
        <v/>
      </c>
      <c r="Q474" s="106" t="str">
        <f t="shared" si="32"/>
        <v/>
      </c>
      <c r="R474" s="107" t="str">
        <f t="shared" si="33"/>
        <v/>
      </c>
      <c r="S474" s="108" t="str">
        <f>IF(A474="","",IF(LOOKUP(A474,Stammdaten!$A$17:$A$1001,Stammdaten!$G$17:$G$1001)="Nein",0,IF(ISBLANK('Beladung des Speichers'!A474),"",ROUND(MIN(J474,Q474)*-1,2))))</f>
        <v/>
      </c>
    </row>
    <row r="475" spans="1:19" x14ac:dyDescent="0.2">
      <c r="A475" s="109" t="str">
        <f>IF('Beladung des Speichers'!A475="","",'Beladung des Speichers'!A475)</f>
        <v/>
      </c>
      <c r="B475" s="109" t="str">
        <f>IF('Beladung des Speichers'!B475="","",'Beladung des Speichers'!B475)</f>
        <v/>
      </c>
      <c r="C475" s="163" t="str">
        <f>IF(ISBLANK('Beladung des Speichers'!A475),"",SUMIFS('Beladung des Speichers'!$C$17:$C$300,'Beladung des Speichers'!$A$17:$A$300,A475)-SUMIFS('Entladung des Speichers'!$C$17:$C$300,'Entladung des Speichers'!$A$17:$A$300,A475)+SUMIFS(Füllstände!$B$17:$B$299,Füllstände!$A$17:$A$299,A475)-SUMIFS(Füllstände!$C$17:$C$299,Füllstände!$A$17:$A$299,A475))</f>
        <v/>
      </c>
      <c r="D475" s="164" t="str">
        <f>IF(ISBLANK('Beladung des Speichers'!A475),"",C475*'Beladung des Speichers'!C475/SUMIFS('Beladung des Speichers'!$C$17:$C$300,'Beladung des Speichers'!$A$17:$A$300,A475))</f>
        <v/>
      </c>
      <c r="E475" s="165" t="str">
        <f>IF(ISBLANK('Beladung des Speichers'!A475),"",1/SUMIFS('Beladung des Speichers'!$C$17:$C$300,'Beladung des Speichers'!$A$17:$A$300,A475)*C475*SUMIF($A$17:$A$300,A475,'Beladung des Speichers'!$E$17:$E$300))</f>
        <v/>
      </c>
      <c r="F475" s="166" t="str">
        <f>IF(ISBLANK('Beladung des Speichers'!A475),"",IF(C475=0,"0,00",D475/C475*E475))</f>
        <v/>
      </c>
      <c r="G475" s="167" t="str">
        <f>IF(ISBLANK('Beladung des Speichers'!A475),"",SUMIFS('Beladung des Speichers'!$C$17:$C$300,'Beladung des Speichers'!$A$17:$A$300,A475))</f>
        <v/>
      </c>
      <c r="H475" s="124" t="str">
        <f>IF(ISBLANK('Beladung des Speichers'!A475),"",'Beladung des Speichers'!C475)</f>
        <v/>
      </c>
      <c r="I475" s="168" t="str">
        <f>IF(ISBLANK('Beladung des Speichers'!A475),"",SUMIFS('Beladung des Speichers'!$E$17:$E$1001,'Beladung des Speichers'!$A$17:$A$1001,'Ergebnis (detailliert)'!A475))</f>
        <v/>
      </c>
      <c r="J475" s="125" t="str">
        <f>IF(ISBLANK('Beladung des Speichers'!A475),"",'Beladung des Speichers'!E475)</f>
        <v/>
      </c>
      <c r="K475" s="168" t="str">
        <f>IF(ISBLANK('Beladung des Speichers'!A475),"",SUMIFS('Entladung des Speichers'!$C$17:$C$1001,'Entladung des Speichers'!$A$17:$A$1001,'Ergebnis (detailliert)'!A475))</f>
        <v/>
      </c>
      <c r="L475" s="169" t="str">
        <f t="shared" si="30"/>
        <v/>
      </c>
      <c r="M475" s="169" t="str">
        <f>IF(ISBLANK('Entladung des Speichers'!A475),"",'Entladung des Speichers'!C475)</f>
        <v/>
      </c>
      <c r="N475" s="168" t="str">
        <f>IF(ISBLANK('Beladung des Speichers'!A475),"",SUMIFS('Entladung des Speichers'!$E$17:$E$1001,'Entladung des Speichers'!$A$17:$A$1001,'Ergebnis (detailliert)'!$A$17:$A$300))</f>
        <v/>
      </c>
      <c r="O475" s="125" t="str">
        <f t="shared" si="31"/>
        <v/>
      </c>
      <c r="P475" s="20" t="str">
        <f>IFERROR(IF(A475="","",N475*'Ergebnis (detailliert)'!J475/'Ergebnis (detailliert)'!I475),0)</f>
        <v/>
      </c>
      <c r="Q475" s="106" t="str">
        <f t="shared" si="32"/>
        <v/>
      </c>
      <c r="R475" s="107" t="str">
        <f t="shared" si="33"/>
        <v/>
      </c>
      <c r="S475" s="108" t="str">
        <f>IF(A475="","",IF(LOOKUP(A475,Stammdaten!$A$17:$A$1001,Stammdaten!$G$17:$G$1001)="Nein",0,IF(ISBLANK('Beladung des Speichers'!A475),"",ROUND(MIN(J475,Q475)*-1,2))))</f>
        <v/>
      </c>
    </row>
    <row r="476" spans="1:19" x14ac:dyDescent="0.2">
      <c r="A476" s="109" t="str">
        <f>IF('Beladung des Speichers'!A476="","",'Beladung des Speichers'!A476)</f>
        <v/>
      </c>
      <c r="B476" s="109" t="str">
        <f>IF('Beladung des Speichers'!B476="","",'Beladung des Speichers'!B476)</f>
        <v/>
      </c>
      <c r="C476" s="163" t="str">
        <f>IF(ISBLANK('Beladung des Speichers'!A476),"",SUMIFS('Beladung des Speichers'!$C$17:$C$300,'Beladung des Speichers'!$A$17:$A$300,A476)-SUMIFS('Entladung des Speichers'!$C$17:$C$300,'Entladung des Speichers'!$A$17:$A$300,A476)+SUMIFS(Füllstände!$B$17:$B$299,Füllstände!$A$17:$A$299,A476)-SUMIFS(Füllstände!$C$17:$C$299,Füllstände!$A$17:$A$299,A476))</f>
        <v/>
      </c>
      <c r="D476" s="164" t="str">
        <f>IF(ISBLANK('Beladung des Speichers'!A476),"",C476*'Beladung des Speichers'!C476/SUMIFS('Beladung des Speichers'!$C$17:$C$300,'Beladung des Speichers'!$A$17:$A$300,A476))</f>
        <v/>
      </c>
      <c r="E476" s="165" t="str">
        <f>IF(ISBLANK('Beladung des Speichers'!A476),"",1/SUMIFS('Beladung des Speichers'!$C$17:$C$300,'Beladung des Speichers'!$A$17:$A$300,A476)*C476*SUMIF($A$17:$A$300,A476,'Beladung des Speichers'!$E$17:$E$300))</f>
        <v/>
      </c>
      <c r="F476" s="166" t="str">
        <f>IF(ISBLANK('Beladung des Speichers'!A476),"",IF(C476=0,"0,00",D476/C476*E476))</f>
        <v/>
      </c>
      <c r="G476" s="167" t="str">
        <f>IF(ISBLANK('Beladung des Speichers'!A476),"",SUMIFS('Beladung des Speichers'!$C$17:$C$300,'Beladung des Speichers'!$A$17:$A$300,A476))</f>
        <v/>
      </c>
      <c r="H476" s="124" t="str">
        <f>IF(ISBLANK('Beladung des Speichers'!A476),"",'Beladung des Speichers'!C476)</f>
        <v/>
      </c>
      <c r="I476" s="168" t="str">
        <f>IF(ISBLANK('Beladung des Speichers'!A476),"",SUMIFS('Beladung des Speichers'!$E$17:$E$1001,'Beladung des Speichers'!$A$17:$A$1001,'Ergebnis (detailliert)'!A476))</f>
        <v/>
      </c>
      <c r="J476" s="125" t="str">
        <f>IF(ISBLANK('Beladung des Speichers'!A476),"",'Beladung des Speichers'!E476)</f>
        <v/>
      </c>
      <c r="K476" s="168" t="str">
        <f>IF(ISBLANK('Beladung des Speichers'!A476),"",SUMIFS('Entladung des Speichers'!$C$17:$C$1001,'Entladung des Speichers'!$A$17:$A$1001,'Ergebnis (detailliert)'!A476))</f>
        <v/>
      </c>
      <c r="L476" s="169" t="str">
        <f t="shared" si="30"/>
        <v/>
      </c>
      <c r="M476" s="169" t="str">
        <f>IF(ISBLANK('Entladung des Speichers'!A476),"",'Entladung des Speichers'!C476)</f>
        <v/>
      </c>
      <c r="N476" s="168" t="str">
        <f>IF(ISBLANK('Beladung des Speichers'!A476),"",SUMIFS('Entladung des Speichers'!$E$17:$E$1001,'Entladung des Speichers'!$A$17:$A$1001,'Ergebnis (detailliert)'!$A$17:$A$300))</f>
        <v/>
      </c>
      <c r="O476" s="125" t="str">
        <f t="shared" si="31"/>
        <v/>
      </c>
      <c r="P476" s="20" t="str">
        <f>IFERROR(IF(A476="","",N476*'Ergebnis (detailliert)'!J476/'Ergebnis (detailliert)'!I476),0)</f>
        <v/>
      </c>
      <c r="Q476" s="106" t="str">
        <f t="shared" si="32"/>
        <v/>
      </c>
      <c r="R476" s="107" t="str">
        <f t="shared" si="33"/>
        <v/>
      </c>
      <c r="S476" s="108" t="str">
        <f>IF(A476="","",IF(LOOKUP(A476,Stammdaten!$A$17:$A$1001,Stammdaten!$G$17:$G$1001)="Nein",0,IF(ISBLANK('Beladung des Speichers'!A476),"",ROUND(MIN(J476,Q476)*-1,2))))</f>
        <v/>
      </c>
    </row>
    <row r="477" spans="1:19" x14ac:dyDescent="0.2">
      <c r="A477" s="109" t="str">
        <f>IF('Beladung des Speichers'!A477="","",'Beladung des Speichers'!A477)</f>
        <v/>
      </c>
      <c r="B477" s="109" t="str">
        <f>IF('Beladung des Speichers'!B477="","",'Beladung des Speichers'!B477)</f>
        <v/>
      </c>
      <c r="C477" s="163" t="str">
        <f>IF(ISBLANK('Beladung des Speichers'!A477),"",SUMIFS('Beladung des Speichers'!$C$17:$C$300,'Beladung des Speichers'!$A$17:$A$300,A477)-SUMIFS('Entladung des Speichers'!$C$17:$C$300,'Entladung des Speichers'!$A$17:$A$300,A477)+SUMIFS(Füllstände!$B$17:$B$299,Füllstände!$A$17:$A$299,A477)-SUMIFS(Füllstände!$C$17:$C$299,Füllstände!$A$17:$A$299,A477))</f>
        <v/>
      </c>
      <c r="D477" s="164" t="str">
        <f>IF(ISBLANK('Beladung des Speichers'!A477),"",C477*'Beladung des Speichers'!C477/SUMIFS('Beladung des Speichers'!$C$17:$C$300,'Beladung des Speichers'!$A$17:$A$300,A477))</f>
        <v/>
      </c>
      <c r="E477" s="165" t="str">
        <f>IF(ISBLANK('Beladung des Speichers'!A477),"",1/SUMIFS('Beladung des Speichers'!$C$17:$C$300,'Beladung des Speichers'!$A$17:$A$300,A477)*C477*SUMIF($A$17:$A$300,A477,'Beladung des Speichers'!$E$17:$E$300))</f>
        <v/>
      </c>
      <c r="F477" s="166" t="str">
        <f>IF(ISBLANK('Beladung des Speichers'!A477),"",IF(C477=0,"0,00",D477/C477*E477))</f>
        <v/>
      </c>
      <c r="G477" s="167" t="str">
        <f>IF(ISBLANK('Beladung des Speichers'!A477),"",SUMIFS('Beladung des Speichers'!$C$17:$C$300,'Beladung des Speichers'!$A$17:$A$300,A477))</f>
        <v/>
      </c>
      <c r="H477" s="124" t="str">
        <f>IF(ISBLANK('Beladung des Speichers'!A477),"",'Beladung des Speichers'!C477)</f>
        <v/>
      </c>
      <c r="I477" s="168" t="str">
        <f>IF(ISBLANK('Beladung des Speichers'!A477),"",SUMIFS('Beladung des Speichers'!$E$17:$E$1001,'Beladung des Speichers'!$A$17:$A$1001,'Ergebnis (detailliert)'!A477))</f>
        <v/>
      </c>
      <c r="J477" s="125" t="str">
        <f>IF(ISBLANK('Beladung des Speichers'!A477),"",'Beladung des Speichers'!E477)</f>
        <v/>
      </c>
      <c r="K477" s="168" t="str">
        <f>IF(ISBLANK('Beladung des Speichers'!A477),"",SUMIFS('Entladung des Speichers'!$C$17:$C$1001,'Entladung des Speichers'!$A$17:$A$1001,'Ergebnis (detailliert)'!A477))</f>
        <v/>
      </c>
      <c r="L477" s="169" t="str">
        <f t="shared" si="30"/>
        <v/>
      </c>
      <c r="M477" s="169" t="str">
        <f>IF(ISBLANK('Entladung des Speichers'!A477),"",'Entladung des Speichers'!C477)</f>
        <v/>
      </c>
      <c r="N477" s="168" t="str">
        <f>IF(ISBLANK('Beladung des Speichers'!A477),"",SUMIFS('Entladung des Speichers'!$E$17:$E$1001,'Entladung des Speichers'!$A$17:$A$1001,'Ergebnis (detailliert)'!$A$17:$A$300))</f>
        <v/>
      </c>
      <c r="O477" s="125" t="str">
        <f t="shared" si="31"/>
        <v/>
      </c>
      <c r="P477" s="20" t="str">
        <f>IFERROR(IF(A477="","",N477*'Ergebnis (detailliert)'!J477/'Ergebnis (detailliert)'!I477),0)</f>
        <v/>
      </c>
      <c r="Q477" s="106" t="str">
        <f t="shared" si="32"/>
        <v/>
      </c>
      <c r="R477" s="107" t="str">
        <f t="shared" si="33"/>
        <v/>
      </c>
      <c r="S477" s="108" t="str">
        <f>IF(A477="","",IF(LOOKUP(A477,Stammdaten!$A$17:$A$1001,Stammdaten!$G$17:$G$1001)="Nein",0,IF(ISBLANK('Beladung des Speichers'!A477),"",ROUND(MIN(J477,Q477)*-1,2))))</f>
        <v/>
      </c>
    </row>
    <row r="478" spans="1:19" x14ac:dyDescent="0.2">
      <c r="A478" s="109" t="str">
        <f>IF('Beladung des Speichers'!A478="","",'Beladung des Speichers'!A478)</f>
        <v/>
      </c>
      <c r="B478" s="109" t="str">
        <f>IF('Beladung des Speichers'!B478="","",'Beladung des Speichers'!B478)</f>
        <v/>
      </c>
      <c r="C478" s="163" t="str">
        <f>IF(ISBLANK('Beladung des Speichers'!A478),"",SUMIFS('Beladung des Speichers'!$C$17:$C$300,'Beladung des Speichers'!$A$17:$A$300,A478)-SUMIFS('Entladung des Speichers'!$C$17:$C$300,'Entladung des Speichers'!$A$17:$A$300,A478)+SUMIFS(Füllstände!$B$17:$B$299,Füllstände!$A$17:$A$299,A478)-SUMIFS(Füllstände!$C$17:$C$299,Füllstände!$A$17:$A$299,A478))</f>
        <v/>
      </c>
      <c r="D478" s="164" t="str">
        <f>IF(ISBLANK('Beladung des Speichers'!A478),"",C478*'Beladung des Speichers'!C478/SUMIFS('Beladung des Speichers'!$C$17:$C$300,'Beladung des Speichers'!$A$17:$A$300,A478))</f>
        <v/>
      </c>
      <c r="E478" s="165" t="str">
        <f>IF(ISBLANK('Beladung des Speichers'!A478),"",1/SUMIFS('Beladung des Speichers'!$C$17:$C$300,'Beladung des Speichers'!$A$17:$A$300,A478)*C478*SUMIF($A$17:$A$300,A478,'Beladung des Speichers'!$E$17:$E$300))</f>
        <v/>
      </c>
      <c r="F478" s="166" t="str">
        <f>IF(ISBLANK('Beladung des Speichers'!A478),"",IF(C478=0,"0,00",D478/C478*E478))</f>
        <v/>
      </c>
      <c r="G478" s="167" t="str">
        <f>IF(ISBLANK('Beladung des Speichers'!A478),"",SUMIFS('Beladung des Speichers'!$C$17:$C$300,'Beladung des Speichers'!$A$17:$A$300,A478))</f>
        <v/>
      </c>
      <c r="H478" s="124" t="str">
        <f>IF(ISBLANK('Beladung des Speichers'!A478),"",'Beladung des Speichers'!C478)</f>
        <v/>
      </c>
      <c r="I478" s="168" t="str">
        <f>IF(ISBLANK('Beladung des Speichers'!A478),"",SUMIFS('Beladung des Speichers'!$E$17:$E$1001,'Beladung des Speichers'!$A$17:$A$1001,'Ergebnis (detailliert)'!A478))</f>
        <v/>
      </c>
      <c r="J478" s="125" t="str">
        <f>IF(ISBLANK('Beladung des Speichers'!A478),"",'Beladung des Speichers'!E478)</f>
        <v/>
      </c>
      <c r="K478" s="168" t="str">
        <f>IF(ISBLANK('Beladung des Speichers'!A478),"",SUMIFS('Entladung des Speichers'!$C$17:$C$1001,'Entladung des Speichers'!$A$17:$A$1001,'Ergebnis (detailliert)'!A478))</f>
        <v/>
      </c>
      <c r="L478" s="169" t="str">
        <f t="shared" si="30"/>
        <v/>
      </c>
      <c r="M478" s="169" t="str">
        <f>IF(ISBLANK('Entladung des Speichers'!A478),"",'Entladung des Speichers'!C478)</f>
        <v/>
      </c>
      <c r="N478" s="168" t="str">
        <f>IF(ISBLANK('Beladung des Speichers'!A478),"",SUMIFS('Entladung des Speichers'!$E$17:$E$1001,'Entladung des Speichers'!$A$17:$A$1001,'Ergebnis (detailliert)'!$A$17:$A$300))</f>
        <v/>
      </c>
      <c r="O478" s="125" t="str">
        <f t="shared" si="31"/>
        <v/>
      </c>
      <c r="P478" s="20" t="str">
        <f>IFERROR(IF(A478="","",N478*'Ergebnis (detailliert)'!J478/'Ergebnis (detailliert)'!I478),0)</f>
        <v/>
      </c>
      <c r="Q478" s="106" t="str">
        <f t="shared" si="32"/>
        <v/>
      </c>
      <c r="R478" s="107" t="str">
        <f t="shared" si="33"/>
        <v/>
      </c>
      <c r="S478" s="108" t="str">
        <f>IF(A478="","",IF(LOOKUP(A478,Stammdaten!$A$17:$A$1001,Stammdaten!$G$17:$G$1001)="Nein",0,IF(ISBLANK('Beladung des Speichers'!A478),"",ROUND(MIN(J478,Q478)*-1,2))))</f>
        <v/>
      </c>
    </row>
    <row r="479" spans="1:19" x14ac:dyDescent="0.2">
      <c r="A479" s="109" t="str">
        <f>IF('Beladung des Speichers'!A479="","",'Beladung des Speichers'!A479)</f>
        <v/>
      </c>
      <c r="B479" s="109" t="str">
        <f>IF('Beladung des Speichers'!B479="","",'Beladung des Speichers'!B479)</f>
        <v/>
      </c>
      <c r="C479" s="163" t="str">
        <f>IF(ISBLANK('Beladung des Speichers'!A479),"",SUMIFS('Beladung des Speichers'!$C$17:$C$300,'Beladung des Speichers'!$A$17:$A$300,A479)-SUMIFS('Entladung des Speichers'!$C$17:$C$300,'Entladung des Speichers'!$A$17:$A$300,A479)+SUMIFS(Füllstände!$B$17:$B$299,Füllstände!$A$17:$A$299,A479)-SUMIFS(Füllstände!$C$17:$C$299,Füllstände!$A$17:$A$299,A479))</f>
        <v/>
      </c>
      <c r="D479" s="164" t="str">
        <f>IF(ISBLANK('Beladung des Speichers'!A479),"",C479*'Beladung des Speichers'!C479/SUMIFS('Beladung des Speichers'!$C$17:$C$300,'Beladung des Speichers'!$A$17:$A$300,A479))</f>
        <v/>
      </c>
      <c r="E479" s="165" t="str">
        <f>IF(ISBLANK('Beladung des Speichers'!A479),"",1/SUMIFS('Beladung des Speichers'!$C$17:$C$300,'Beladung des Speichers'!$A$17:$A$300,A479)*C479*SUMIF($A$17:$A$300,A479,'Beladung des Speichers'!$E$17:$E$300))</f>
        <v/>
      </c>
      <c r="F479" s="166" t="str">
        <f>IF(ISBLANK('Beladung des Speichers'!A479),"",IF(C479=0,"0,00",D479/C479*E479))</f>
        <v/>
      </c>
      <c r="G479" s="167" t="str">
        <f>IF(ISBLANK('Beladung des Speichers'!A479),"",SUMIFS('Beladung des Speichers'!$C$17:$C$300,'Beladung des Speichers'!$A$17:$A$300,A479))</f>
        <v/>
      </c>
      <c r="H479" s="124" t="str">
        <f>IF(ISBLANK('Beladung des Speichers'!A479),"",'Beladung des Speichers'!C479)</f>
        <v/>
      </c>
      <c r="I479" s="168" t="str">
        <f>IF(ISBLANK('Beladung des Speichers'!A479),"",SUMIFS('Beladung des Speichers'!$E$17:$E$1001,'Beladung des Speichers'!$A$17:$A$1001,'Ergebnis (detailliert)'!A479))</f>
        <v/>
      </c>
      <c r="J479" s="125" t="str">
        <f>IF(ISBLANK('Beladung des Speichers'!A479),"",'Beladung des Speichers'!E479)</f>
        <v/>
      </c>
      <c r="K479" s="168" t="str">
        <f>IF(ISBLANK('Beladung des Speichers'!A479),"",SUMIFS('Entladung des Speichers'!$C$17:$C$1001,'Entladung des Speichers'!$A$17:$A$1001,'Ergebnis (detailliert)'!A479))</f>
        <v/>
      </c>
      <c r="L479" s="169" t="str">
        <f t="shared" si="30"/>
        <v/>
      </c>
      <c r="M479" s="169" t="str">
        <f>IF(ISBLANK('Entladung des Speichers'!A479),"",'Entladung des Speichers'!C479)</f>
        <v/>
      </c>
      <c r="N479" s="168" t="str">
        <f>IF(ISBLANK('Beladung des Speichers'!A479),"",SUMIFS('Entladung des Speichers'!$E$17:$E$1001,'Entladung des Speichers'!$A$17:$A$1001,'Ergebnis (detailliert)'!$A$17:$A$300))</f>
        <v/>
      </c>
      <c r="O479" s="125" t="str">
        <f t="shared" si="31"/>
        <v/>
      </c>
      <c r="P479" s="20" t="str">
        <f>IFERROR(IF(A479="","",N479*'Ergebnis (detailliert)'!J479/'Ergebnis (detailliert)'!I479),0)</f>
        <v/>
      </c>
      <c r="Q479" s="106" t="str">
        <f t="shared" si="32"/>
        <v/>
      </c>
      <c r="R479" s="107" t="str">
        <f t="shared" si="33"/>
        <v/>
      </c>
      <c r="S479" s="108" t="str">
        <f>IF(A479="","",IF(LOOKUP(A479,Stammdaten!$A$17:$A$1001,Stammdaten!$G$17:$G$1001)="Nein",0,IF(ISBLANK('Beladung des Speichers'!A479),"",ROUND(MIN(J479,Q479)*-1,2))))</f>
        <v/>
      </c>
    </row>
    <row r="480" spans="1:19" x14ac:dyDescent="0.2">
      <c r="A480" s="109" t="str">
        <f>IF('Beladung des Speichers'!A480="","",'Beladung des Speichers'!A480)</f>
        <v/>
      </c>
      <c r="B480" s="109" t="str">
        <f>IF('Beladung des Speichers'!B480="","",'Beladung des Speichers'!B480)</f>
        <v/>
      </c>
      <c r="C480" s="163" t="str">
        <f>IF(ISBLANK('Beladung des Speichers'!A480),"",SUMIFS('Beladung des Speichers'!$C$17:$C$300,'Beladung des Speichers'!$A$17:$A$300,A480)-SUMIFS('Entladung des Speichers'!$C$17:$C$300,'Entladung des Speichers'!$A$17:$A$300,A480)+SUMIFS(Füllstände!$B$17:$B$299,Füllstände!$A$17:$A$299,A480)-SUMIFS(Füllstände!$C$17:$C$299,Füllstände!$A$17:$A$299,A480))</f>
        <v/>
      </c>
      <c r="D480" s="164" t="str">
        <f>IF(ISBLANK('Beladung des Speichers'!A480),"",C480*'Beladung des Speichers'!C480/SUMIFS('Beladung des Speichers'!$C$17:$C$300,'Beladung des Speichers'!$A$17:$A$300,A480))</f>
        <v/>
      </c>
      <c r="E480" s="165" t="str">
        <f>IF(ISBLANK('Beladung des Speichers'!A480),"",1/SUMIFS('Beladung des Speichers'!$C$17:$C$300,'Beladung des Speichers'!$A$17:$A$300,A480)*C480*SUMIF($A$17:$A$300,A480,'Beladung des Speichers'!$E$17:$E$300))</f>
        <v/>
      </c>
      <c r="F480" s="166" t="str">
        <f>IF(ISBLANK('Beladung des Speichers'!A480),"",IF(C480=0,"0,00",D480/C480*E480))</f>
        <v/>
      </c>
      <c r="G480" s="167" t="str">
        <f>IF(ISBLANK('Beladung des Speichers'!A480),"",SUMIFS('Beladung des Speichers'!$C$17:$C$300,'Beladung des Speichers'!$A$17:$A$300,A480))</f>
        <v/>
      </c>
      <c r="H480" s="124" t="str">
        <f>IF(ISBLANK('Beladung des Speichers'!A480),"",'Beladung des Speichers'!C480)</f>
        <v/>
      </c>
      <c r="I480" s="168" t="str">
        <f>IF(ISBLANK('Beladung des Speichers'!A480),"",SUMIFS('Beladung des Speichers'!$E$17:$E$1001,'Beladung des Speichers'!$A$17:$A$1001,'Ergebnis (detailliert)'!A480))</f>
        <v/>
      </c>
      <c r="J480" s="125" t="str">
        <f>IF(ISBLANK('Beladung des Speichers'!A480),"",'Beladung des Speichers'!E480)</f>
        <v/>
      </c>
      <c r="K480" s="168" t="str">
        <f>IF(ISBLANK('Beladung des Speichers'!A480),"",SUMIFS('Entladung des Speichers'!$C$17:$C$1001,'Entladung des Speichers'!$A$17:$A$1001,'Ergebnis (detailliert)'!A480))</f>
        <v/>
      </c>
      <c r="L480" s="169" t="str">
        <f t="shared" si="30"/>
        <v/>
      </c>
      <c r="M480" s="169" t="str">
        <f>IF(ISBLANK('Entladung des Speichers'!A480),"",'Entladung des Speichers'!C480)</f>
        <v/>
      </c>
      <c r="N480" s="168" t="str">
        <f>IF(ISBLANK('Beladung des Speichers'!A480),"",SUMIFS('Entladung des Speichers'!$E$17:$E$1001,'Entladung des Speichers'!$A$17:$A$1001,'Ergebnis (detailliert)'!$A$17:$A$300))</f>
        <v/>
      </c>
      <c r="O480" s="125" t="str">
        <f t="shared" si="31"/>
        <v/>
      </c>
      <c r="P480" s="20" t="str">
        <f>IFERROR(IF(A480="","",N480*'Ergebnis (detailliert)'!J480/'Ergebnis (detailliert)'!I480),0)</f>
        <v/>
      </c>
      <c r="Q480" s="106" t="str">
        <f t="shared" si="32"/>
        <v/>
      </c>
      <c r="R480" s="107" t="str">
        <f t="shared" si="33"/>
        <v/>
      </c>
      <c r="S480" s="108" t="str">
        <f>IF(A480="","",IF(LOOKUP(A480,Stammdaten!$A$17:$A$1001,Stammdaten!$G$17:$G$1001)="Nein",0,IF(ISBLANK('Beladung des Speichers'!A480),"",ROUND(MIN(J480,Q480)*-1,2))))</f>
        <v/>
      </c>
    </row>
    <row r="481" spans="1:19" x14ac:dyDescent="0.2">
      <c r="A481" s="109" t="str">
        <f>IF('Beladung des Speichers'!A481="","",'Beladung des Speichers'!A481)</f>
        <v/>
      </c>
      <c r="B481" s="109" t="str">
        <f>IF('Beladung des Speichers'!B481="","",'Beladung des Speichers'!B481)</f>
        <v/>
      </c>
      <c r="C481" s="163" t="str">
        <f>IF(ISBLANK('Beladung des Speichers'!A481),"",SUMIFS('Beladung des Speichers'!$C$17:$C$300,'Beladung des Speichers'!$A$17:$A$300,A481)-SUMIFS('Entladung des Speichers'!$C$17:$C$300,'Entladung des Speichers'!$A$17:$A$300,A481)+SUMIFS(Füllstände!$B$17:$B$299,Füllstände!$A$17:$A$299,A481)-SUMIFS(Füllstände!$C$17:$C$299,Füllstände!$A$17:$A$299,A481))</f>
        <v/>
      </c>
      <c r="D481" s="164" t="str">
        <f>IF(ISBLANK('Beladung des Speichers'!A481),"",C481*'Beladung des Speichers'!C481/SUMIFS('Beladung des Speichers'!$C$17:$C$300,'Beladung des Speichers'!$A$17:$A$300,A481))</f>
        <v/>
      </c>
      <c r="E481" s="165" t="str">
        <f>IF(ISBLANK('Beladung des Speichers'!A481),"",1/SUMIFS('Beladung des Speichers'!$C$17:$C$300,'Beladung des Speichers'!$A$17:$A$300,A481)*C481*SUMIF($A$17:$A$300,A481,'Beladung des Speichers'!$E$17:$E$300))</f>
        <v/>
      </c>
      <c r="F481" s="166" t="str">
        <f>IF(ISBLANK('Beladung des Speichers'!A481),"",IF(C481=0,"0,00",D481/C481*E481))</f>
        <v/>
      </c>
      <c r="G481" s="167" t="str">
        <f>IF(ISBLANK('Beladung des Speichers'!A481),"",SUMIFS('Beladung des Speichers'!$C$17:$C$300,'Beladung des Speichers'!$A$17:$A$300,A481))</f>
        <v/>
      </c>
      <c r="H481" s="124" t="str">
        <f>IF(ISBLANK('Beladung des Speichers'!A481),"",'Beladung des Speichers'!C481)</f>
        <v/>
      </c>
      <c r="I481" s="168" t="str">
        <f>IF(ISBLANK('Beladung des Speichers'!A481),"",SUMIFS('Beladung des Speichers'!$E$17:$E$1001,'Beladung des Speichers'!$A$17:$A$1001,'Ergebnis (detailliert)'!A481))</f>
        <v/>
      </c>
      <c r="J481" s="125" t="str">
        <f>IF(ISBLANK('Beladung des Speichers'!A481),"",'Beladung des Speichers'!E481)</f>
        <v/>
      </c>
      <c r="K481" s="168" t="str">
        <f>IF(ISBLANK('Beladung des Speichers'!A481),"",SUMIFS('Entladung des Speichers'!$C$17:$C$1001,'Entladung des Speichers'!$A$17:$A$1001,'Ergebnis (detailliert)'!A481))</f>
        <v/>
      </c>
      <c r="L481" s="169" t="str">
        <f t="shared" si="30"/>
        <v/>
      </c>
      <c r="M481" s="169" t="str">
        <f>IF(ISBLANK('Entladung des Speichers'!A481),"",'Entladung des Speichers'!C481)</f>
        <v/>
      </c>
      <c r="N481" s="168" t="str">
        <f>IF(ISBLANK('Beladung des Speichers'!A481),"",SUMIFS('Entladung des Speichers'!$E$17:$E$1001,'Entladung des Speichers'!$A$17:$A$1001,'Ergebnis (detailliert)'!$A$17:$A$300))</f>
        <v/>
      </c>
      <c r="O481" s="125" t="str">
        <f t="shared" si="31"/>
        <v/>
      </c>
      <c r="P481" s="20" t="str">
        <f>IFERROR(IF(A481="","",N481*'Ergebnis (detailliert)'!J481/'Ergebnis (detailliert)'!I481),0)</f>
        <v/>
      </c>
      <c r="Q481" s="106" t="str">
        <f t="shared" si="32"/>
        <v/>
      </c>
      <c r="R481" s="107" t="str">
        <f t="shared" si="33"/>
        <v/>
      </c>
      <c r="S481" s="108" t="str">
        <f>IF(A481="","",IF(LOOKUP(A481,Stammdaten!$A$17:$A$1001,Stammdaten!$G$17:$G$1001)="Nein",0,IF(ISBLANK('Beladung des Speichers'!A481),"",ROUND(MIN(J481,Q481)*-1,2))))</f>
        <v/>
      </c>
    </row>
    <row r="482" spans="1:19" x14ac:dyDescent="0.2">
      <c r="A482" s="109" t="str">
        <f>IF('Beladung des Speichers'!A482="","",'Beladung des Speichers'!A482)</f>
        <v/>
      </c>
      <c r="B482" s="109" t="str">
        <f>IF('Beladung des Speichers'!B482="","",'Beladung des Speichers'!B482)</f>
        <v/>
      </c>
      <c r="C482" s="163" t="str">
        <f>IF(ISBLANK('Beladung des Speichers'!A482),"",SUMIFS('Beladung des Speichers'!$C$17:$C$300,'Beladung des Speichers'!$A$17:$A$300,A482)-SUMIFS('Entladung des Speichers'!$C$17:$C$300,'Entladung des Speichers'!$A$17:$A$300,A482)+SUMIFS(Füllstände!$B$17:$B$299,Füllstände!$A$17:$A$299,A482)-SUMIFS(Füllstände!$C$17:$C$299,Füllstände!$A$17:$A$299,A482))</f>
        <v/>
      </c>
      <c r="D482" s="164" t="str">
        <f>IF(ISBLANK('Beladung des Speichers'!A482),"",C482*'Beladung des Speichers'!C482/SUMIFS('Beladung des Speichers'!$C$17:$C$300,'Beladung des Speichers'!$A$17:$A$300,A482))</f>
        <v/>
      </c>
      <c r="E482" s="165" t="str">
        <f>IF(ISBLANK('Beladung des Speichers'!A482),"",1/SUMIFS('Beladung des Speichers'!$C$17:$C$300,'Beladung des Speichers'!$A$17:$A$300,A482)*C482*SUMIF($A$17:$A$300,A482,'Beladung des Speichers'!$E$17:$E$300))</f>
        <v/>
      </c>
      <c r="F482" s="166" t="str">
        <f>IF(ISBLANK('Beladung des Speichers'!A482),"",IF(C482=0,"0,00",D482/C482*E482))</f>
        <v/>
      </c>
      <c r="G482" s="167" t="str">
        <f>IF(ISBLANK('Beladung des Speichers'!A482),"",SUMIFS('Beladung des Speichers'!$C$17:$C$300,'Beladung des Speichers'!$A$17:$A$300,A482))</f>
        <v/>
      </c>
      <c r="H482" s="124" t="str">
        <f>IF(ISBLANK('Beladung des Speichers'!A482),"",'Beladung des Speichers'!C482)</f>
        <v/>
      </c>
      <c r="I482" s="168" t="str">
        <f>IF(ISBLANK('Beladung des Speichers'!A482),"",SUMIFS('Beladung des Speichers'!$E$17:$E$1001,'Beladung des Speichers'!$A$17:$A$1001,'Ergebnis (detailliert)'!A482))</f>
        <v/>
      </c>
      <c r="J482" s="125" t="str">
        <f>IF(ISBLANK('Beladung des Speichers'!A482),"",'Beladung des Speichers'!E482)</f>
        <v/>
      </c>
      <c r="K482" s="168" t="str">
        <f>IF(ISBLANK('Beladung des Speichers'!A482),"",SUMIFS('Entladung des Speichers'!$C$17:$C$1001,'Entladung des Speichers'!$A$17:$A$1001,'Ergebnis (detailliert)'!A482))</f>
        <v/>
      </c>
      <c r="L482" s="169" t="str">
        <f t="shared" si="30"/>
        <v/>
      </c>
      <c r="M482" s="169" t="str">
        <f>IF(ISBLANK('Entladung des Speichers'!A482),"",'Entladung des Speichers'!C482)</f>
        <v/>
      </c>
      <c r="N482" s="168" t="str">
        <f>IF(ISBLANK('Beladung des Speichers'!A482),"",SUMIFS('Entladung des Speichers'!$E$17:$E$1001,'Entladung des Speichers'!$A$17:$A$1001,'Ergebnis (detailliert)'!$A$17:$A$300))</f>
        <v/>
      </c>
      <c r="O482" s="125" t="str">
        <f t="shared" si="31"/>
        <v/>
      </c>
      <c r="P482" s="20" t="str">
        <f>IFERROR(IF(A482="","",N482*'Ergebnis (detailliert)'!J482/'Ergebnis (detailliert)'!I482),0)</f>
        <v/>
      </c>
      <c r="Q482" s="106" t="str">
        <f t="shared" si="32"/>
        <v/>
      </c>
      <c r="R482" s="107" t="str">
        <f t="shared" si="33"/>
        <v/>
      </c>
      <c r="S482" s="108" t="str">
        <f>IF(A482="","",IF(LOOKUP(A482,Stammdaten!$A$17:$A$1001,Stammdaten!$G$17:$G$1001)="Nein",0,IF(ISBLANK('Beladung des Speichers'!A482),"",ROUND(MIN(J482,Q482)*-1,2))))</f>
        <v/>
      </c>
    </row>
    <row r="483" spans="1:19" x14ac:dyDescent="0.2">
      <c r="A483" s="109" t="str">
        <f>IF('Beladung des Speichers'!A483="","",'Beladung des Speichers'!A483)</f>
        <v/>
      </c>
      <c r="B483" s="109" t="str">
        <f>IF('Beladung des Speichers'!B483="","",'Beladung des Speichers'!B483)</f>
        <v/>
      </c>
      <c r="C483" s="163" t="str">
        <f>IF(ISBLANK('Beladung des Speichers'!A483),"",SUMIFS('Beladung des Speichers'!$C$17:$C$300,'Beladung des Speichers'!$A$17:$A$300,A483)-SUMIFS('Entladung des Speichers'!$C$17:$C$300,'Entladung des Speichers'!$A$17:$A$300,A483)+SUMIFS(Füllstände!$B$17:$B$299,Füllstände!$A$17:$A$299,A483)-SUMIFS(Füllstände!$C$17:$C$299,Füllstände!$A$17:$A$299,A483))</f>
        <v/>
      </c>
      <c r="D483" s="164" t="str">
        <f>IF(ISBLANK('Beladung des Speichers'!A483),"",C483*'Beladung des Speichers'!C483/SUMIFS('Beladung des Speichers'!$C$17:$C$300,'Beladung des Speichers'!$A$17:$A$300,A483))</f>
        <v/>
      </c>
      <c r="E483" s="165" t="str">
        <f>IF(ISBLANK('Beladung des Speichers'!A483),"",1/SUMIFS('Beladung des Speichers'!$C$17:$C$300,'Beladung des Speichers'!$A$17:$A$300,A483)*C483*SUMIF($A$17:$A$300,A483,'Beladung des Speichers'!$E$17:$E$300))</f>
        <v/>
      </c>
      <c r="F483" s="166" t="str">
        <f>IF(ISBLANK('Beladung des Speichers'!A483),"",IF(C483=0,"0,00",D483/C483*E483))</f>
        <v/>
      </c>
      <c r="G483" s="167" t="str">
        <f>IF(ISBLANK('Beladung des Speichers'!A483),"",SUMIFS('Beladung des Speichers'!$C$17:$C$300,'Beladung des Speichers'!$A$17:$A$300,A483))</f>
        <v/>
      </c>
      <c r="H483" s="124" t="str">
        <f>IF(ISBLANK('Beladung des Speichers'!A483),"",'Beladung des Speichers'!C483)</f>
        <v/>
      </c>
      <c r="I483" s="168" t="str">
        <f>IF(ISBLANK('Beladung des Speichers'!A483),"",SUMIFS('Beladung des Speichers'!$E$17:$E$1001,'Beladung des Speichers'!$A$17:$A$1001,'Ergebnis (detailliert)'!A483))</f>
        <v/>
      </c>
      <c r="J483" s="125" t="str">
        <f>IF(ISBLANK('Beladung des Speichers'!A483),"",'Beladung des Speichers'!E483)</f>
        <v/>
      </c>
      <c r="K483" s="168" t="str">
        <f>IF(ISBLANK('Beladung des Speichers'!A483),"",SUMIFS('Entladung des Speichers'!$C$17:$C$1001,'Entladung des Speichers'!$A$17:$A$1001,'Ergebnis (detailliert)'!A483))</f>
        <v/>
      </c>
      <c r="L483" s="169" t="str">
        <f t="shared" si="30"/>
        <v/>
      </c>
      <c r="M483" s="169" t="str">
        <f>IF(ISBLANK('Entladung des Speichers'!A483),"",'Entladung des Speichers'!C483)</f>
        <v/>
      </c>
      <c r="N483" s="168" t="str">
        <f>IF(ISBLANK('Beladung des Speichers'!A483),"",SUMIFS('Entladung des Speichers'!$E$17:$E$1001,'Entladung des Speichers'!$A$17:$A$1001,'Ergebnis (detailliert)'!$A$17:$A$300))</f>
        <v/>
      </c>
      <c r="O483" s="125" t="str">
        <f t="shared" si="31"/>
        <v/>
      </c>
      <c r="P483" s="20" t="str">
        <f>IFERROR(IF(A483="","",N483*'Ergebnis (detailliert)'!J483/'Ergebnis (detailliert)'!I483),0)</f>
        <v/>
      </c>
      <c r="Q483" s="106" t="str">
        <f t="shared" si="32"/>
        <v/>
      </c>
      <c r="R483" s="107" t="str">
        <f t="shared" si="33"/>
        <v/>
      </c>
      <c r="S483" s="108" t="str">
        <f>IF(A483="","",IF(LOOKUP(A483,Stammdaten!$A$17:$A$1001,Stammdaten!$G$17:$G$1001)="Nein",0,IF(ISBLANK('Beladung des Speichers'!A483),"",ROUND(MIN(J483,Q483)*-1,2))))</f>
        <v/>
      </c>
    </row>
    <row r="484" spans="1:19" x14ac:dyDescent="0.2">
      <c r="A484" s="109" t="str">
        <f>IF('Beladung des Speichers'!A484="","",'Beladung des Speichers'!A484)</f>
        <v/>
      </c>
      <c r="B484" s="109" t="str">
        <f>IF('Beladung des Speichers'!B484="","",'Beladung des Speichers'!B484)</f>
        <v/>
      </c>
      <c r="C484" s="163" t="str">
        <f>IF(ISBLANK('Beladung des Speichers'!A484),"",SUMIFS('Beladung des Speichers'!$C$17:$C$300,'Beladung des Speichers'!$A$17:$A$300,A484)-SUMIFS('Entladung des Speichers'!$C$17:$C$300,'Entladung des Speichers'!$A$17:$A$300,A484)+SUMIFS(Füllstände!$B$17:$B$299,Füllstände!$A$17:$A$299,A484)-SUMIFS(Füllstände!$C$17:$C$299,Füllstände!$A$17:$A$299,A484))</f>
        <v/>
      </c>
      <c r="D484" s="164" t="str">
        <f>IF(ISBLANK('Beladung des Speichers'!A484),"",C484*'Beladung des Speichers'!C484/SUMIFS('Beladung des Speichers'!$C$17:$C$300,'Beladung des Speichers'!$A$17:$A$300,A484))</f>
        <v/>
      </c>
      <c r="E484" s="165" t="str">
        <f>IF(ISBLANK('Beladung des Speichers'!A484),"",1/SUMIFS('Beladung des Speichers'!$C$17:$C$300,'Beladung des Speichers'!$A$17:$A$300,A484)*C484*SUMIF($A$17:$A$300,A484,'Beladung des Speichers'!$E$17:$E$300))</f>
        <v/>
      </c>
      <c r="F484" s="166" t="str">
        <f>IF(ISBLANK('Beladung des Speichers'!A484),"",IF(C484=0,"0,00",D484/C484*E484))</f>
        <v/>
      </c>
      <c r="G484" s="167" t="str">
        <f>IF(ISBLANK('Beladung des Speichers'!A484),"",SUMIFS('Beladung des Speichers'!$C$17:$C$300,'Beladung des Speichers'!$A$17:$A$300,A484))</f>
        <v/>
      </c>
      <c r="H484" s="124" t="str">
        <f>IF(ISBLANK('Beladung des Speichers'!A484),"",'Beladung des Speichers'!C484)</f>
        <v/>
      </c>
      <c r="I484" s="168" t="str">
        <f>IF(ISBLANK('Beladung des Speichers'!A484),"",SUMIFS('Beladung des Speichers'!$E$17:$E$1001,'Beladung des Speichers'!$A$17:$A$1001,'Ergebnis (detailliert)'!A484))</f>
        <v/>
      </c>
      <c r="J484" s="125" t="str">
        <f>IF(ISBLANK('Beladung des Speichers'!A484),"",'Beladung des Speichers'!E484)</f>
        <v/>
      </c>
      <c r="K484" s="168" t="str">
        <f>IF(ISBLANK('Beladung des Speichers'!A484),"",SUMIFS('Entladung des Speichers'!$C$17:$C$1001,'Entladung des Speichers'!$A$17:$A$1001,'Ergebnis (detailliert)'!A484))</f>
        <v/>
      </c>
      <c r="L484" s="169" t="str">
        <f t="shared" si="30"/>
        <v/>
      </c>
      <c r="M484" s="169" t="str">
        <f>IF(ISBLANK('Entladung des Speichers'!A484),"",'Entladung des Speichers'!C484)</f>
        <v/>
      </c>
      <c r="N484" s="168" t="str">
        <f>IF(ISBLANK('Beladung des Speichers'!A484),"",SUMIFS('Entladung des Speichers'!$E$17:$E$1001,'Entladung des Speichers'!$A$17:$A$1001,'Ergebnis (detailliert)'!$A$17:$A$300))</f>
        <v/>
      </c>
      <c r="O484" s="125" t="str">
        <f t="shared" si="31"/>
        <v/>
      </c>
      <c r="P484" s="20" t="str">
        <f>IFERROR(IF(A484="","",N484*'Ergebnis (detailliert)'!J484/'Ergebnis (detailliert)'!I484),0)</f>
        <v/>
      </c>
      <c r="Q484" s="106" t="str">
        <f t="shared" si="32"/>
        <v/>
      </c>
      <c r="R484" s="107" t="str">
        <f t="shared" si="33"/>
        <v/>
      </c>
      <c r="S484" s="108" t="str">
        <f>IF(A484="","",IF(LOOKUP(A484,Stammdaten!$A$17:$A$1001,Stammdaten!$G$17:$G$1001)="Nein",0,IF(ISBLANK('Beladung des Speichers'!A484),"",ROUND(MIN(J484,Q484)*-1,2))))</f>
        <v/>
      </c>
    </row>
    <row r="485" spans="1:19" x14ac:dyDescent="0.2">
      <c r="A485" s="109" t="str">
        <f>IF('Beladung des Speichers'!A485="","",'Beladung des Speichers'!A485)</f>
        <v/>
      </c>
      <c r="B485" s="109" t="str">
        <f>IF('Beladung des Speichers'!B485="","",'Beladung des Speichers'!B485)</f>
        <v/>
      </c>
      <c r="C485" s="163" t="str">
        <f>IF(ISBLANK('Beladung des Speichers'!A485),"",SUMIFS('Beladung des Speichers'!$C$17:$C$300,'Beladung des Speichers'!$A$17:$A$300,A485)-SUMIFS('Entladung des Speichers'!$C$17:$C$300,'Entladung des Speichers'!$A$17:$A$300,A485)+SUMIFS(Füllstände!$B$17:$B$299,Füllstände!$A$17:$A$299,A485)-SUMIFS(Füllstände!$C$17:$C$299,Füllstände!$A$17:$A$299,A485))</f>
        <v/>
      </c>
      <c r="D485" s="164" t="str">
        <f>IF(ISBLANK('Beladung des Speichers'!A485),"",C485*'Beladung des Speichers'!C485/SUMIFS('Beladung des Speichers'!$C$17:$C$300,'Beladung des Speichers'!$A$17:$A$300,A485))</f>
        <v/>
      </c>
      <c r="E485" s="165" t="str">
        <f>IF(ISBLANK('Beladung des Speichers'!A485),"",1/SUMIFS('Beladung des Speichers'!$C$17:$C$300,'Beladung des Speichers'!$A$17:$A$300,A485)*C485*SUMIF($A$17:$A$300,A485,'Beladung des Speichers'!$E$17:$E$300))</f>
        <v/>
      </c>
      <c r="F485" s="166" t="str">
        <f>IF(ISBLANK('Beladung des Speichers'!A485),"",IF(C485=0,"0,00",D485/C485*E485))</f>
        <v/>
      </c>
      <c r="G485" s="167" t="str">
        <f>IF(ISBLANK('Beladung des Speichers'!A485),"",SUMIFS('Beladung des Speichers'!$C$17:$C$300,'Beladung des Speichers'!$A$17:$A$300,A485))</f>
        <v/>
      </c>
      <c r="H485" s="124" t="str">
        <f>IF(ISBLANK('Beladung des Speichers'!A485),"",'Beladung des Speichers'!C485)</f>
        <v/>
      </c>
      <c r="I485" s="168" t="str">
        <f>IF(ISBLANK('Beladung des Speichers'!A485),"",SUMIFS('Beladung des Speichers'!$E$17:$E$1001,'Beladung des Speichers'!$A$17:$A$1001,'Ergebnis (detailliert)'!A485))</f>
        <v/>
      </c>
      <c r="J485" s="125" t="str">
        <f>IF(ISBLANK('Beladung des Speichers'!A485),"",'Beladung des Speichers'!E485)</f>
        <v/>
      </c>
      <c r="K485" s="168" t="str">
        <f>IF(ISBLANK('Beladung des Speichers'!A485),"",SUMIFS('Entladung des Speichers'!$C$17:$C$1001,'Entladung des Speichers'!$A$17:$A$1001,'Ergebnis (detailliert)'!A485))</f>
        <v/>
      </c>
      <c r="L485" s="169" t="str">
        <f t="shared" si="30"/>
        <v/>
      </c>
      <c r="M485" s="169" t="str">
        <f>IF(ISBLANK('Entladung des Speichers'!A485),"",'Entladung des Speichers'!C485)</f>
        <v/>
      </c>
      <c r="N485" s="168" t="str">
        <f>IF(ISBLANK('Beladung des Speichers'!A485),"",SUMIFS('Entladung des Speichers'!$E$17:$E$1001,'Entladung des Speichers'!$A$17:$A$1001,'Ergebnis (detailliert)'!$A$17:$A$300))</f>
        <v/>
      </c>
      <c r="O485" s="125" t="str">
        <f t="shared" si="31"/>
        <v/>
      </c>
      <c r="P485" s="20" t="str">
        <f>IFERROR(IF(A485="","",N485*'Ergebnis (detailliert)'!J485/'Ergebnis (detailliert)'!I485),0)</f>
        <v/>
      </c>
      <c r="Q485" s="106" t="str">
        <f t="shared" si="32"/>
        <v/>
      </c>
      <c r="R485" s="107" t="str">
        <f t="shared" si="33"/>
        <v/>
      </c>
      <c r="S485" s="108" t="str">
        <f>IF(A485="","",IF(LOOKUP(A485,Stammdaten!$A$17:$A$1001,Stammdaten!$G$17:$G$1001)="Nein",0,IF(ISBLANK('Beladung des Speichers'!A485),"",ROUND(MIN(J485,Q485)*-1,2))))</f>
        <v/>
      </c>
    </row>
    <row r="486" spans="1:19" x14ac:dyDescent="0.2">
      <c r="A486" s="109" t="str">
        <f>IF('Beladung des Speichers'!A486="","",'Beladung des Speichers'!A486)</f>
        <v/>
      </c>
      <c r="B486" s="109" t="str">
        <f>IF('Beladung des Speichers'!B486="","",'Beladung des Speichers'!B486)</f>
        <v/>
      </c>
      <c r="C486" s="163" t="str">
        <f>IF(ISBLANK('Beladung des Speichers'!A486),"",SUMIFS('Beladung des Speichers'!$C$17:$C$300,'Beladung des Speichers'!$A$17:$A$300,A486)-SUMIFS('Entladung des Speichers'!$C$17:$C$300,'Entladung des Speichers'!$A$17:$A$300,A486)+SUMIFS(Füllstände!$B$17:$B$299,Füllstände!$A$17:$A$299,A486)-SUMIFS(Füllstände!$C$17:$C$299,Füllstände!$A$17:$A$299,A486))</f>
        <v/>
      </c>
      <c r="D486" s="164" t="str">
        <f>IF(ISBLANK('Beladung des Speichers'!A486),"",C486*'Beladung des Speichers'!C486/SUMIFS('Beladung des Speichers'!$C$17:$C$300,'Beladung des Speichers'!$A$17:$A$300,A486))</f>
        <v/>
      </c>
      <c r="E486" s="165" t="str">
        <f>IF(ISBLANK('Beladung des Speichers'!A486),"",1/SUMIFS('Beladung des Speichers'!$C$17:$C$300,'Beladung des Speichers'!$A$17:$A$300,A486)*C486*SUMIF($A$17:$A$300,A486,'Beladung des Speichers'!$E$17:$E$300))</f>
        <v/>
      </c>
      <c r="F486" s="166" t="str">
        <f>IF(ISBLANK('Beladung des Speichers'!A486),"",IF(C486=0,"0,00",D486/C486*E486))</f>
        <v/>
      </c>
      <c r="G486" s="167" t="str">
        <f>IF(ISBLANK('Beladung des Speichers'!A486),"",SUMIFS('Beladung des Speichers'!$C$17:$C$300,'Beladung des Speichers'!$A$17:$A$300,A486))</f>
        <v/>
      </c>
      <c r="H486" s="124" t="str">
        <f>IF(ISBLANK('Beladung des Speichers'!A486),"",'Beladung des Speichers'!C486)</f>
        <v/>
      </c>
      <c r="I486" s="168" t="str">
        <f>IF(ISBLANK('Beladung des Speichers'!A486),"",SUMIFS('Beladung des Speichers'!$E$17:$E$1001,'Beladung des Speichers'!$A$17:$A$1001,'Ergebnis (detailliert)'!A486))</f>
        <v/>
      </c>
      <c r="J486" s="125" t="str">
        <f>IF(ISBLANK('Beladung des Speichers'!A486),"",'Beladung des Speichers'!E486)</f>
        <v/>
      </c>
      <c r="K486" s="168" t="str">
        <f>IF(ISBLANK('Beladung des Speichers'!A486),"",SUMIFS('Entladung des Speichers'!$C$17:$C$1001,'Entladung des Speichers'!$A$17:$A$1001,'Ergebnis (detailliert)'!A486))</f>
        <v/>
      </c>
      <c r="L486" s="169" t="str">
        <f t="shared" si="30"/>
        <v/>
      </c>
      <c r="M486" s="169" t="str">
        <f>IF(ISBLANK('Entladung des Speichers'!A486),"",'Entladung des Speichers'!C486)</f>
        <v/>
      </c>
      <c r="N486" s="168" t="str">
        <f>IF(ISBLANK('Beladung des Speichers'!A486),"",SUMIFS('Entladung des Speichers'!$E$17:$E$1001,'Entladung des Speichers'!$A$17:$A$1001,'Ergebnis (detailliert)'!$A$17:$A$300))</f>
        <v/>
      </c>
      <c r="O486" s="125" t="str">
        <f t="shared" si="31"/>
        <v/>
      </c>
      <c r="P486" s="20" t="str">
        <f>IFERROR(IF(A486="","",N486*'Ergebnis (detailliert)'!J486/'Ergebnis (detailliert)'!I486),0)</f>
        <v/>
      </c>
      <c r="Q486" s="106" t="str">
        <f t="shared" si="32"/>
        <v/>
      </c>
      <c r="R486" s="107" t="str">
        <f t="shared" si="33"/>
        <v/>
      </c>
      <c r="S486" s="108" t="str">
        <f>IF(A486="","",IF(LOOKUP(A486,Stammdaten!$A$17:$A$1001,Stammdaten!$G$17:$G$1001)="Nein",0,IF(ISBLANK('Beladung des Speichers'!A486),"",ROUND(MIN(J486,Q486)*-1,2))))</f>
        <v/>
      </c>
    </row>
    <row r="487" spans="1:19" x14ac:dyDescent="0.2">
      <c r="A487" s="109" t="str">
        <f>IF('Beladung des Speichers'!A487="","",'Beladung des Speichers'!A487)</f>
        <v/>
      </c>
      <c r="B487" s="109" t="str">
        <f>IF('Beladung des Speichers'!B487="","",'Beladung des Speichers'!B487)</f>
        <v/>
      </c>
      <c r="C487" s="163" t="str">
        <f>IF(ISBLANK('Beladung des Speichers'!A487),"",SUMIFS('Beladung des Speichers'!$C$17:$C$300,'Beladung des Speichers'!$A$17:$A$300,A487)-SUMIFS('Entladung des Speichers'!$C$17:$C$300,'Entladung des Speichers'!$A$17:$A$300,A487)+SUMIFS(Füllstände!$B$17:$B$299,Füllstände!$A$17:$A$299,A487)-SUMIFS(Füllstände!$C$17:$C$299,Füllstände!$A$17:$A$299,A487))</f>
        <v/>
      </c>
      <c r="D487" s="164" t="str">
        <f>IF(ISBLANK('Beladung des Speichers'!A487),"",C487*'Beladung des Speichers'!C487/SUMIFS('Beladung des Speichers'!$C$17:$C$300,'Beladung des Speichers'!$A$17:$A$300,A487))</f>
        <v/>
      </c>
      <c r="E487" s="165" t="str">
        <f>IF(ISBLANK('Beladung des Speichers'!A487),"",1/SUMIFS('Beladung des Speichers'!$C$17:$C$300,'Beladung des Speichers'!$A$17:$A$300,A487)*C487*SUMIF($A$17:$A$300,A487,'Beladung des Speichers'!$E$17:$E$300))</f>
        <v/>
      </c>
      <c r="F487" s="166" t="str">
        <f>IF(ISBLANK('Beladung des Speichers'!A487),"",IF(C487=0,"0,00",D487/C487*E487))</f>
        <v/>
      </c>
      <c r="G487" s="167" t="str">
        <f>IF(ISBLANK('Beladung des Speichers'!A487),"",SUMIFS('Beladung des Speichers'!$C$17:$C$300,'Beladung des Speichers'!$A$17:$A$300,A487))</f>
        <v/>
      </c>
      <c r="H487" s="124" t="str">
        <f>IF(ISBLANK('Beladung des Speichers'!A487),"",'Beladung des Speichers'!C487)</f>
        <v/>
      </c>
      <c r="I487" s="168" t="str">
        <f>IF(ISBLANK('Beladung des Speichers'!A487),"",SUMIFS('Beladung des Speichers'!$E$17:$E$1001,'Beladung des Speichers'!$A$17:$A$1001,'Ergebnis (detailliert)'!A487))</f>
        <v/>
      </c>
      <c r="J487" s="125" t="str">
        <f>IF(ISBLANK('Beladung des Speichers'!A487),"",'Beladung des Speichers'!E487)</f>
        <v/>
      </c>
      <c r="K487" s="168" t="str">
        <f>IF(ISBLANK('Beladung des Speichers'!A487),"",SUMIFS('Entladung des Speichers'!$C$17:$C$1001,'Entladung des Speichers'!$A$17:$A$1001,'Ergebnis (detailliert)'!A487))</f>
        <v/>
      </c>
      <c r="L487" s="169" t="str">
        <f t="shared" si="30"/>
        <v/>
      </c>
      <c r="M487" s="169" t="str">
        <f>IF(ISBLANK('Entladung des Speichers'!A487),"",'Entladung des Speichers'!C487)</f>
        <v/>
      </c>
      <c r="N487" s="168" t="str">
        <f>IF(ISBLANK('Beladung des Speichers'!A487),"",SUMIFS('Entladung des Speichers'!$E$17:$E$1001,'Entladung des Speichers'!$A$17:$A$1001,'Ergebnis (detailliert)'!$A$17:$A$300))</f>
        <v/>
      </c>
      <c r="O487" s="125" t="str">
        <f t="shared" si="31"/>
        <v/>
      </c>
      <c r="P487" s="20" t="str">
        <f>IFERROR(IF(A487="","",N487*'Ergebnis (detailliert)'!J487/'Ergebnis (detailliert)'!I487),0)</f>
        <v/>
      </c>
      <c r="Q487" s="106" t="str">
        <f t="shared" si="32"/>
        <v/>
      </c>
      <c r="R487" s="107" t="str">
        <f t="shared" si="33"/>
        <v/>
      </c>
      <c r="S487" s="108" t="str">
        <f>IF(A487="","",IF(LOOKUP(A487,Stammdaten!$A$17:$A$1001,Stammdaten!$G$17:$G$1001)="Nein",0,IF(ISBLANK('Beladung des Speichers'!A487),"",ROUND(MIN(J487,Q487)*-1,2))))</f>
        <v/>
      </c>
    </row>
    <row r="488" spans="1:19" x14ac:dyDescent="0.2">
      <c r="A488" s="109" t="str">
        <f>IF('Beladung des Speichers'!A488="","",'Beladung des Speichers'!A488)</f>
        <v/>
      </c>
      <c r="B488" s="109" t="str">
        <f>IF('Beladung des Speichers'!B488="","",'Beladung des Speichers'!B488)</f>
        <v/>
      </c>
      <c r="C488" s="163" t="str">
        <f>IF(ISBLANK('Beladung des Speichers'!A488),"",SUMIFS('Beladung des Speichers'!$C$17:$C$300,'Beladung des Speichers'!$A$17:$A$300,A488)-SUMIFS('Entladung des Speichers'!$C$17:$C$300,'Entladung des Speichers'!$A$17:$A$300,A488)+SUMIFS(Füllstände!$B$17:$B$299,Füllstände!$A$17:$A$299,A488)-SUMIFS(Füllstände!$C$17:$C$299,Füllstände!$A$17:$A$299,A488))</f>
        <v/>
      </c>
      <c r="D488" s="164" t="str">
        <f>IF(ISBLANK('Beladung des Speichers'!A488),"",C488*'Beladung des Speichers'!C488/SUMIFS('Beladung des Speichers'!$C$17:$C$300,'Beladung des Speichers'!$A$17:$A$300,A488))</f>
        <v/>
      </c>
      <c r="E488" s="165" t="str">
        <f>IF(ISBLANK('Beladung des Speichers'!A488),"",1/SUMIFS('Beladung des Speichers'!$C$17:$C$300,'Beladung des Speichers'!$A$17:$A$300,A488)*C488*SUMIF($A$17:$A$300,A488,'Beladung des Speichers'!$E$17:$E$300))</f>
        <v/>
      </c>
      <c r="F488" s="166" t="str">
        <f>IF(ISBLANK('Beladung des Speichers'!A488),"",IF(C488=0,"0,00",D488/C488*E488))</f>
        <v/>
      </c>
      <c r="G488" s="167" t="str">
        <f>IF(ISBLANK('Beladung des Speichers'!A488),"",SUMIFS('Beladung des Speichers'!$C$17:$C$300,'Beladung des Speichers'!$A$17:$A$300,A488))</f>
        <v/>
      </c>
      <c r="H488" s="124" t="str">
        <f>IF(ISBLANK('Beladung des Speichers'!A488),"",'Beladung des Speichers'!C488)</f>
        <v/>
      </c>
      <c r="I488" s="168" t="str">
        <f>IF(ISBLANK('Beladung des Speichers'!A488),"",SUMIFS('Beladung des Speichers'!$E$17:$E$1001,'Beladung des Speichers'!$A$17:$A$1001,'Ergebnis (detailliert)'!A488))</f>
        <v/>
      </c>
      <c r="J488" s="125" t="str">
        <f>IF(ISBLANK('Beladung des Speichers'!A488),"",'Beladung des Speichers'!E488)</f>
        <v/>
      </c>
      <c r="K488" s="168" t="str">
        <f>IF(ISBLANK('Beladung des Speichers'!A488),"",SUMIFS('Entladung des Speichers'!$C$17:$C$1001,'Entladung des Speichers'!$A$17:$A$1001,'Ergebnis (detailliert)'!A488))</f>
        <v/>
      </c>
      <c r="L488" s="169" t="str">
        <f t="shared" si="30"/>
        <v/>
      </c>
      <c r="M488" s="169" t="str">
        <f>IF(ISBLANK('Entladung des Speichers'!A488),"",'Entladung des Speichers'!C488)</f>
        <v/>
      </c>
      <c r="N488" s="168" t="str">
        <f>IF(ISBLANK('Beladung des Speichers'!A488),"",SUMIFS('Entladung des Speichers'!$E$17:$E$1001,'Entladung des Speichers'!$A$17:$A$1001,'Ergebnis (detailliert)'!$A$17:$A$300))</f>
        <v/>
      </c>
      <c r="O488" s="125" t="str">
        <f t="shared" si="31"/>
        <v/>
      </c>
      <c r="P488" s="20" t="str">
        <f>IFERROR(IF(A488="","",N488*'Ergebnis (detailliert)'!J488/'Ergebnis (detailliert)'!I488),0)</f>
        <v/>
      </c>
      <c r="Q488" s="106" t="str">
        <f t="shared" si="32"/>
        <v/>
      </c>
      <c r="R488" s="107" t="str">
        <f t="shared" si="33"/>
        <v/>
      </c>
      <c r="S488" s="108" t="str">
        <f>IF(A488="","",IF(LOOKUP(A488,Stammdaten!$A$17:$A$1001,Stammdaten!$G$17:$G$1001)="Nein",0,IF(ISBLANK('Beladung des Speichers'!A488),"",ROUND(MIN(J488,Q488)*-1,2))))</f>
        <v/>
      </c>
    </row>
    <row r="489" spans="1:19" x14ac:dyDescent="0.2">
      <c r="A489" s="109" t="str">
        <f>IF('Beladung des Speichers'!A489="","",'Beladung des Speichers'!A489)</f>
        <v/>
      </c>
      <c r="B489" s="109" t="str">
        <f>IF('Beladung des Speichers'!B489="","",'Beladung des Speichers'!B489)</f>
        <v/>
      </c>
      <c r="C489" s="163" t="str">
        <f>IF(ISBLANK('Beladung des Speichers'!A489),"",SUMIFS('Beladung des Speichers'!$C$17:$C$300,'Beladung des Speichers'!$A$17:$A$300,A489)-SUMIFS('Entladung des Speichers'!$C$17:$C$300,'Entladung des Speichers'!$A$17:$A$300,A489)+SUMIFS(Füllstände!$B$17:$B$299,Füllstände!$A$17:$A$299,A489)-SUMIFS(Füllstände!$C$17:$C$299,Füllstände!$A$17:$A$299,A489))</f>
        <v/>
      </c>
      <c r="D489" s="164" t="str">
        <f>IF(ISBLANK('Beladung des Speichers'!A489),"",C489*'Beladung des Speichers'!C489/SUMIFS('Beladung des Speichers'!$C$17:$C$300,'Beladung des Speichers'!$A$17:$A$300,A489))</f>
        <v/>
      </c>
      <c r="E489" s="165" t="str">
        <f>IF(ISBLANK('Beladung des Speichers'!A489),"",1/SUMIFS('Beladung des Speichers'!$C$17:$C$300,'Beladung des Speichers'!$A$17:$A$300,A489)*C489*SUMIF($A$17:$A$300,A489,'Beladung des Speichers'!$E$17:$E$300))</f>
        <v/>
      </c>
      <c r="F489" s="166" t="str">
        <f>IF(ISBLANK('Beladung des Speichers'!A489),"",IF(C489=0,"0,00",D489/C489*E489))</f>
        <v/>
      </c>
      <c r="G489" s="167" t="str">
        <f>IF(ISBLANK('Beladung des Speichers'!A489),"",SUMIFS('Beladung des Speichers'!$C$17:$C$300,'Beladung des Speichers'!$A$17:$A$300,A489))</f>
        <v/>
      </c>
      <c r="H489" s="124" t="str">
        <f>IF(ISBLANK('Beladung des Speichers'!A489),"",'Beladung des Speichers'!C489)</f>
        <v/>
      </c>
      <c r="I489" s="168" t="str">
        <f>IF(ISBLANK('Beladung des Speichers'!A489),"",SUMIFS('Beladung des Speichers'!$E$17:$E$1001,'Beladung des Speichers'!$A$17:$A$1001,'Ergebnis (detailliert)'!A489))</f>
        <v/>
      </c>
      <c r="J489" s="125" t="str">
        <f>IF(ISBLANK('Beladung des Speichers'!A489),"",'Beladung des Speichers'!E489)</f>
        <v/>
      </c>
      <c r="K489" s="168" t="str">
        <f>IF(ISBLANK('Beladung des Speichers'!A489),"",SUMIFS('Entladung des Speichers'!$C$17:$C$1001,'Entladung des Speichers'!$A$17:$A$1001,'Ergebnis (detailliert)'!A489))</f>
        <v/>
      </c>
      <c r="L489" s="169" t="str">
        <f t="shared" si="30"/>
        <v/>
      </c>
      <c r="M489" s="169" t="str">
        <f>IF(ISBLANK('Entladung des Speichers'!A489),"",'Entladung des Speichers'!C489)</f>
        <v/>
      </c>
      <c r="N489" s="168" t="str">
        <f>IF(ISBLANK('Beladung des Speichers'!A489),"",SUMIFS('Entladung des Speichers'!$E$17:$E$1001,'Entladung des Speichers'!$A$17:$A$1001,'Ergebnis (detailliert)'!$A$17:$A$300))</f>
        <v/>
      </c>
      <c r="O489" s="125" t="str">
        <f t="shared" si="31"/>
        <v/>
      </c>
      <c r="P489" s="20" t="str">
        <f>IFERROR(IF(A489="","",N489*'Ergebnis (detailliert)'!J489/'Ergebnis (detailliert)'!I489),0)</f>
        <v/>
      </c>
      <c r="Q489" s="106" t="str">
        <f t="shared" si="32"/>
        <v/>
      </c>
      <c r="R489" s="107" t="str">
        <f t="shared" si="33"/>
        <v/>
      </c>
      <c r="S489" s="108" t="str">
        <f>IF(A489="","",IF(LOOKUP(A489,Stammdaten!$A$17:$A$1001,Stammdaten!$G$17:$G$1001)="Nein",0,IF(ISBLANK('Beladung des Speichers'!A489),"",ROUND(MIN(J489,Q489)*-1,2))))</f>
        <v/>
      </c>
    </row>
    <row r="490" spans="1:19" x14ac:dyDescent="0.2">
      <c r="A490" s="109" t="str">
        <f>IF('Beladung des Speichers'!A490="","",'Beladung des Speichers'!A490)</f>
        <v/>
      </c>
      <c r="B490" s="109" t="str">
        <f>IF('Beladung des Speichers'!B490="","",'Beladung des Speichers'!B490)</f>
        <v/>
      </c>
      <c r="C490" s="163" t="str">
        <f>IF(ISBLANK('Beladung des Speichers'!A490),"",SUMIFS('Beladung des Speichers'!$C$17:$C$300,'Beladung des Speichers'!$A$17:$A$300,A490)-SUMIFS('Entladung des Speichers'!$C$17:$C$300,'Entladung des Speichers'!$A$17:$A$300,A490)+SUMIFS(Füllstände!$B$17:$B$299,Füllstände!$A$17:$A$299,A490)-SUMIFS(Füllstände!$C$17:$C$299,Füllstände!$A$17:$A$299,A490))</f>
        <v/>
      </c>
      <c r="D490" s="164" t="str">
        <f>IF(ISBLANK('Beladung des Speichers'!A490),"",C490*'Beladung des Speichers'!C490/SUMIFS('Beladung des Speichers'!$C$17:$C$300,'Beladung des Speichers'!$A$17:$A$300,A490))</f>
        <v/>
      </c>
      <c r="E490" s="165" t="str">
        <f>IF(ISBLANK('Beladung des Speichers'!A490),"",1/SUMIFS('Beladung des Speichers'!$C$17:$C$300,'Beladung des Speichers'!$A$17:$A$300,A490)*C490*SUMIF($A$17:$A$300,A490,'Beladung des Speichers'!$E$17:$E$300))</f>
        <v/>
      </c>
      <c r="F490" s="166" t="str">
        <f>IF(ISBLANK('Beladung des Speichers'!A490),"",IF(C490=0,"0,00",D490/C490*E490))</f>
        <v/>
      </c>
      <c r="G490" s="167" t="str">
        <f>IF(ISBLANK('Beladung des Speichers'!A490),"",SUMIFS('Beladung des Speichers'!$C$17:$C$300,'Beladung des Speichers'!$A$17:$A$300,A490))</f>
        <v/>
      </c>
      <c r="H490" s="124" t="str">
        <f>IF(ISBLANK('Beladung des Speichers'!A490),"",'Beladung des Speichers'!C490)</f>
        <v/>
      </c>
      <c r="I490" s="168" t="str">
        <f>IF(ISBLANK('Beladung des Speichers'!A490),"",SUMIFS('Beladung des Speichers'!$E$17:$E$1001,'Beladung des Speichers'!$A$17:$A$1001,'Ergebnis (detailliert)'!A490))</f>
        <v/>
      </c>
      <c r="J490" s="125" t="str">
        <f>IF(ISBLANK('Beladung des Speichers'!A490),"",'Beladung des Speichers'!E490)</f>
        <v/>
      </c>
      <c r="K490" s="168" t="str">
        <f>IF(ISBLANK('Beladung des Speichers'!A490),"",SUMIFS('Entladung des Speichers'!$C$17:$C$1001,'Entladung des Speichers'!$A$17:$A$1001,'Ergebnis (detailliert)'!A490))</f>
        <v/>
      </c>
      <c r="L490" s="169" t="str">
        <f t="shared" si="30"/>
        <v/>
      </c>
      <c r="M490" s="169" t="str">
        <f>IF(ISBLANK('Entladung des Speichers'!A490),"",'Entladung des Speichers'!C490)</f>
        <v/>
      </c>
      <c r="N490" s="168" t="str">
        <f>IF(ISBLANK('Beladung des Speichers'!A490),"",SUMIFS('Entladung des Speichers'!$E$17:$E$1001,'Entladung des Speichers'!$A$17:$A$1001,'Ergebnis (detailliert)'!$A$17:$A$300))</f>
        <v/>
      </c>
      <c r="O490" s="125" t="str">
        <f t="shared" si="31"/>
        <v/>
      </c>
      <c r="P490" s="20" t="str">
        <f>IFERROR(IF(A490="","",N490*'Ergebnis (detailliert)'!J490/'Ergebnis (detailliert)'!I490),0)</f>
        <v/>
      </c>
      <c r="Q490" s="106" t="str">
        <f t="shared" si="32"/>
        <v/>
      </c>
      <c r="R490" s="107" t="str">
        <f t="shared" si="33"/>
        <v/>
      </c>
      <c r="S490" s="108" t="str">
        <f>IF(A490="","",IF(LOOKUP(A490,Stammdaten!$A$17:$A$1001,Stammdaten!$G$17:$G$1001)="Nein",0,IF(ISBLANK('Beladung des Speichers'!A490),"",ROUND(MIN(J490,Q490)*-1,2))))</f>
        <v/>
      </c>
    </row>
    <row r="491" spans="1:19" x14ac:dyDescent="0.2">
      <c r="A491" s="109" t="str">
        <f>IF('Beladung des Speichers'!A491="","",'Beladung des Speichers'!A491)</f>
        <v/>
      </c>
      <c r="B491" s="109" t="str">
        <f>IF('Beladung des Speichers'!B491="","",'Beladung des Speichers'!B491)</f>
        <v/>
      </c>
      <c r="C491" s="163" t="str">
        <f>IF(ISBLANK('Beladung des Speichers'!A491),"",SUMIFS('Beladung des Speichers'!$C$17:$C$300,'Beladung des Speichers'!$A$17:$A$300,A491)-SUMIFS('Entladung des Speichers'!$C$17:$C$300,'Entladung des Speichers'!$A$17:$A$300,A491)+SUMIFS(Füllstände!$B$17:$B$299,Füllstände!$A$17:$A$299,A491)-SUMIFS(Füllstände!$C$17:$C$299,Füllstände!$A$17:$A$299,A491))</f>
        <v/>
      </c>
      <c r="D491" s="164" t="str">
        <f>IF(ISBLANK('Beladung des Speichers'!A491),"",C491*'Beladung des Speichers'!C491/SUMIFS('Beladung des Speichers'!$C$17:$C$300,'Beladung des Speichers'!$A$17:$A$300,A491))</f>
        <v/>
      </c>
      <c r="E491" s="165" t="str">
        <f>IF(ISBLANK('Beladung des Speichers'!A491),"",1/SUMIFS('Beladung des Speichers'!$C$17:$C$300,'Beladung des Speichers'!$A$17:$A$300,A491)*C491*SUMIF($A$17:$A$300,A491,'Beladung des Speichers'!$E$17:$E$300))</f>
        <v/>
      </c>
      <c r="F491" s="166" t="str">
        <f>IF(ISBLANK('Beladung des Speichers'!A491),"",IF(C491=0,"0,00",D491/C491*E491))</f>
        <v/>
      </c>
      <c r="G491" s="167" t="str">
        <f>IF(ISBLANK('Beladung des Speichers'!A491),"",SUMIFS('Beladung des Speichers'!$C$17:$C$300,'Beladung des Speichers'!$A$17:$A$300,A491))</f>
        <v/>
      </c>
      <c r="H491" s="124" t="str">
        <f>IF(ISBLANK('Beladung des Speichers'!A491),"",'Beladung des Speichers'!C491)</f>
        <v/>
      </c>
      <c r="I491" s="168" t="str">
        <f>IF(ISBLANK('Beladung des Speichers'!A491),"",SUMIFS('Beladung des Speichers'!$E$17:$E$1001,'Beladung des Speichers'!$A$17:$A$1001,'Ergebnis (detailliert)'!A491))</f>
        <v/>
      </c>
      <c r="J491" s="125" t="str">
        <f>IF(ISBLANK('Beladung des Speichers'!A491),"",'Beladung des Speichers'!E491)</f>
        <v/>
      </c>
      <c r="K491" s="168" t="str">
        <f>IF(ISBLANK('Beladung des Speichers'!A491),"",SUMIFS('Entladung des Speichers'!$C$17:$C$1001,'Entladung des Speichers'!$A$17:$A$1001,'Ergebnis (detailliert)'!A491))</f>
        <v/>
      </c>
      <c r="L491" s="169" t="str">
        <f t="shared" si="30"/>
        <v/>
      </c>
      <c r="M491" s="169" t="str">
        <f>IF(ISBLANK('Entladung des Speichers'!A491),"",'Entladung des Speichers'!C491)</f>
        <v/>
      </c>
      <c r="N491" s="168" t="str">
        <f>IF(ISBLANK('Beladung des Speichers'!A491),"",SUMIFS('Entladung des Speichers'!$E$17:$E$1001,'Entladung des Speichers'!$A$17:$A$1001,'Ergebnis (detailliert)'!$A$17:$A$300))</f>
        <v/>
      </c>
      <c r="O491" s="125" t="str">
        <f t="shared" si="31"/>
        <v/>
      </c>
      <c r="P491" s="20" t="str">
        <f>IFERROR(IF(A491="","",N491*'Ergebnis (detailliert)'!J491/'Ergebnis (detailliert)'!I491),0)</f>
        <v/>
      </c>
      <c r="Q491" s="106" t="str">
        <f t="shared" si="32"/>
        <v/>
      </c>
      <c r="R491" s="107" t="str">
        <f t="shared" si="33"/>
        <v/>
      </c>
      <c r="S491" s="108" t="str">
        <f>IF(A491="","",IF(LOOKUP(A491,Stammdaten!$A$17:$A$1001,Stammdaten!$G$17:$G$1001)="Nein",0,IF(ISBLANK('Beladung des Speichers'!A491),"",ROUND(MIN(J491,Q491)*-1,2))))</f>
        <v/>
      </c>
    </row>
    <row r="492" spans="1:19" x14ac:dyDescent="0.2">
      <c r="A492" s="109" t="str">
        <f>IF('Beladung des Speichers'!A492="","",'Beladung des Speichers'!A492)</f>
        <v/>
      </c>
      <c r="B492" s="109" t="str">
        <f>IF('Beladung des Speichers'!B492="","",'Beladung des Speichers'!B492)</f>
        <v/>
      </c>
      <c r="C492" s="163" t="str">
        <f>IF(ISBLANK('Beladung des Speichers'!A492),"",SUMIFS('Beladung des Speichers'!$C$17:$C$300,'Beladung des Speichers'!$A$17:$A$300,A492)-SUMIFS('Entladung des Speichers'!$C$17:$C$300,'Entladung des Speichers'!$A$17:$A$300,A492)+SUMIFS(Füllstände!$B$17:$B$299,Füllstände!$A$17:$A$299,A492)-SUMIFS(Füllstände!$C$17:$C$299,Füllstände!$A$17:$A$299,A492))</f>
        <v/>
      </c>
      <c r="D492" s="164" t="str">
        <f>IF(ISBLANK('Beladung des Speichers'!A492),"",C492*'Beladung des Speichers'!C492/SUMIFS('Beladung des Speichers'!$C$17:$C$300,'Beladung des Speichers'!$A$17:$A$300,A492))</f>
        <v/>
      </c>
      <c r="E492" s="165" t="str">
        <f>IF(ISBLANK('Beladung des Speichers'!A492),"",1/SUMIFS('Beladung des Speichers'!$C$17:$C$300,'Beladung des Speichers'!$A$17:$A$300,A492)*C492*SUMIF($A$17:$A$300,A492,'Beladung des Speichers'!$E$17:$E$300))</f>
        <v/>
      </c>
      <c r="F492" s="166" t="str">
        <f>IF(ISBLANK('Beladung des Speichers'!A492),"",IF(C492=0,"0,00",D492/C492*E492))</f>
        <v/>
      </c>
      <c r="G492" s="167" t="str">
        <f>IF(ISBLANK('Beladung des Speichers'!A492),"",SUMIFS('Beladung des Speichers'!$C$17:$C$300,'Beladung des Speichers'!$A$17:$A$300,A492))</f>
        <v/>
      </c>
      <c r="H492" s="124" t="str">
        <f>IF(ISBLANK('Beladung des Speichers'!A492),"",'Beladung des Speichers'!C492)</f>
        <v/>
      </c>
      <c r="I492" s="168" t="str">
        <f>IF(ISBLANK('Beladung des Speichers'!A492),"",SUMIFS('Beladung des Speichers'!$E$17:$E$1001,'Beladung des Speichers'!$A$17:$A$1001,'Ergebnis (detailliert)'!A492))</f>
        <v/>
      </c>
      <c r="J492" s="125" t="str">
        <f>IF(ISBLANK('Beladung des Speichers'!A492),"",'Beladung des Speichers'!E492)</f>
        <v/>
      </c>
      <c r="K492" s="168" t="str">
        <f>IF(ISBLANK('Beladung des Speichers'!A492),"",SUMIFS('Entladung des Speichers'!$C$17:$C$1001,'Entladung des Speichers'!$A$17:$A$1001,'Ergebnis (detailliert)'!A492))</f>
        <v/>
      </c>
      <c r="L492" s="169" t="str">
        <f t="shared" si="30"/>
        <v/>
      </c>
      <c r="M492" s="169" t="str">
        <f>IF(ISBLANK('Entladung des Speichers'!A492),"",'Entladung des Speichers'!C492)</f>
        <v/>
      </c>
      <c r="N492" s="168" t="str">
        <f>IF(ISBLANK('Beladung des Speichers'!A492),"",SUMIFS('Entladung des Speichers'!$E$17:$E$1001,'Entladung des Speichers'!$A$17:$A$1001,'Ergebnis (detailliert)'!$A$17:$A$300))</f>
        <v/>
      </c>
      <c r="O492" s="125" t="str">
        <f t="shared" si="31"/>
        <v/>
      </c>
      <c r="P492" s="20" t="str">
        <f>IFERROR(IF(A492="","",N492*'Ergebnis (detailliert)'!J492/'Ergebnis (detailliert)'!I492),0)</f>
        <v/>
      </c>
      <c r="Q492" s="106" t="str">
        <f t="shared" si="32"/>
        <v/>
      </c>
      <c r="R492" s="107" t="str">
        <f t="shared" si="33"/>
        <v/>
      </c>
      <c r="S492" s="108" t="str">
        <f>IF(A492="","",IF(LOOKUP(A492,Stammdaten!$A$17:$A$1001,Stammdaten!$G$17:$G$1001)="Nein",0,IF(ISBLANK('Beladung des Speichers'!A492),"",ROUND(MIN(J492,Q492)*-1,2))))</f>
        <v/>
      </c>
    </row>
    <row r="493" spans="1:19" x14ac:dyDescent="0.2">
      <c r="A493" s="109" t="str">
        <f>IF('Beladung des Speichers'!A493="","",'Beladung des Speichers'!A493)</f>
        <v/>
      </c>
      <c r="B493" s="109" t="str">
        <f>IF('Beladung des Speichers'!B493="","",'Beladung des Speichers'!B493)</f>
        <v/>
      </c>
      <c r="C493" s="163" t="str">
        <f>IF(ISBLANK('Beladung des Speichers'!A493),"",SUMIFS('Beladung des Speichers'!$C$17:$C$300,'Beladung des Speichers'!$A$17:$A$300,A493)-SUMIFS('Entladung des Speichers'!$C$17:$C$300,'Entladung des Speichers'!$A$17:$A$300,A493)+SUMIFS(Füllstände!$B$17:$B$299,Füllstände!$A$17:$A$299,A493)-SUMIFS(Füllstände!$C$17:$C$299,Füllstände!$A$17:$A$299,A493))</f>
        <v/>
      </c>
      <c r="D493" s="164" t="str">
        <f>IF(ISBLANK('Beladung des Speichers'!A493),"",C493*'Beladung des Speichers'!C493/SUMIFS('Beladung des Speichers'!$C$17:$C$300,'Beladung des Speichers'!$A$17:$A$300,A493))</f>
        <v/>
      </c>
      <c r="E493" s="165" t="str">
        <f>IF(ISBLANK('Beladung des Speichers'!A493),"",1/SUMIFS('Beladung des Speichers'!$C$17:$C$300,'Beladung des Speichers'!$A$17:$A$300,A493)*C493*SUMIF($A$17:$A$300,A493,'Beladung des Speichers'!$E$17:$E$300))</f>
        <v/>
      </c>
      <c r="F493" s="166" t="str">
        <f>IF(ISBLANK('Beladung des Speichers'!A493),"",IF(C493=0,"0,00",D493/C493*E493))</f>
        <v/>
      </c>
      <c r="G493" s="167" t="str">
        <f>IF(ISBLANK('Beladung des Speichers'!A493),"",SUMIFS('Beladung des Speichers'!$C$17:$C$300,'Beladung des Speichers'!$A$17:$A$300,A493))</f>
        <v/>
      </c>
      <c r="H493" s="124" t="str">
        <f>IF(ISBLANK('Beladung des Speichers'!A493),"",'Beladung des Speichers'!C493)</f>
        <v/>
      </c>
      <c r="I493" s="168" t="str">
        <f>IF(ISBLANK('Beladung des Speichers'!A493),"",SUMIFS('Beladung des Speichers'!$E$17:$E$1001,'Beladung des Speichers'!$A$17:$A$1001,'Ergebnis (detailliert)'!A493))</f>
        <v/>
      </c>
      <c r="J493" s="125" t="str">
        <f>IF(ISBLANK('Beladung des Speichers'!A493),"",'Beladung des Speichers'!E493)</f>
        <v/>
      </c>
      <c r="K493" s="168" t="str">
        <f>IF(ISBLANK('Beladung des Speichers'!A493),"",SUMIFS('Entladung des Speichers'!$C$17:$C$1001,'Entladung des Speichers'!$A$17:$A$1001,'Ergebnis (detailliert)'!A493))</f>
        <v/>
      </c>
      <c r="L493" s="169" t="str">
        <f t="shared" si="30"/>
        <v/>
      </c>
      <c r="M493" s="169" t="str">
        <f>IF(ISBLANK('Entladung des Speichers'!A493),"",'Entladung des Speichers'!C493)</f>
        <v/>
      </c>
      <c r="N493" s="168" t="str">
        <f>IF(ISBLANK('Beladung des Speichers'!A493),"",SUMIFS('Entladung des Speichers'!$E$17:$E$1001,'Entladung des Speichers'!$A$17:$A$1001,'Ergebnis (detailliert)'!$A$17:$A$300))</f>
        <v/>
      </c>
      <c r="O493" s="125" t="str">
        <f t="shared" si="31"/>
        <v/>
      </c>
      <c r="P493" s="20" t="str">
        <f>IFERROR(IF(A493="","",N493*'Ergebnis (detailliert)'!J493/'Ergebnis (detailliert)'!I493),0)</f>
        <v/>
      </c>
      <c r="Q493" s="106" t="str">
        <f t="shared" si="32"/>
        <v/>
      </c>
      <c r="R493" s="107" t="str">
        <f t="shared" si="33"/>
        <v/>
      </c>
      <c r="S493" s="108" t="str">
        <f>IF(A493="","",IF(LOOKUP(A493,Stammdaten!$A$17:$A$1001,Stammdaten!$G$17:$G$1001)="Nein",0,IF(ISBLANK('Beladung des Speichers'!A493),"",ROUND(MIN(J493,Q493)*-1,2))))</f>
        <v/>
      </c>
    </row>
    <row r="494" spans="1:19" x14ac:dyDescent="0.2">
      <c r="A494" s="109" t="str">
        <f>IF('Beladung des Speichers'!A494="","",'Beladung des Speichers'!A494)</f>
        <v/>
      </c>
      <c r="B494" s="109" t="str">
        <f>IF('Beladung des Speichers'!B494="","",'Beladung des Speichers'!B494)</f>
        <v/>
      </c>
      <c r="C494" s="163" t="str">
        <f>IF(ISBLANK('Beladung des Speichers'!A494),"",SUMIFS('Beladung des Speichers'!$C$17:$C$300,'Beladung des Speichers'!$A$17:$A$300,A494)-SUMIFS('Entladung des Speichers'!$C$17:$C$300,'Entladung des Speichers'!$A$17:$A$300,A494)+SUMIFS(Füllstände!$B$17:$B$299,Füllstände!$A$17:$A$299,A494)-SUMIFS(Füllstände!$C$17:$C$299,Füllstände!$A$17:$A$299,A494))</f>
        <v/>
      </c>
      <c r="D494" s="164" t="str">
        <f>IF(ISBLANK('Beladung des Speichers'!A494),"",C494*'Beladung des Speichers'!C494/SUMIFS('Beladung des Speichers'!$C$17:$C$300,'Beladung des Speichers'!$A$17:$A$300,A494))</f>
        <v/>
      </c>
      <c r="E494" s="165" t="str">
        <f>IF(ISBLANK('Beladung des Speichers'!A494),"",1/SUMIFS('Beladung des Speichers'!$C$17:$C$300,'Beladung des Speichers'!$A$17:$A$300,A494)*C494*SUMIF($A$17:$A$300,A494,'Beladung des Speichers'!$E$17:$E$300))</f>
        <v/>
      </c>
      <c r="F494" s="166" t="str">
        <f>IF(ISBLANK('Beladung des Speichers'!A494),"",IF(C494=0,"0,00",D494/C494*E494))</f>
        <v/>
      </c>
      <c r="G494" s="167" t="str">
        <f>IF(ISBLANK('Beladung des Speichers'!A494),"",SUMIFS('Beladung des Speichers'!$C$17:$C$300,'Beladung des Speichers'!$A$17:$A$300,A494))</f>
        <v/>
      </c>
      <c r="H494" s="124" t="str">
        <f>IF(ISBLANK('Beladung des Speichers'!A494),"",'Beladung des Speichers'!C494)</f>
        <v/>
      </c>
      <c r="I494" s="168" t="str">
        <f>IF(ISBLANK('Beladung des Speichers'!A494),"",SUMIFS('Beladung des Speichers'!$E$17:$E$1001,'Beladung des Speichers'!$A$17:$A$1001,'Ergebnis (detailliert)'!A494))</f>
        <v/>
      </c>
      <c r="J494" s="125" t="str">
        <f>IF(ISBLANK('Beladung des Speichers'!A494),"",'Beladung des Speichers'!E494)</f>
        <v/>
      </c>
      <c r="K494" s="168" t="str">
        <f>IF(ISBLANK('Beladung des Speichers'!A494),"",SUMIFS('Entladung des Speichers'!$C$17:$C$1001,'Entladung des Speichers'!$A$17:$A$1001,'Ergebnis (detailliert)'!A494))</f>
        <v/>
      </c>
      <c r="L494" s="169" t="str">
        <f t="shared" si="30"/>
        <v/>
      </c>
      <c r="M494" s="169" t="str">
        <f>IF(ISBLANK('Entladung des Speichers'!A494),"",'Entladung des Speichers'!C494)</f>
        <v/>
      </c>
      <c r="N494" s="168" t="str">
        <f>IF(ISBLANK('Beladung des Speichers'!A494),"",SUMIFS('Entladung des Speichers'!$E$17:$E$1001,'Entladung des Speichers'!$A$17:$A$1001,'Ergebnis (detailliert)'!$A$17:$A$300))</f>
        <v/>
      </c>
      <c r="O494" s="125" t="str">
        <f t="shared" si="31"/>
        <v/>
      </c>
      <c r="P494" s="20" t="str">
        <f>IFERROR(IF(A494="","",N494*'Ergebnis (detailliert)'!J494/'Ergebnis (detailliert)'!I494),0)</f>
        <v/>
      </c>
      <c r="Q494" s="106" t="str">
        <f t="shared" si="32"/>
        <v/>
      </c>
      <c r="R494" s="107" t="str">
        <f t="shared" si="33"/>
        <v/>
      </c>
      <c r="S494" s="108" t="str">
        <f>IF(A494="","",IF(LOOKUP(A494,Stammdaten!$A$17:$A$1001,Stammdaten!$G$17:$G$1001)="Nein",0,IF(ISBLANK('Beladung des Speichers'!A494),"",ROUND(MIN(J494,Q494)*-1,2))))</f>
        <v/>
      </c>
    </row>
    <row r="495" spans="1:19" x14ac:dyDescent="0.2">
      <c r="A495" s="109" t="str">
        <f>IF('Beladung des Speichers'!A495="","",'Beladung des Speichers'!A495)</f>
        <v/>
      </c>
      <c r="B495" s="109" t="str">
        <f>IF('Beladung des Speichers'!B495="","",'Beladung des Speichers'!B495)</f>
        <v/>
      </c>
      <c r="C495" s="163" t="str">
        <f>IF(ISBLANK('Beladung des Speichers'!A495),"",SUMIFS('Beladung des Speichers'!$C$17:$C$300,'Beladung des Speichers'!$A$17:$A$300,A495)-SUMIFS('Entladung des Speichers'!$C$17:$C$300,'Entladung des Speichers'!$A$17:$A$300,A495)+SUMIFS(Füllstände!$B$17:$B$299,Füllstände!$A$17:$A$299,A495)-SUMIFS(Füllstände!$C$17:$C$299,Füllstände!$A$17:$A$299,A495))</f>
        <v/>
      </c>
      <c r="D495" s="164" t="str">
        <f>IF(ISBLANK('Beladung des Speichers'!A495),"",C495*'Beladung des Speichers'!C495/SUMIFS('Beladung des Speichers'!$C$17:$C$300,'Beladung des Speichers'!$A$17:$A$300,A495))</f>
        <v/>
      </c>
      <c r="E495" s="165" t="str">
        <f>IF(ISBLANK('Beladung des Speichers'!A495),"",1/SUMIFS('Beladung des Speichers'!$C$17:$C$300,'Beladung des Speichers'!$A$17:$A$300,A495)*C495*SUMIF($A$17:$A$300,A495,'Beladung des Speichers'!$E$17:$E$300))</f>
        <v/>
      </c>
      <c r="F495" s="166" t="str">
        <f>IF(ISBLANK('Beladung des Speichers'!A495),"",IF(C495=0,"0,00",D495/C495*E495))</f>
        <v/>
      </c>
      <c r="G495" s="167" t="str">
        <f>IF(ISBLANK('Beladung des Speichers'!A495),"",SUMIFS('Beladung des Speichers'!$C$17:$C$300,'Beladung des Speichers'!$A$17:$A$300,A495))</f>
        <v/>
      </c>
      <c r="H495" s="124" t="str">
        <f>IF(ISBLANK('Beladung des Speichers'!A495),"",'Beladung des Speichers'!C495)</f>
        <v/>
      </c>
      <c r="I495" s="168" t="str">
        <f>IF(ISBLANK('Beladung des Speichers'!A495),"",SUMIFS('Beladung des Speichers'!$E$17:$E$1001,'Beladung des Speichers'!$A$17:$A$1001,'Ergebnis (detailliert)'!A495))</f>
        <v/>
      </c>
      <c r="J495" s="125" t="str">
        <f>IF(ISBLANK('Beladung des Speichers'!A495),"",'Beladung des Speichers'!E495)</f>
        <v/>
      </c>
      <c r="K495" s="168" t="str">
        <f>IF(ISBLANK('Beladung des Speichers'!A495),"",SUMIFS('Entladung des Speichers'!$C$17:$C$1001,'Entladung des Speichers'!$A$17:$A$1001,'Ergebnis (detailliert)'!A495))</f>
        <v/>
      </c>
      <c r="L495" s="169" t="str">
        <f t="shared" si="30"/>
        <v/>
      </c>
      <c r="M495" s="169" t="str">
        <f>IF(ISBLANK('Entladung des Speichers'!A495),"",'Entladung des Speichers'!C495)</f>
        <v/>
      </c>
      <c r="N495" s="168" t="str">
        <f>IF(ISBLANK('Beladung des Speichers'!A495),"",SUMIFS('Entladung des Speichers'!$E$17:$E$1001,'Entladung des Speichers'!$A$17:$A$1001,'Ergebnis (detailliert)'!$A$17:$A$300))</f>
        <v/>
      </c>
      <c r="O495" s="125" t="str">
        <f t="shared" si="31"/>
        <v/>
      </c>
      <c r="P495" s="20" t="str">
        <f>IFERROR(IF(A495="","",N495*'Ergebnis (detailliert)'!J495/'Ergebnis (detailliert)'!I495),0)</f>
        <v/>
      </c>
      <c r="Q495" s="106" t="str">
        <f t="shared" si="32"/>
        <v/>
      </c>
      <c r="R495" s="107" t="str">
        <f t="shared" si="33"/>
        <v/>
      </c>
      <c r="S495" s="108" t="str">
        <f>IF(A495="","",IF(LOOKUP(A495,Stammdaten!$A$17:$A$1001,Stammdaten!$G$17:$G$1001)="Nein",0,IF(ISBLANK('Beladung des Speichers'!A495),"",ROUND(MIN(J495,Q495)*-1,2))))</f>
        <v/>
      </c>
    </row>
    <row r="496" spans="1:19" x14ac:dyDescent="0.2">
      <c r="A496" s="109" t="str">
        <f>IF('Beladung des Speichers'!A496="","",'Beladung des Speichers'!A496)</f>
        <v/>
      </c>
      <c r="B496" s="109" t="str">
        <f>IF('Beladung des Speichers'!B496="","",'Beladung des Speichers'!B496)</f>
        <v/>
      </c>
      <c r="C496" s="163" t="str">
        <f>IF(ISBLANK('Beladung des Speichers'!A496),"",SUMIFS('Beladung des Speichers'!$C$17:$C$300,'Beladung des Speichers'!$A$17:$A$300,A496)-SUMIFS('Entladung des Speichers'!$C$17:$C$300,'Entladung des Speichers'!$A$17:$A$300,A496)+SUMIFS(Füllstände!$B$17:$B$299,Füllstände!$A$17:$A$299,A496)-SUMIFS(Füllstände!$C$17:$C$299,Füllstände!$A$17:$A$299,A496))</f>
        <v/>
      </c>
      <c r="D496" s="164" t="str">
        <f>IF(ISBLANK('Beladung des Speichers'!A496),"",C496*'Beladung des Speichers'!C496/SUMIFS('Beladung des Speichers'!$C$17:$C$300,'Beladung des Speichers'!$A$17:$A$300,A496))</f>
        <v/>
      </c>
      <c r="E496" s="165" t="str">
        <f>IF(ISBLANK('Beladung des Speichers'!A496),"",1/SUMIFS('Beladung des Speichers'!$C$17:$C$300,'Beladung des Speichers'!$A$17:$A$300,A496)*C496*SUMIF($A$17:$A$300,A496,'Beladung des Speichers'!$E$17:$E$300))</f>
        <v/>
      </c>
      <c r="F496" s="166" t="str">
        <f>IF(ISBLANK('Beladung des Speichers'!A496),"",IF(C496=0,"0,00",D496/C496*E496))</f>
        <v/>
      </c>
      <c r="G496" s="167" t="str">
        <f>IF(ISBLANK('Beladung des Speichers'!A496),"",SUMIFS('Beladung des Speichers'!$C$17:$C$300,'Beladung des Speichers'!$A$17:$A$300,A496))</f>
        <v/>
      </c>
      <c r="H496" s="124" t="str">
        <f>IF(ISBLANK('Beladung des Speichers'!A496),"",'Beladung des Speichers'!C496)</f>
        <v/>
      </c>
      <c r="I496" s="168" t="str">
        <f>IF(ISBLANK('Beladung des Speichers'!A496),"",SUMIFS('Beladung des Speichers'!$E$17:$E$1001,'Beladung des Speichers'!$A$17:$A$1001,'Ergebnis (detailliert)'!A496))</f>
        <v/>
      </c>
      <c r="J496" s="125" t="str">
        <f>IF(ISBLANK('Beladung des Speichers'!A496),"",'Beladung des Speichers'!E496)</f>
        <v/>
      </c>
      <c r="K496" s="168" t="str">
        <f>IF(ISBLANK('Beladung des Speichers'!A496),"",SUMIFS('Entladung des Speichers'!$C$17:$C$1001,'Entladung des Speichers'!$A$17:$A$1001,'Ergebnis (detailliert)'!A496))</f>
        <v/>
      </c>
      <c r="L496" s="169" t="str">
        <f t="shared" si="30"/>
        <v/>
      </c>
      <c r="M496" s="169" t="str">
        <f>IF(ISBLANK('Entladung des Speichers'!A496),"",'Entladung des Speichers'!C496)</f>
        <v/>
      </c>
      <c r="N496" s="168" t="str">
        <f>IF(ISBLANK('Beladung des Speichers'!A496),"",SUMIFS('Entladung des Speichers'!$E$17:$E$1001,'Entladung des Speichers'!$A$17:$A$1001,'Ergebnis (detailliert)'!$A$17:$A$300))</f>
        <v/>
      </c>
      <c r="O496" s="125" t="str">
        <f t="shared" si="31"/>
        <v/>
      </c>
      <c r="P496" s="20" t="str">
        <f>IFERROR(IF(A496="","",N496*'Ergebnis (detailliert)'!J496/'Ergebnis (detailliert)'!I496),0)</f>
        <v/>
      </c>
      <c r="Q496" s="106" t="str">
        <f t="shared" si="32"/>
        <v/>
      </c>
      <c r="R496" s="107" t="str">
        <f t="shared" si="33"/>
        <v/>
      </c>
      <c r="S496" s="108" t="str">
        <f>IF(A496="","",IF(LOOKUP(A496,Stammdaten!$A$17:$A$1001,Stammdaten!$G$17:$G$1001)="Nein",0,IF(ISBLANK('Beladung des Speichers'!A496),"",ROUND(MIN(J496,Q496)*-1,2))))</f>
        <v/>
      </c>
    </row>
    <row r="497" spans="1:19" x14ac:dyDescent="0.2">
      <c r="A497" s="109" t="str">
        <f>IF('Beladung des Speichers'!A497="","",'Beladung des Speichers'!A497)</f>
        <v/>
      </c>
      <c r="B497" s="109" t="str">
        <f>IF('Beladung des Speichers'!B497="","",'Beladung des Speichers'!B497)</f>
        <v/>
      </c>
      <c r="C497" s="163" t="str">
        <f>IF(ISBLANK('Beladung des Speichers'!A497),"",SUMIFS('Beladung des Speichers'!$C$17:$C$300,'Beladung des Speichers'!$A$17:$A$300,A497)-SUMIFS('Entladung des Speichers'!$C$17:$C$300,'Entladung des Speichers'!$A$17:$A$300,A497)+SUMIFS(Füllstände!$B$17:$B$299,Füllstände!$A$17:$A$299,A497)-SUMIFS(Füllstände!$C$17:$C$299,Füllstände!$A$17:$A$299,A497))</f>
        <v/>
      </c>
      <c r="D497" s="164" t="str">
        <f>IF(ISBLANK('Beladung des Speichers'!A497),"",C497*'Beladung des Speichers'!C497/SUMIFS('Beladung des Speichers'!$C$17:$C$300,'Beladung des Speichers'!$A$17:$A$300,A497))</f>
        <v/>
      </c>
      <c r="E497" s="165" t="str">
        <f>IF(ISBLANK('Beladung des Speichers'!A497),"",1/SUMIFS('Beladung des Speichers'!$C$17:$C$300,'Beladung des Speichers'!$A$17:$A$300,A497)*C497*SUMIF($A$17:$A$300,A497,'Beladung des Speichers'!$E$17:$E$300))</f>
        <v/>
      </c>
      <c r="F497" s="166" t="str">
        <f>IF(ISBLANK('Beladung des Speichers'!A497),"",IF(C497=0,"0,00",D497/C497*E497))</f>
        <v/>
      </c>
      <c r="G497" s="167" t="str">
        <f>IF(ISBLANK('Beladung des Speichers'!A497),"",SUMIFS('Beladung des Speichers'!$C$17:$C$300,'Beladung des Speichers'!$A$17:$A$300,A497))</f>
        <v/>
      </c>
      <c r="H497" s="124" t="str">
        <f>IF(ISBLANK('Beladung des Speichers'!A497),"",'Beladung des Speichers'!C497)</f>
        <v/>
      </c>
      <c r="I497" s="168" t="str">
        <f>IF(ISBLANK('Beladung des Speichers'!A497),"",SUMIFS('Beladung des Speichers'!$E$17:$E$1001,'Beladung des Speichers'!$A$17:$A$1001,'Ergebnis (detailliert)'!A497))</f>
        <v/>
      </c>
      <c r="J497" s="125" t="str">
        <f>IF(ISBLANK('Beladung des Speichers'!A497),"",'Beladung des Speichers'!E497)</f>
        <v/>
      </c>
      <c r="K497" s="168" t="str">
        <f>IF(ISBLANK('Beladung des Speichers'!A497),"",SUMIFS('Entladung des Speichers'!$C$17:$C$1001,'Entladung des Speichers'!$A$17:$A$1001,'Ergebnis (detailliert)'!A497))</f>
        <v/>
      </c>
      <c r="L497" s="169" t="str">
        <f t="shared" si="30"/>
        <v/>
      </c>
      <c r="M497" s="169" t="str">
        <f>IF(ISBLANK('Entladung des Speichers'!A497),"",'Entladung des Speichers'!C497)</f>
        <v/>
      </c>
      <c r="N497" s="168" t="str">
        <f>IF(ISBLANK('Beladung des Speichers'!A497),"",SUMIFS('Entladung des Speichers'!$E$17:$E$1001,'Entladung des Speichers'!$A$17:$A$1001,'Ergebnis (detailliert)'!$A$17:$A$300))</f>
        <v/>
      </c>
      <c r="O497" s="125" t="str">
        <f t="shared" si="31"/>
        <v/>
      </c>
      <c r="P497" s="20" t="str">
        <f>IFERROR(IF(A497="","",N497*'Ergebnis (detailliert)'!J497/'Ergebnis (detailliert)'!I497),0)</f>
        <v/>
      </c>
      <c r="Q497" s="106" t="str">
        <f t="shared" si="32"/>
        <v/>
      </c>
      <c r="R497" s="107" t="str">
        <f t="shared" si="33"/>
        <v/>
      </c>
      <c r="S497" s="108" t="str">
        <f>IF(A497="","",IF(LOOKUP(A497,Stammdaten!$A$17:$A$1001,Stammdaten!$G$17:$G$1001)="Nein",0,IF(ISBLANK('Beladung des Speichers'!A497),"",ROUND(MIN(J497,Q497)*-1,2))))</f>
        <v/>
      </c>
    </row>
    <row r="498" spans="1:19" x14ac:dyDescent="0.2">
      <c r="A498" s="109" t="str">
        <f>IF('Beladung des Speichers'!A498="","",'Beladung des Speichers'!A498)</f>
        <v/>
      </c>
      <c r="B498" s="109" t="str">
        <f>IF('Beladung des Speichers'!B498="","",'Beladung des Speichers'!B498)</f>
        <v/>
      </c>
      <c r="C498" s="163" t="str">
        <f>IF(ISBLANK('Beladung des Speichers'!A498),"",SUMIFS('Beladung des Speichers'!$C$17:$C$300,'Beladung des Speichers'!$A$17:$A$300,A498)-SUMIFS('Entladung des Speichers'!$C$17:$C$300,'Entladung des Speichers'!$A$17:$A$300,A498)+SUMIFS(Füllstände!$B$17:$B$299,Füllstände!$A$17:$A$299,A498)-SUMIFS(Füllstände!$C$17:$C$299,Füllstände!$A$17:$A$299,A498))</f>
        <v/>
      </c>
      <c r="D498" s="164" t="str">
        <f>IF(ISBLANK('Beladung des Speichers'!A498),"",C498*'Beladung des Speichers'!C498/SUMIFS('Beladung des Speichers'!$C$17:$C$300,'Beladung des Speichers'!$A$17:$A$300,A498))</f>
        <v/>
      </c>
      <c r="E498" s="165" t="str">
        <f>IF(ISBLANK('Beladung des Speichers'!A498),"",1/SUMIFS('Beladung des Speichers'!$C$17:$C$300,'Beladung des Speichers'!$A$17:$A$300,A498)*C498*SUMIF($A$17:$A$300,A498,'Beladung des Speichers'!$E$17:$E$300))</f>
        <v/>
      </c>
      <c r="F498" s="166" t="str">
        <f>IF(ISBLANK('Beladung des Speichers'!A498),"",IF(C498=0,"0,00",D498/C498*E498))</f>
        <v/>
      </c>
      <c r="G498" s="167" t="str">
        <f>IF(ISBLANK('Beladung des Speichers'!A498),"",SUMIFS('Beladung des Speichers'!$C$17:$C$300,'Beladung des Speichers'!$A$17:$A$300,A498))</f>
        <v/>
      </c>
      <c r="H498" s="124" t="str">
        <f>IF(ISBLANK('Beladung des Speichers'!A498),"",'Beladung des Speichers'!C498)</f>
        <v/>
      </c>
      <c r="I498" s="168" t="str">
        <f>IF(ISBLANK('Beladung des Speichers'!A498),"",SUMIFS('Beladung des Speichers'!$E$17:$E$1001,'Beladung des Speichers'!$A$17:$A$1001,'Ergebnis (detailliert)'!A498))</f>
        <v/>
      </c>
      <c r="J498" s="125" t="str">
        <f>IF(ISBLANK('Beladung des Speichers'!A498),"",'Beladung des Speichers'!E498)</f>
        <v/>
      </c>
      <c r="K498" s="168" t="str">
        <f>IF(ISBLANK('Beladung des Speichers'!A498),"",SUMIFS('Entladung des Speichers'!$C$17:$C$1001,'Entladung des Speichers'!$A$17:$A$1001,'Ergebnis (detailliert)'!A498))</f>
        <v/>
      </c>
      <c r="L498" s="169" t="str">
        <f t="shared" si="30"/>
        <v/>
      </c>
      <c r="M498" s="169" t="str">
        <f>IF(ISBLANK('Entladung des Speichers'!A498),"",'Entladung des Speichers'!C498)</f>
        <v/>
      </c>
      <c r="N498" s="168" t="str">
        <f>IF(ISBLANK('Beladung des Speichers'!A498),"",SUMIFS('Entladung des Speichers'!$E$17:$E$1001,'Entladung des Speichers'!$A$17:$A$1001,'Ergebnis (detailliert)'!$A$17:$A$300))</f>
        <v/>
      </c>
      <c r="O498" s="125" t="str">
        <f t="shared" si="31"/>
        <v/>
      </c>
      <c r="P498" s="20" t="str">
        <f>IFERROR(IF(A498="","",N498*'Ergebnis (detailliert)'!J498/'Ergebnis (detailliert)'!I498),0)</f>
        <v/>
      </c>
      <c r="Q498" s="106" t="str">
        <f t="shared" si="32"/>
        <v/>
      </c>
      <c r="R498" s="107" t="str">
        <f t="shared" si="33"/>
        <v/>
      </c>
      <c r="S498" s="108" t="str">
        <f>IF(A498="","",IF(LOOKUP(A498,Stammdaten!$A$17:$A$1001,Stammdaten!$G$17:$G$1001)="Nein",0,IF(ISBLANK('Beladung des Speichers'!A498),"",ROUND(MIN(J498,Q498)*-1,2))))</f>
        <v/>
      </c>
    </row>
    <row r="499" spans="1:19" x14ac:dyDescent="0.2">
      <c r="A499" s="109" t="str">
        <f>IF('Beladung des Speichers'!A499="","",'Beladung des Speichers'!A499)</f>
        <v/>
      </c>
      <c r="B499" s="109" t="str">
        <f>IF('Beladung des Speichers'!B499="","",'Beladung des Speichers'!B499)</f>
        <v/>
      </c>
      <c r="C499" s="163" t="str">
        <f>IF(ISBLANK('Beladung des Speichers'!A499),"",SUMIFS('Beladung des Speichers'!$C$17:$C$300,'Beladung des Speichers'!$A$17:$A$300,A499)-SUMIFS('Entladung des Speichers'!$C$17:$C$300,'Entladung des Speichers'!$A$17:$A$300,A499)+SUMIFS(Füllstände!$B$17:$B$299,Füllstände!$A$17:$A$299,A499)-SUMIFS(Füllstände!$C$17:$C$299,Füllstände!$A$17:$A$299,A499))</f>
        <v/>
      </c>
      <c r="D499" s="164" t="str">
        <f>IF(ISBLANK('Beladung des Speichers'!A499),"",C499*'Beladung des Speichers'!C499/SUMIFS('Beladung des Speichers'!$C$17:$C$300,'Beladung des Speichers'!$A$17:$A$300,A499))</f>
        <v/>
      </c>
      <c r="E499" s="165" t="str">
        <f>IF(ISBLANK('Beladung des Speichers'!A499),"",1/SUMIFS('Beladung des Speichers'!$C$17:$C$300,'Beladung des Speichers'!$A$17:$A$300,A499)*C499*SUMIF($A$17:$A$300,A499,'Beladung des Speichers'!$E$17:$E$300))</f>
        <v/>
      </c>
      <c r="F499" s="166" t="str">
        <f>IF(ISBLANK('Beladung des Speichers'!A499),"",IF(C499=0,"0,00",D499/C499*E499))</f>
        <v/>
      </c>
      <c r="G499" s="167" t="str">
        <f>IF(ISBLANK('Beladung des Speichers'!A499),"",SUMIFS('Beladung des Speichers'!$C$17:$C$300,'Beladung des Speichers'!$A$17:$A$300,A499))</f>
        <v/>
      </c>
      <c r="H499" s="124" t="str">
        <f>IF(ISBLANK('Beladung des Speichers'!A499),"",'Beladung des Speichers'!C499)</f>
        <v/>
      </c>
      <c r="I499" s="168" t="str">
        <f>IF(ISBLANK('Beladung des Speichers'!A499),"",SUMIFS('Beladung des Speichers'!$E$17:$E$1001,'Beladung des Speichers'!$A$17:$A$1001,'Ergebnis (detailliert)'!A499))</f>
        <v/>
      </c>
      <c r="J499" s="125" t="str">
        <f>IF(ISBLANK('Beladung des Speichers'!A499),"",'Beladung des Speichers'!E499)</f>
        <v/>
      </c>
      <c r="K499" s="168" t="str">
        <f>IF(ISBLANK('Beladung des Speichers'!A499),"",SUMIFS('Entladung des Speichers'!$C$17:$C$1001,'Entladung des Speichers'!$A$17:$A$1001,'Ergebnis (detailliert)'!A499))</f>
        <v/>
      </c>
      <c r="L499" s="169" t="str">
        <f t="shared" si="30"/>
        <v/>
      </c>
      <c r="M499" s="169" t="str">
        <f>IF(ISBLANK('Entladung des Speichers'!A499),"",'Entladung des Speichers'!C499)</f>
        <v/>
      </c>
      <c r="N499" s="168" t="str">
        <f>IF(ISBLANK('Beladung des Speichers'!A499),"",SUMIFS('Entladung des Speichers'!$E$17:$E$1001,'Entladung des Speichers'!$A$17:$A$1001,'Ergebnis (detailliert)'!$A$17:$A$300))</f>
        <v/>
      </c>
      <c r="O499" s="125" t="str">
        <f t="shared" si="31"/>
        <v/>
      </c>
      <c r="P499" s="20" t="str">
        <f>IFERROR(IF(A499="","",N499*'Ergebnis (detailliert)'!J499/'Ergebnis (detailliert)'!I499),0)</f>
        <v/>
      </c>
      <c r="Q499" s="106" t="str">
        <f t="shared" si="32"/>
        <v/>
      </c>
      <c r="R499" s="107" t="str">
        <f t="shared" si="33"/>
        <v/>
      </c>
      <c r="S499" s="108" t="str">
        <f>IF(A499="","",IF(LOOKUP(A499,Stammdaten!$A$17:$A$1001,Stammdaten!$G$17:$G$1001)="Nein",0,IF(ISBLANK('Beladung des Speichers'!A499),"",ROUND(MIN(J499,Q499)*-1,2))))</f>
        <v/>
      </c>
    </row>
    <row r="500" spans="1:19" x14ac:dyDescent="0.2">
      <c r="A500" s="109" t="str">
        <f>IF('Beladung des Speichers'!A500="","",'Beladung des Speichers'!A500)</f>
        <v/>
      </c>
      <c r="B500" s="109" t="str">
        <f>IF('Beladung des Speichers'!B500="","",'Beladung des Speichers'!B500)</f>
        <v/>
      </c>
      <c r="C500" s="163" t="str">
        <f>IF(ISBLANK('Beladung des Speichers'!A500),"",SUMIFS('Beladung des Speichers'!$C$17:$C$300,'Beladung des Speichers'!$A$17:$A$300,A500)-SUMIFS('Entladung des Speichers'!$C$17:$C$300,'Entladung des Speichers'!$A$17:$A$300,A500)+SUMIFS(Füllstände!$B$17:$B$299,Füllstände!$A$17:$A$299,A500)-SUMIFS(Füllstände!$C$17:$C$299,Füllstände!$A$17:$A$299,A500))</f>
        <v/>
      </c>
      <c r="D500" s="164" t="str">
        <f>IF(ISBLANK('Beladung des Speichers'!A500),"",C500*'Beladung des Speichers'!C500/SUMIFS('Beladung des Speichers'!$C$17:$C$300,'Beladung des Speichers'!$A$17:$A$300,A500))</f>
        <v/>
      </c>
      <c r="E500" s="165" t="str">
        <f>IF(ISBLANK('Beladung des Speichers'!A500),"",1/SUMIFS('Beladung des Speichers'!$C$17:$C$300,'Beladung des Speichers'!$A$17:$A$300,A500)*C500*SUMIF($A$17:$A$300,A500,'Beladung des Speichers'!$E$17:$E$300))</f>
        <v/>
      </c>
      <c r="F500" s="166" t="str">
        <f>IF(ISBLANK('Beladung des Speichers'!A500),"",IF(C500=0,"0,00",D500/C500*E500))</f>
        <v/>
      </c>
      <c r="G500" s="167" t="str">
        <f>IF(ISBLANK('Beladung des Speichers'!A500),"",SUMIFS('Beladung des Speichers'!$C$17:$C$300,'Beladung des Speichers'!$A$17:$A$300,A500))</f>
        <v/>
      </c>
      <c r="H500" s="124" t="str">
        <f>IF(ISBLANK('Beladung des Speichers'!A500),"",'Beladung des Speichers'!C500)</f>
        <v/>
      </c>
      <c r="I500" s="168" t="str">
        <f>IF(ISBLANK('Beladung des Speichers'!A500),"",SUMIFS('Beladung des Speichers'!$E$17:$E$1001,'Beladung des Speichers'!$A$17:$A$1001,'Ergebnis (detailliert)'!A500))</f>
        <v/>
      </c>
      <c r="J500" s="125" t="str">
        <f>IF(ISBLANK('Beladung des Speichers'!A500),"",'Beladung des Speichers'!E500)</f>
        <v/>
      </c>
      <c r="K500" s="168" t="str">
        <f>IF(ISBLANK('Beladung des Speichers'!A500),"",SUMIFS('Entladung des Speichers'!$C$17:$C$1001,'Entladung des Speichers'!$A$17:$A$1001,'Ergebnis (detailliert)'!A500))</f>
        <v/>
      </c>
      <c r="L500" s="169" t="str">
        <f t="shared" si="30"/>
        <v/>
      </c>
      <c r="M500" s="169" t="str">
        <f>IF(ISBLANK('Entladung des Speichers'!A500),"",'Entladung des Speichers'!C500)</f>
        <v/>
      </c>
      <c r="N500" s="168" t="str">
        <f>IF(ISBLANK('Beladung des Speichers'!A500),"",SUMIFS('Entladung des Speichers'!$E$17:$E$1001,'Entladung des Speichers'!$A$17:$A$1001,'Ergebnis (detailliert)'!$A$17:$A$300))</f>
        <v/>
      </c>
      <c r="O500" s="125" t="str">
        <f t="shared" si="31"/>
        <v/>
      </c>
      <c r="P500" s="20" t="str">
        <f>IFERROR(IF(A500="","",N500*'Ergebnis (detailliert)'!J500/'Ergebnis (detailliert)'!I500),0)</f>
        <v/>
      </c>
      <c r="Q500" s="106" t="str">
        <f t="shared" si="32"/>
        <v/>
      </c>
      <c r="R500" s="107" t="str">
        <f t="shared" si="33"/>
        <v/>
      </c>
      <c r="S500" s="108" t="str">
        <f>IF(A500="","",IF(LOOKUP(A500,Stammdaten!$A$17:$A$1001,Stammdaten!$G$17:$G$1001)="Nein",0,IF(ISBLANK('Beladung des Speichers'!A500),"",ROUND(MIN(J500,Q500)*-1,2))))</f>
        <v/>
      </c>
    </row>
    <row r="501" spans="1:19" x14ac:dyDescent="0.2">
      <c r="A501" s="109" t="str">
        <f>IF('Beladung des Speichers'!A501="","",'Beladung des Speichers'!A501)</f>
        <v/>
      </c>
      <c r="B501" s="109" t="str">
        <f>IF('Beladung des Speichers'!B501="","",'Beladung des Speichers'!B501)</f>
        <v/>
      </c>
      <c r="C501" s="163" t="str">
        <f>IF(ISBLANK('Beladung des Speichers'!A501),"",SUMIFS('Beladung des Speichers'!$C$17:$C$300,'Beladung des Speichers'!$A$17:$A$300,A501)-SUMIFS('Entladung des Speichers'!$C$17:$C$300,'Entladung des Speichers'!$A$17:$A$300,A501)+SUMIFS(Füllstände!$B$17:$B$299,Füllstände!$A$17:$A$299,A501)-SUMIFS(Füllstände!$C$17:$C$299,Füllstände!$A$17:$A$299,A501))</f>
        <v/>
      </c>
      <c r="D501" s="164" t="str">
        <f>IF(ISBLANK('Beladung des Speichers'!A501),"",C501*'Beladung des Speichers'!C501/SUMIFS('Beladung des Speichers'!$C$17:$C$300,'Beladung des Speichers'!$A$17:$A$300,A501))</f>
        <v/>
      </c>
      <c r="E501" s="165" t="str">
        <f>IF(ISBLANK('Beladung des Speichers'!A501),"",1/SUMIFS('Beladung des Speichers'!$C$17:$C$300,'Beladung des Speichers'!$A$17:$A$300,A501)*C501*SUMIF($A$17:$A$300,A501,'Beladung des Speichers'!$E$17:$E$300))</f>
        <v/>
      </c>
      <c r="F501" s="166" t="str">
        <f>IF(ISBLANK('Beladung des Speichers'!A501),"",IF(C501=0,"0,00",D501/C501*E501))</f>
        <v/>
      </c>
      <c r="G501" s="167" t="str">
        <f>IF(ISBLANK('Beladung des Speichers'!A501),"",SUMIFS('Beladung des Speichers'!$C$17:$C$300,'Beladung des Speichers'!$A$17:$A$300,A501))</f>
        <v/>
      </c>
      <c r="H501" s="124" t="str">
        <f>IF(ISBLANK('Beladung des Speichers'!A501),"",'Beladung des Speichers'!C501)</f>
        <v/>
      </c>
      <c r="I501" s="168" t="str">
        <f>IF(ISBLANK('Beladung des Speichers'!A501),"",SUMIFS('Beladung des Speichers'!$E$17:$E$1001,'Beladung des Speichers'!$A$17:$A$1001,'Ergebnis (detailliert)'!A501))</f>
        <v/>
      </c>
      <c r="J501" s="125" t="str">
        <f>IF(ISBLANK('Beladung des Speichers'!A501),"",'Beladung des Speichers'!E501)</f>
        <v/>
      </c>
      <c r="K501" s="168" t="str">
        <f>IF(ISBLANK('Beladung des Speichers'!A501),"",SUMIFS('Entladung des Speichers'!$C$17:$C$1001,'Entladung des Speichers'!$A$17:$A$1001,'Ergebnis (detailliert)'!A501))</f>
        <v/>
      </c>
      <c r="L501" s="169" t="str">
        <f t="shared" si="30"/>
        <v/>
      </c>
      <c r="M501" s="169" t="str">
        <f>IF(ISBLANK('Entladung des Speichers'!A501),"",'Entladung des Speichers'!C501)</f>
        <v/>
      </c>
      <c r="N501" s="168" t="str">
        <f>IF(ISBLANK('Beladung des Speichers'!A501),"",SUMIFS('Entladung des Speichers'!$E$17:$E$1001,'Entladung des Speichers'!$A$17:$A$1001,'Ergebnis (detailliert)'!$A$17:$A$300))</f>
        <v/>
      </c>
      <c r="O501" s="125" t="str">
        <f t="shared" si="31"/>
        <v/>
      </c>
      <c r="P501" s="20" t="str">
        <f>IFERROR(IF(A501="","",N501*'Ergebnis (detailliert)'!J501/'Ergebnis (detailliert)'!I501),0)</f>
        <v/>
      </c>
      <c r="Q501" s="106" t="str">
        <f t="shared" si="32"/>
        <v/>
      </c>
      <c r="R501" s="107" t="str">
        <f t="shared" si="33"/>
        <v/>
      </c>
      <c r="S501" s="108" t="str">
        <f>IF(A501="","",IF(LOOKUP(A501,Stammdaten!$A$17:$A$1001,Stammdaten!$G$17:$G$1001)="Nein",0,IF(ISBLANK('Beladung des Speichers'!A501),"",ROUND(MIN(J501,Q501)*-1,2))))</f>
        <v/>
      </c>
    </row>
    <row r="502" spans="1:19" x14ac:dyDescent="0.2">
      <c r="A502" s="109" t="str">
        <f>IF('Beladung des Speichers'!A502="","",'Beladung des Speichers'!A502)</f>
        <v/>
      </c>
      <c r="B502" s="109" t="str">
        <f>IF('Beladung des Speichers'!B502="","",'Beladung des Speichers'!B502)</f>
        <v/>
      </c>
      <c r="C502" s="163" t="str">
        <f>IF(ISBLANK('Beladung des Speichers'!A502),"",SUMIFS('Beladung des Speichers'!$C$17:$C$300,'Beladung des Speichers'!$A$17:$A$300,A502)-SUMIFS('Entladung des Speichers'!$C$17:$C$300,'Entladung des Speichers'!$A$17:$A$300,A502)+SUMIFS(Füllstände!$B$17:$B$299,Füllstände!$A$17:$A$299,A502)-SUMIFS(Füllstände!$C$17:$C$299,Füllstände!$A$17:$A$299,A502))</f>
        <v/>
      </c>
      <c r="D502" s="164" t="str">
        <f>IF(ISBLANK('Beladung des Speichers'!A502),"",C502*'Beladung des Speichers'!C502/SUMIFS('Beladung des Speichers'!$C$17:$C$300,'Beladung des Speichers'!$A$17:$A$300,A502))</f>
        <v/>
      </c>
      <c r="E502" s="165" t="str">
        <f>IF(ISBLANK('Beladung des Speichers'!A502),"",1/SUMIFS('Beladung des Speichers'!$C$17:$C$300,'Beladung des Speichers'!$A$17:$A$300,A502)*C502*SUMIF($A$17:$A$300,A502,'Beladung des Speichers'!$E$17:$E$300))</f>
        <v/>
      </c>
      <c r="F502" s="166" t="str">
        <f>IF(ISBLANK('Beladung des Speichers'!A502),"",IF(C502=0,"0,00",D502/C502*E502))</f>
        <v/>
      </c>
      <c r="G502" s="167" t="str">
        <f>IF(ISBLANK('Beladung des Speichers'!A502),"",SUMIFS('Beladung des Speichers'!$C$17:$C$300,'Beladung des Speichers'!$A$17:$A$300,A502))</f>
        <v/>
      </c>
      <c r="H502" s="124" t="str">
        <f>IF(ISBLANK('Beladung des Speichers'!A502),"",'Beladung des Speichers'!C502)</f>
        <v/>
      </c>
      <c r="I502" s="168" t="str">
        <f>IF(ISBLANK('Beladung des Speichers'!A502),"",SUMIFS('Beladung des Speichers'!$E$17:$E$1001,'Beladung des Speichers'!$A$17:$A$1001,'Ergebnis (detailliert)'!A502))</f>
        <v/>
      </c>
      <c r="J502" s="125" t="str">
        <f>IF(ISBLANK('Beladung des Speichers'!A502),"",'Beladung des Speichers'!E502)</f>
        <v/>
      </c>
      <c r="K502" s="168" t="str">
        <f>IF(ISBLANK('Beladung des Speichers'!A502),"",SUMIFS('Entladung des Speichers'!$C$17:$C$1001,'Entladung des Speichers'!$A$17:$A$1001,'Ergebnis (detailliert)'!A502))</f>
        <v/>
      </c>
      <c r="L502" s="169" t="str">
        <f t="shared" si="30"/>
        <v/>
      </c>
      <c r="M502" s="169" t="str">
        <f>IF(ISBLANK('Entladung des Speichers'!A502),"",'Entladung des Speichers'!C502)</f>
        <v/>
      </c>
      <c r="N502" s="168" t="str">
        <f>IF(ISBLANK('Beladung des Speichers'!A502),"",SUMIFS('Entladung des Speichers'!$E$17:$E$1001,'Entladung des Speichers'!$A$17:$A$1001,'Ergebnis (detailliert)'!$A$17:$A$300))</f>
        <v/>
      </c>
      <c r="O502" s="125" t="str">
        <f t="shared" si="31"/>
        <v/>
      </c>
      <c r="P502" s="20" t="str">
        <f>IFERROR(IF(A502="","",N502*'Ergebnis (detailliert)'!J502/'Ergebnis (detailliert)'!I502),0)</f>
        <v/>
      </c>
      <c r="Q502" s="106" t="str">
        <f t="shared" si="32"/>
        <v/>
      </c>
      <c r="R502" s="107" t="str">
        <f t="shared" si="33"/>
        <v/>
      </c>
      <c r="S502" s="108" t="str">
        <f>IF(A502="","",IF(LOOKUP(A502,Stammdaten!$A$17:$A$1001,Stammdaten!$G$17:$G$1001)="Nein",0,IF(ISBLANK('Beladung des Speichers'!A502),"",ROUND(MIN(J502,Q502)*-1,2))))</f>
        <v/>
      </c>
    </row>
    <row r="503" spans="1:19" x14ac:dyDescent="0.2">
      <c r="A503" s="109" t="str">
        <f>IF('Beladung des Speichers'!A503="","",'Beladung des Speichers'!A503)</f>
        <v/>
      </c>
      <c r="B503" s="109" t="str">
        <f>IF('Beladung des Speichers'!B503="","",'Beladung des Speichers'!B503)</f>
        <v/>
      </c>
      <c r="C503" s="163" t="str">
        <f>IF(ISBLANK('Beladung des Speichers'!A503),"",SUMIFS('Beladung des Speichers'!$C$17:$C$300,'Beladung des Speichers'!$A$17:$A$300,A503)-SUMIFS('Entladung des Speichers'!$C$17:$C$300,'Entladung des Speichers'!$A$17:$A$300,A503)+SUMIFS(Füllstände!$B$17:$B$299,Füllstände!$A$17:$A$299,A503)-SUMIFS(Füllstände!$C$17:$C$299,Füllstände!$A$17:$A$299,A503))</f>
        <v/>
      </c>
      <c r="D503" s="164" t="str">
        <f>IF(ISBLANK('Beladung des Speichers'!A503),"",C503*'Beladung des Speichers'!C503/SUMIFS('Beladung des Speichers'!$C$17:$C$300,'Beladung des Speichers'!$A$17:$A$300,A503))</f>
        <v/>
      </c>
      <c r="E503" s="165" t="str">
        <f>IF(ISBLANK('Beladung des Speichers'!A503),"",1/SUMIFS('Beladung des Speichers'!$C$17:$C$300,'Beladung des Speichers'!$A$17:$A$300,A503)*C503*SUMIF($A$17:$A$300,A503,'Beladung des Speichers'!$E$17:$E$300))</f>
        <v/>
      </c>
      <c r="F503" s="166" t="str">
        <f>IF(ISBLANK('Beladung des Speichers'!A503),"",IF(C503=0,"0,00",D503/C503*E503))</f>
        <v/>
      </c>
      <c r="G503" s="167" t="str">
        <f>IF(ISBLANK('Beladung des Speichers'!A503),"",SUMIFS('Beladung des Speichers'!$C$17:$C$300,'Beladung des Speichers'!$A$17:$A$300,A503))</f>
        <v/>
      </c>
      <c r="H503" s="124" t="str">
        <f>IF(ISBLANK('Beladung des Speichers'!A503),"",'Beladung des Speichers'!C503)</f>
        <v/>
      </c>
      <c r="I503" s="168" t="str">
        <f>IF(ISBLANK('Beladung des Speichers'!A503),"",SUMIFS('Beladung des Speichers'!$E$17:$E$1001,'Beladung des Speichers'!$A$17:$A$1001,'Ergebnis (detailliert)'!A503))</f>
        <v/>
      </c>
      <c r="J503" s="125" t="str">
        <f>IF(ISBLANK('Beladung des Speichers'!A503),"",'Beladung des Speichers'!E503)</f>
        <v/>
      </c>
      <c r="K503" s="168" t="str">
        <f>IF(ISBLANK('Beladung des Speichers'!A503),"",SUMIFS('Entladung des Speichers'!$C$17:$C$1001,'Entladung des Speichers'!$A$17:$A$1001,'Ergebnis (detailliert)'!A503))</f>
        <v/>
      </c>
      <c r="L503" s="169" t="str">
        <f t="shared" si="30"/>
        <v/>
      </c>
      <c r="M503" s="169" t="str">
        <f>IF(ISBLANK('Entladung des Speichers'!A503),"",'Entladung des Speichers'!C503)</f>
        <v/>
      </c>
      <c r="N503" s="168" t="str">
        <f>IF(ISBLANK('Beladung des Speichers'!A503),"",SUMIFS('Entladung des Speichers'!$E$17:$E$1001,'Entladung des Speichers'!$A$17:$A$1001,'Ergebnis (detailliert)'!$A$17:$A$300))</f>
        <v/>
      </c>
      <c r="O503" s="125" t="str">
        <f t="shared" si="31"/>
        <v/>
      </c>
      <c r="P503" s="20" t="str">
        <f>IFERROR(IF(A503="","",N503*'Ergebnis (detailliert)'!J503/'Ergebnis (detailliert)'!I503),0)</f>
        <v/>
      </c>
      <c r="Q503" s="106" t="str">
        <f t="shared" si="32"/>
        <v/>
      </c>
      <c r="R503" s="107" t="str">
        <f t="shared" si="33"/>
        <v/>
      </c>
      <c r="S503" s="108" t="str">
        <f>IF(A503="","",IF(LOOKUP(A503,Stammdaten!$A$17:$A$1001,Stammdaten!$G$17:$G$1001)="Nein",0,IF(ISBLANK('Beladung des Speichers'!A503),"",ROUND(MIN(J503,Q503)*-1,2))))</f>
        <v/>
      </c>
    </row>
    <row r="504" spans="1:19" x14ac:dyDescent="0.2">
      <c r="A504" s="109" t="str">
        <f>IF('Beladung des Speichers'!A504="","",'Beladung des Speichers'!A504)</f>
        <v/>
      </c>
      <c r="B504" s="109" t="str">
        <f>IF('Beladung des Speichers'!B504="","",'Beladung des Speichers'!B504)</f>
        <v/>
      </c>
      <c r="C504" s="163" t="str">
        <f>IF(ISBLANK('Beladung des Speichers'!A504),"",SUMIFS('Beladung des Speichers'!$C$17:$C$300,'Beladung des Speichers'!$A$17:$A$300,A504)-SUMIFS('Entladung des Speichers'!$C$17:$C$300,'Entladung des Speichers'!$A$17:$A$300,A504)+SUMIFS(Füllstände!$B$17:$B$299,Füllstände!$A$17:$A$299,A504)-SUMIFS(Füllstände!$C$17:$C$299,Füllstände!$A$17:$A$299,A504))</f>
        <v/>
      </c>
      <c r="D504" s="164" t="str">
        <f>IF(ISBLANK('Beladung des Speichers'!A504),"",C504*'Beladung des Speichers'!C504/SUMIFS('Beladung des Speichers'!$C$17:$C$300,'Beladung des Speichers'!$A$17:$A$300,A504))</f>
        <v/>
      </c>
      <c r="E504" s="165" t="str">
        <f>IF(ISBLANK('Beladung des Speichers'!A504),"",1/SUMIFS('Beladung des Speichers'!$C$17:$C$300,'Beladung des Speichers'!$A$17:$A$300,A504)*C504*SUMIF($A$17:$A$300,A504,'Beladung des Speichers'!$E$17:$E$300))</f>
        <v/>
      </c>
      <c r="F504" s="166" t="str">
        <f>IF(ISBLANK('Beladung des Speichers'!A504),"",IF(C504=0,"0,00",D504/C504*E504))</f>
        <v/>
      </c>
      <c r="G504" s="167" t="str">
        <f>IF(ISBLANK('Beladung des Speichers'!A504),"",SUMIFS('Beladung des Speichers'!$C$17:$C$300,'Beladung des Speichers'!$A$17:$A$300,A504))</f>
        <v/>
      </c>
      <c r="H504" s="124" t="str">
        <f>IF(ISBLANK('Beladung des Speichers'!A504),"",'Beladung des Speichers'!C504)</f>
        <v/>
      </c>
      <c r="I504" s="168" t="str">
        <f>IF(ISBLANK('Beladung des Speichers'!A504),"",SUMIFS('Beladung des Speichers'!$E$17:$E$1001,'Beladung des Speichers'!$A$17:$A$1001,'Ergebnis (detailliert)'!A504))</f>
        <v/>
      </c>
      <c r="J504" s="125" t="str">
        <f>IF(ISBLANK('Beladung des Speichers'!A504),"",'Beladung des Speichers'!E504)</f>
        <v/>
      </c>
      <c r="K504" s="168" t="str">
        <f>IF(ISBLANK('Beladung des Speichers'!A504),"",SUMIFS('Entladung des Speichers'!$C$17:$C$1001,'Entladung des Speichers'!$A$17:$A$1001,'Ergebnis (detailliert)'!A504))</f>
        <v/>
      </c>
      <c r="L504" s="169" t="str">
        <f t="shared" si="30"/>
        <v/>
      </c>
      <c r="M504" s="169" t="str">
        <f>IF(ISBLANK('Entladung des Speichers'!A504),"",'Entladung des Speichers'!C504)</f>
        <v/>
      </c>
      <c r="N504" s="168" t="str">
        <f>IF(ISBLANK('Beladung des Speichers'!A504),"",SUMIFS('Entladung des Speichers'!$E$17:$E$1001,'Entladung des Speichers'!$A$17:$A$1001,'Ergebnis (detailliert)'!$A$17:$A$300))</f>
        <v/>
      </c>
      <c r="O504" s="125" t="str">
        <f t="shared" si="31"/>
        <v/>
      </c>
      <c r="P504" s="20" t="str">
        <f>IFERROR(IF(A504="","",N504*'Ergebnis (detailliert)'!J504/'Ergebnis (detailliert)'!I504),0)</f>
        <v/>
      </c>
      <c r="Q504" s="106" t="str">
        <f t="shared" si="32"/>
        <v/>
      </c>
      <c r="R504" s="107" t="str">
        <f t="shared" si="33"/>
        <v/>
      </c>
      <c r="S504" s="108" t="str">
        <f>IF(A504="","",IF(LOOKUP(A504,Stammdaten!$A$17:$A$1001,Stammdaten!$G$17:$G$1001)="Nein",0,IF(ISBLANK('Beladung des Speichers'!A504),"",ROUND(MIN(J504,Q504)*-1,2))))</f>
        <v/>
      </c>
    </row>
    <row r="505" spans="1:19" x14ac:dyDescent="0.2">
      <c r="A505" s="109" t="str">
        <f>IF('Beladung des Speichers'!A505="","",'Beladung des Speichers'!A505)</f>
        <v/>
      </c>
      <c r="B505" s="109" t="str">
        <f>IF('Beladung des Speichers'!B505="","",'Beladung des Speichers'!B505)</f>
        <v/>
      </c>
      <c r="C505" s="163" t="str">
        <f>IF(ISBLANK('Beladung des Speichers'!A505),"",SUMIFS('Beladung des Speichers'!$C$17:$C$300,'Beladung des Speichers'!$A$17:$A$300,A505)-SUMIFS('Entladung des Speichers'!$C$17:$C$300,'Entladung des Speichers'!$A$17:$A$300,A505)+SUMIFS(Füllstände!$B$17:$B$299,Füllstände!$A$17:$A$299,A505)-SUMIFS(Füllstände!$C$17:$C$299,Füllstände!$A$17:$A$299,A505))</f>
        <v/>
      </c>
      <c r="D505" s="164" t="str">
        <f>IF(ISBLANK('Beladung des Speichers'!A505),"",C505*'Beladung des Speichers'!C505/SUMIFS('Beladung des Speichers'!$C$17:$C$300,'Beladung des Speichers'!$A$17:$A$300,A505))</f>
        <v/>
      </c>
      <c r="E505" s="165" t="str">
        <f>IF(ISBLANK('Beladung des Speichers'!A505),"",1/SUMIFS('Beladung des Speichers'!$C$17:$C$300,'Beladung des Speichers'!$A$17:$A$300,A505)*C505*SUMIF($A$17:$A$300,A505,'Beladung des Speichers'!$E$17:$E$300))</f>
        <v/>
      </c>
      <c r="F505" s="166" t="str">
        <f>IF(ISBLANK('Beladung des Speichers'!A505),"",IF(C505=0,"0,00",D505/C505*E505))</f>
        <v/>
      </c>
      <c r="G505" s="167" t="str">
        <f>IF(ISBLANK('Beladung des Speichers'!A505),"",SUMIFS('Beladung des Speichers'!$C$17:$C$300,'Beladung des Speichers'!$A$17:$A$300,A505))</f>
        <v/>
      </c>
      <c r="H505" s="124" t="str">
        <f>IF(ISBLANK('Beladung des Speichers'!A505),"",'Beladung des Speichers'!C505)</f>
        <v/>
      </c>
      <c r="I505" s="168" t="str">
        <f>IF(ISBLANK('Beladung des Speichers'!A505),"",SUMIFS('Beladung des Speichers'!$E$17:$E$1001,'Beladung des Speichers'!$A$17:$A$1001,'Ergebnis (detailliert)'!A505))</f>
        <v/>
      </c>
      <c r="J505" s="125" t="str">
        <f>IF(ISBLANK('Beladung des Speichers'!A505),"",'Beladung des Speichers'!E505)</f>
        <v/>
      </c>
      <c r="K505" s="168" t="str">
        <f>IF(ISBLANK('Beladung des Speichers'!A505),"",SUMIFS('Entladung des Speichers'!$C$17:$C$1001,'Entladung des Speichers'!$A$17:$A$1001,'Ergebnis (detailliert)'!A505))</f>
        <v/>
      </c>
      <c r="L505" s="169" t="str">
        <f t="shared" si="30"/>
        <v/>
      </c>
      <c r="M505" s="169" t="str">
        <f>IF(ISBLANK('Entladung des Speichers'!A505),"",'Entladung des Speichers'!C505)</f>
        <v/>
      </c>
      <c r="N505" s="168" t="str">
        <f>IF(ISBLANK('Beladung des Speichers'!A505),"",SUMIFS('Entladung des Speichers'!$E$17:$E$1001,'Entladung des Speichers'!$A$17:$A$1001,'Ergebnis (detailliert)'!$A$17:$A$300))</f>
        <v/>
      </c>
      <c r="O505" s="125" t="str">
        <f t="shared" si="31"/>
        <v/>
      </c>
      <c r="P505" s="20" t="str">
        <f>IFERROR(IF(A505="","",N505*'Ergebnis (detailliert)'!J505/'Ergebnis (detailliert)'!I505),0)</f>
        <v/>
      </c>
      <c r="Q505" s="106" t="str">
        <f t="shared" si="32"/>
        <v/>
      </c>
      <c r="R505" s="107" t="str">
        <f t="shared" si="33"/>
        <v/>
      </c>
      <c r="S505" s="108" t="str">
        <f>IF(A505="","",IF(LOOKUP(A505,Stammdaten!$A$17:$A$1001,Stammdaten!$G$17:$G$1001)="Nein",0,IF(ISBLANK('Beladung des Speichers'!A505),"",ROUND(MIN(J505,Q505)*-1,2))))</f>
        <v/>
      </c>
    </row>
    <row r="506" spans="1:19" x14ac:dyDescent="0.2">
      <c r="A506" s="109" t="str">
        <f>IF('Beladung des Speichers'!A506="","",'Beladung des Speichers'!A506)</f>
        <v/>
      </c>
      <c r="B506" s="109" t="str">
        <f>IF('Beladung des Speichers'!B506="","",'Beladung des Speichers'!B506)</f>
        <v/>
      </c>
      <c r="C506" s="163" t="str">
        <f>IF(ISBLANK('Beladung des Speichers'!A506),"",SUMIFS('Beladung des Speichers'!$C$17:$C$300,'Beladung des Speichers'!$A$17:$A$300,A506)-SUMIFS('Entladung des Speichers'!$C$17:$C$300,'Entladung des Speichers'!$A$17:$A$300,A506)+SUMIFS(Füllstände!$B$17:$B$299,Füllstände!$A$17:$A$299,A506)-SUMIFS(Füllstände!$C$17:$C$299,Füllstände!$A$17:$A$299,A506))</f>
        <v/>
      </c>
      <c r="D506" s="164" t="str">
        <f>IF(ISBLANK('Beladung des Speichers'!A506),"",C506*'Beladung des Speichers'!C506/SUMIFS('Beladung des Speichers'!$C$17:$C$300,'Beladung des Speichers'!$A$17:$A$300,A506))</f>
        <v/>
      </c>
      <c r="E506" s="165" t="str">
        <f>IF(ISBLANK('Beladung des Speichers'!A506),"",1/SUMIFS('Beladung des Speichers'!$C$17:$C$300,'Beladung des Speichers'!$A$17:$A$300,A506)*C506*SUMIF($A$17:$A$300,A506,'Beladung des Speichers'!$E$17:$E$300))</f>
        <v/>
      </c>
      <c r="F506" s="166" t="str">
        <f>IF(ISBLANK('Beladung des Speichers'!A506),"",IF(C506=0,"0,00",D506/C506*E506))</f>
        <v/>
      </c>
      <c r="G506" s="167" t="str">
        <f>IF(ISBLANK('Beladung des Speichers'!A506),"",SUMIFS('Beladung des Speichers'!$C$17:$C$300,'Beladung des Speichers'!$A$17:$A$300,A506))</f>
        <v/>
      </c>
      <c r="H506" s="124" t="str">
        <f>IF(ISBLANK('Beladung des Speichers'!A506),"",'Beladung des Speichers'!C506)</f>
        <v/>
      </c>
      <c r="I506" s="168" t="str">
        <f>IF(ISBLANK('Beladung des Speichers'!A506),"",SUMIFS('Beladung des Speichers'!$E$17:$E$1001,'Beladung des Speichers'!$A$17:$A$1001,'Ergebnis (detailliert)'!A506))</f>
        <v/>
      </c>
      <c r="J506" s="125" t="str">
        <f>IF(ISBLANK('Beladung des Speichers'!A506),"",'Beladung des Speichers'!E506)</f>
        <v/>
      </c>
      <c r="K506" s="168" t="str">
        <f>IF(ISBLANK('Beladung des Speichers'!A506),"",SUMIFS('Entladung des Speichers'!$C$17:$C$1001,'Entladung des Speichers'!$A$17:$A$1001,'Ergebnis (detailliert)'!A506))</f>
        <v/>
      </c>
      <c r="L506" s="169" t="str">
        <f t="shared" si="30"/>
        <v/>
      </c>
      <c r="M506" s="169" t="str">
        <f>IF(ISBLANK('Entladung des Speichers'!A506),"",'Entladung des Speichers'!C506)</f>
        <v/>
      </c>
      <c r="N506" s="168" t="str">
        <f>IF(ISBLANK('Beladung des Speichers'!A506),"",SUMIFS('Entladung des Speichers'!$E$17:$E$1001,'Entladung des Speichers'!$A$17:$A$1001,'Ergebnis (detailliert)'!$A$17:$A$300))</f>
        <v/>
      </c>
      <c r="O506" s="125" t="str">
        <f t="shared" si="31"/>
        <v/>
      </c>
      <c r="P506" s="20" t="str">
        <f>IFERROR(IF(A506="","",N506*'Ergebnis (detailliert)'!J506/'Ergebnis (detailliert)'!I506),0)</f>
        <v/>
      </c>
      <c r="Q506" s="106" t="str">
        <f t="shared" si="32"/>
        <v/>
      </c>
      <c r="R506" s="107" t="str">
        <f t="shared" si="33"/>
        <v/>
      </c>
      <c r="S506" s="108" t="str">
        <f>IF(A506="","",IF(LOOKUP(A506,Stammdaten!$A$17:$A$1001,Stammdaten!$G$17:$G$1001)="Nein",0,IF(ISBLANK('Beladung des Speichers'!A506),"",ROUND(MIN(J506,Q506)*-1,2))))</f>
        <v/>
      </c>
    </row>
    <row r="507" spans="1:19" x14ac:dyDescent="0.2">
      <c r="A507" s="109" t="str">
        <f>IF('Beladung des Speichers'!A507="","",'Beladung des Speichers'!A507)</f>
        <v/>
      </c>
      <c r="B507" s="109" t="str">
        <f>IF('Beladung des Speichers'!B507="","",'Beladung des Speichers'!B507)</f>
        <v/>
      </c>
      <c r="C507" s="163" t="str">
        <f>IF(ISBLANK('Beladung des Speichers'!A507),"",SUMIFS('Beladung des Speichers'!$C$17:$C$300,'Beladung des Speichers'!$A$17:$A$300,A507)-SUMIFS('Entladung des Speichers'!$C$17:$C$300,'Entladung des Speichers'!$A$17:$A$300,A507)+SUMIFS(Füllstände!$B$17:$B$299,Füllstände!$A$17:$A$299,A507)-SUMIFS(Füllstände!$C$17:$C$299,Füllstände!$A$17:$A$299,A507))</f>
        <v/>
      </c>
      <c r="D507" s="164" t="str">
        <f>IF(ISBLANK('Beladung des Speichers'!A507),"",C507*'Beladung des Speichers'!C507/SUMIFS('Beladung des Speichers'!$C$17:$C$300,'Beladung des Speichers'!$A$17:$A$300,A507))</f>
        <v/>
      </c>
      <c r="E507" s="165" t="str">
        <f>IF(ISBLANK('Beladung des Speichers'!A507),"",1/SUMIFS('Beladung des Speichers'!$C$17:$C$300,'Beladung des Speichers'!$A$17:$A$300,A507)*C507*SUMIF($A$17:$A$300,A507,'Beladung des Speichers'!$E$17:$E$300))</f>
        <v/>
      </c>
      <c r="F507" s="166" t="str">
        <f>IF(ISBLANK('Beladung des Speichers'!A507),"",IF(C507=0,"0,00",D507/C507*E507))</f>
        <v/>
      </c>
      <c r="G507" s="167" t="str">
        <f>IF(ISBLANK('Beladung des Speichers'!A507),"",SUMIFS('Beladung des Speichers'!$C$17:$C$300,'Beladung des Speichers'!$A$17:$A$300,A507))</f>
        <v/>
      </c>
      <c r="H507" s="124" t="str">
        <f>IF(ISBLANK('Beladung des Speichers'!A507),"",'Beladung des Speichers'!C507)</f>
        <v/>
      </c>
      <c r="I507" s="168" t="str">
        <f>IF(ISBLANK('Beladung des Speichers'!A507),"",SUMIFS('Beladung des Speichers'!$E$17:$E$1001,'Beladung des Speichers'!$A$17:$A$1001,'Ergebnis (detailliert)'!A507))</f>
        <v/>
      </c>
      <c r="J507" s="125" t="str">
        <f>IF(ISBLANK('Beladung des Speichers'!A507),"",'Beladung des Speichers'!E507)</f>
        <v/>
      </c>
      <c r="K507" s="168" t="str">
        <f>IF(ISBLANK('Beladung des Speichers'!A507),"",SUMIFS('Entladung des Speichers'!$C$17:$C$1001,'Entladung des Speichers'!$A$17:$A$1001,'Ergebnis (detailliert)'!A507))</f>
        <v/>
      </c>
      <c r="L507" s="169" t="str">
        <f t="shared" si="30"/>
        <v/>
      </c>
      <c r="M507" s="169" t="str">
        <f>IF(ISBLANK('Entladung des Speichers'!A507),"",'Entladung des Speichers'!C507)</f>
        <v/>
      </c>
      <c r="N507" s="168" t="str">
        <f>IF(ISBLANK('Beladung des Speichers'!A507),"",SUMIFS('Entladung des Speichers'!$E$17:$E$1001,'Entladung des Speichers'!$A$17:$A$1001,'Ergebnis (detailliert)'!$A$17:$A$300))</f>
        <v/>
      </c>
      <c r="O507" s="125" t="str">
        <f t="shared" si="31"/>
        <v/>
      </c>
      <c r="P507" s="20" t="str">
        <f>IFERROR(IF(A507="","",N507*'Ergebnis (detailliert)'!J507/'Ergebnis (detailliert)'!I507),0)</f>
        <v/>
      </c>
      <c r="Q507" s="106" t="str">
        <f t="shared" si="32"/>
        <v/>
      </c>
      <c r="R507" s="107" t="str">
        <f t="shared" si="33"/>
        <v/>
      </c>
      <c r="S507" s="108" t="str">
        <f>IF(A507="","",IF(LOOKUP(A507,Stammdaten!$A$17:$A$1001,Stammdaten!$G$17:$G$1001)="Nein",0,IF(ISBLANK('Beladung des Speichers'!A507),"",ROUND(MIN(J507,Q507)*-1,2))))</f>
        <v/>
      </c>
    </row>
    <row r="508" spans="1:19" x14ac:dyDescent="0.2">
      <c r="A508" s="109" t="str">
        <f>IF('Beladung des Speichers'!A508="","",'Beladung des Speichers'!A508)</f>
        <v/>
      </c>
      <c r="B508" s="109" t="str">
        <f>IF('Beladung des Speichers'!B508="","",'Beladung des Speichers'!B508)</f>
        <v/>
      </c>
      <c r="C508" s="163" t="str">
        <f>IF(ISBLANK('Beladung des Speichers'!A508),"",SUMIFS('Beladung des Speichers'!$C$17:$C$300,'Beladung des Speichers'!$A$17:$A$300,A508)-SUMIFS('Entladung des Speichers'!$C$17:$C$300,'Entladung des Speichers'!$A$17:$A$300,A508)+SUMIFS(Füllstände!$B$17:$B$299,Füllstände!$A$17:$A$299,A508)-SUMIFS(Füllstände!$C$17:$C$299,Füllstände!$A$17:$A$299,A508))</f>
        <v/>
      </c>
      <c r="D508" s="164" t="str">
        <f>IF(ISBLANK('Beladung des Speichers'!A508),"",C508*'Beladung des Speichers'!C508/SUMIFS('Beladung des Speichers'!$C$17:$C$300,'Beladung des Speichers'!$A$17:$A$300,A508))</f>
        <v/>
      </c>
      <c r="E508" s="165" t="str">
        <f>IF(ISBLANK('Beladung des Speichers'!A508),"",1/SUMIFS('Beladung des Speichers'!$C$17:$C$300,'Beladung des Speichers'!$A$17:$A$300,A508)*C508*SUMIF($A$17:$A$300,A508,'Beladung des Speichers'!$E$17:$E$300))</f>
        <v/>
      </c>
      <c r="F508" s="166" t="str">
        <f>IF(ISBLANK('Beladung des Speichers'!A508),"",IF(C508=0,"0,00",D508/C508*E508))</f>
        <v/>
      </c>
      <c r="G508" s="167" t="str">
        <f>IF(ISBLANK('Beladung des Speichers'!A508),"",SUMIFS('Beladung des Speichers'!$C$17:$C$300,'Beladung des Speichers'!$A$17:$A$300,A508))</f>
        <v/>
      </c>
      <c r="H508" s="124" t="str">
        <f>IF(ISBLANK('Beladung des Speichers'!A508),"",'Beladung des Speichers'!C508)</f>
        <v/>
      </c>
      <c r="I508" s="168" t="str">
        <f>IF(ISBLANK('Beladung des Speichers'!A508),"",SUMIFS('Beladung des Speichers'!$E$17:$E$1001,'Beladung des Speichers'!$A$17:$A$1001,'Ergebnis (detailliert)'!A508))</f>
        <v/>
      </c>
      <c r="J508" s="125" t="str">
        <f>IF(ISBLANK('Beladung des Speichers'!A508),"",'Beladung des Speichers'!E508)</f>
        <v/>
      </c>
      <c r="K508" s="168" t="str">
        <f>IF(ISBLANK('Beladung des Speichers'!A508),"",SUMIFS('Entladung des Speichers'!$C$17:$C$1001,'Entladung des Speichers'!$A$17:$A$1001,'Ergebnis (detailliert)'!A508))</f>
        <v/>
      </c>
      <c r="L508" s="169" t="str">
        <f t="shared" si="30"/>
        <v/>
      </c>
      <c r="M508" s="169" t="str">
        <f>IF(ISBLANK('Entladung des Speichers'!A508),"",'Entladung des Speichers'!C508)</f>
        <v/>
      </c>
      <c r="N508" s="168" t="str">
        <f>IF(ISBLANK('Beladung des Speichers'!A508),"",SUMIFS('Entladung des Speichers'!$E$17:$E$1001,'Entladung des Speichers'!$A$17:$A$1001,'Ergebnis (detailliert)'!$A$17:$A$300))</f>
        <v/>
      </c>
      <c r="O508" s="125" t="str">
        <f t="shared" si="31"/>
        <v/>
      </c>
      <c r="P508" s="20" t="str">
        <f>IFERROR(IF(A508="","",N508*'Ergebnis (detailliert)'!J508/'Ergebnis (detailliert)'!I508),0)</f>
        <v/>
      </c>
      <c r="Q508" s="106" t="str">
        <f t="shared" si="32"/>
        <v/>
      </c>
      <c r="R508" s="107" t="str">
        <f t="shared" si="33"/>
        <v/>
      </c>
      <c r="S508" s="108" t="str">
        <f>IF(A508="","",IF(LOOKUP(A508,Stammdaten!$A$17:$A$1001,Stammdaten!$G$17:$G$1001)="Nein",0,IF(ISBLANK('Beladung des Speichers'!A508),"",ROUND(MIN(J508,Q508)*-1,2))))</f>
        <v/>
      </c>
    </row>
    <row r="509" spans="1:19" x14ac:dyDescent="0.2">
      <c r="A509" s="109" t="str">
        <f>IF('Beladung des Speichers'!A509="","",'Beladung des Speichers'!A509)</f>
        <v/>
      </c>
      <c r="B509" s="109" t="str">
        <f>IF('Beladung des Speichers'!B509="","",'Beladung des Speichers'!B509)</f>
        <v/>
      </c>
      <c r="C509" s="163" t="str">
        <f>IF(ISBLANK('Beladung des Speichers'!A509),"",SUMIFS('Beladung des Speichers'!$C$17:$C$300,'Beladung des Speichers'!$A$17:$A$300,A509)-SUMIFS('Entladung des Speichers'!$C$17:$C$300,'Entladung des Speichers'!$A$17:$A$300,A509)+SUMIFS(Füllstände!$B$17:$B$299,Füllstände!$A$17:$A$299,A509)-SUMIFS(Füllstände!$C$17:$C$299,Füllstände!$A$17:$A$299,A509))</f>
        <v/>
      </c>
      <c r="D509" s="164" t="str">
        <f>IF(ISBLANK('Beladung des Speichers'!A509),"",C509*'Beladung des Speichers'!C509/SUMIFS('Beladung des Speichers'!$C$17:$C$300,'Beladung des Speichers'!$A$17:$A$300,A509))</f>
        <v/>
      </c>
      <c r="E509" s="165" t="str">
        <f>IF(ISBLANK('Beladung des Speichers'!A509),"",1/SUMIFS('Beladung des Speichers'!$C$17:$C$300,'Beladung des Speichers'!$A$17:$A$300,A509)*C509*SUMIF($A$17:$A$300,A509,'Beladung des Speichers'!$E$17:$E$300))</f>
        <v/>
      </c>
      <c r="F509" s="166" t="str">
        <f>IF(ISBLANK('Beladung des Speichers'!A509),"",IF(C509=0,"0,00",D509/C509*E509))</f>
        <v/>
      </c>
      <c r="G509" s="167" t="str">
        <f>IF(ISBLANK('Beladung des Speichers'!A509),"",SUMIFS('Beladung des Speichers'!$C$17:$C$300,'Beladung des Speichers'!$A$17:$A$300,A509))</f>
        <v/>
      </c>
      <c r="H509" s="124" t="str">
        <f>IF(ISBLANK('Beladung des Speichers'!A509),"",'Beladung des Speichers'!C509)</f>
        <v/>
      </c>
      <c r="I509" s="168" t="str">
        <f>IF(ISBLANK('Beladung des Speichers'!A509),"",SUMIFS('Beladung des Speichers'!$E$17:$E$1001,'Beladung des Speichers'!$A$17:$A$1001,'Ergebnis (detailliert)'!A509))</f>
        <v/>
      </c>
      <c r="J509" s="125" t="str">
        <f>IF(ISBLANK('Beladung des Speichers'!A509),"",'Beladung des Speichers'!E509)</f>
        <v/>
      </c>
      <c r="K509" s="168" t="str">
        <f>IF(ISBLANK('Beladung des Speichers'!A509),"",SUMIFS('Entladung des Speichers'!$C$17:$C$1001,'Entladung des Speichers'!$A$17:$A$1001,'Ergebnis (detailliert)'!A509))</f>
        <v/>
      </c>
      <c r="L509" s="169" t="str">
        <f t="shared" si="30"/>
        <v/>
      </c>
      <c r="M509" s="169" t="str">
        <f>IF(ISBLANK('Entladung des Speichers'!A509),"",'Entladung des Speichers'!C509)</f>
        <v/>
      </c>
      <c r="N509" s="168" t="str">
        <f>IF(ISBLANK('Beladung des Speichers'!A509),"",SUMIFS('Entladung des Speichers'!$E$17:$E$1001,'Entladung des Speichers'!$A$17:$A$1001,'Ergebnis (detailliert)'!$A$17:$A$300))</f>
        <v/>
      </c>
      <c r="O509" s="125" t="str">
        <f t="shared" si="31"/>
        <v/>
      </c>
      <c r="P509" s="20" t="str">
        <f>IFERROR(IF(A509="","",N509*'Ergebnis (detailliert)'!J509/'Ergebnis (detailliert)'!I509),0)</f>
        <v/>
      </c>
      <c r="Q509" s="106" t="str">
        <f t="shared" si="32"/>
        <v/>
      </c>
      <c r="R509" s="107" t="str">
        <f t="shared" si="33"/>
        <v/>
      </c>
      <c r="S509" s="108" t="str">
        <f>IF(A509="","",IF(LOOKUP(A509,Stammdaten!$A$17:$A$1001,Stammdaten!$G$17:$G$1001)="Nein",0,IF(ISBLANK('Beladung des Speichers'!A509),"",ROUND(MIN(J509,Q509)*-1,2))))</f>
        <v/>
      </c>
    </row>
    <row r="510" spans="1:19" x14ac:dyDescent="0.2">
      <c r="A510" s="109" t="str">
        <f>IF('Beladung des Speichers'!A510="","",'Beladung des Speichers'!A510)</f>
        <v/>
      </c>
      <c r="B510" s="109" t="str">
        <f>IF('Beladung des Speichers'!B510="","",'Beladung des Speichers'!B510)</f>
        <v/>
      </c>
      <c r="C510" s="163" t="str">
        <f>IF(ISBLANK('Beladung des Speichers'!A510),"",SUMIFS('Beladung des Speichers'!$C$17:$C$300,'Beladung des Speichers'!$A$17:$A$300,A510)-SUMIFS('Entladung des Speichers'!$C$17:$C$300,'Entladung des Speichers'!$A$17:$A$300,A510)+SUMIFS(Füllstände!$B$17:$B$299,Füllstände!$A$17:$A$299,A510)-SUMIFS(Füllstände!$C$17:$C$299,Füllstände!$A$17:$A$299,A510))</f>
        <v/>
      </c>
      <c r="D510" s="164" t="str">
        <f>IF(ISBLANK('Beladung des Speichers'!A510),"",C510*'Beladung des Speichers'!C510/SUMIFS('Beladung des Speichers'!$C$17:$C$300,'Beladung des Speichers'!$A$17:$A$300,A510))</f>
        <v/>
      </c>
      <c r="E510" s="165" t="str">
        <f>IF(ISBLANK('Beladung des Speichers'!A510),"",1/SUMIFS('Beladung des Speichers'!$C$17:$C$300,'Beladung des Speichers'!$A$17:$A$300,A510)*C510*SUMIF($A$17:$A$300,A510,'Beladung des Speichers'!$E$17:$E$300))</f>
        <v/>
      </c>
      <c r="F510" s="166" t="str">
        <f>IF(ISBLANK('Beladung des Speichers'!A510),"",IF(C510=0,"0,00",D510/C510*E510))</f>
        <v/>
      </c>
      <c r="G510" s="167" t="str">
        <f>IF(ISBLANK('Beladung des Speichers'!A510),"",SUMIFS('Beladung des Speichers'!$C$17:$C$300,'Beladung des Speichers'!$A$17:$A$300,A510))</f>
        <v/>
      </c>
      <c r="H510" s="124" t="str">
        <f>IF(ISBLANK('Beladung des Speichers'!A510),"",'Beladung des Speichers'!C510)</f>
        <v/>
      </c>
      <c r="I510" s="168" t="str">
        <f>IF(ISBLANK('Beladung des Speichers'!A510),"",SUMIFS('Beladung des Speichers'!$E$17:$E$1001,'Beladung des Speichers'!$A$17:$A$1001,'Ergebnis (detailliert)'!A510))</f>
        <v/>
      </c>
      <c r="J510" s="125" t="str">
        <f>IF(ISBLANK('Beladung des Speichers'!A510),"",'Beladung des Speichers'!E510)</f>
        <v/>
      </c>
      <c r="K510" s="168" t="str">
        <f>IF(ISBLANK('Beladung des Speichers'!A510),"",SUMIFS('Entladung des Speichers'!$C$17:$C$1001,'Entladung des Speichers'!$A$17:$A$1001,'Ergebnis (detailliert)'!A510))</f>
        <v/>
      </c>
      <c r="L510" s="169" t="str">
        <f t="shared" si="30"/>
        <v/>
      </c>
      <c r="M510" s="169" t="str">
        <f>IF(ISBLANK('Entladung des Speichers'!A510),"",'Entladung des Speichers'!C510)</f>
        <v/>
      </c>
      <c r="N510" s="168" t="str">
        <f>IF(ISBLANK('Beladung des Speichers'!A510),"",SUMIFS('Entladung des Speichers'!$E$17:$E$1001,'Entladung des Speichers'!$A$17:$A$1001,'Ergebnis (detailliert)'!$A$17:$A$300))</f>
        <v/>
      </c>
      <c r="O510" s="125" t="str">
        <f t="shared" si="31"/>
        <v/>
      </c>
      <c r="P510" s="20" t="str">
        <f>IFERROR(IF(A510="","",N510*'Ergebnis (detailliert)'!J510/'Ergebnis (detailliert)'!I510),0)</f>
        <v/>
      </c>
      <c r="Q510" s="106" t="str">
        <f t="shared" si="32"/>
        <v/>
      </c>
      <c r="R510" s="107" t="str">
        <f t="shared" si="33"/>
        <v/>
      </c>
      <c r="S510" s="108" t="str">
        <f>IF(A510="","",IF(LOOKUP(A510,Stammdaten!$A$17:$A$1001,Stammdaten!$G$17:$G$1001)="Nein",0,IF(ISBLANK('Beladung des Speichers'!A510),"",ROUND(MIN(J510,Q510)*-1,2))))</f>
        <v/>
      </c>
    </row>
    <row r="511" spans="1:19" x14ac:dyDescent="0.2">
      <c r="A511" s="109" t="str">
        <f>IF('Beladung des Speichers'!A511="","",'Beladung des Speichers'!A511)</f>
        <v/>
      </c>
      <c r="B511" s="109" t="str">
        <f>IF('Beladung des Speichers'!B511="","",'Beladung des Speichers'!B511)</f>
        <v/>
      </c>
      <c r="C511" s="163" t="str">
        <f>IF(ISBLANK('Beladung des Speichers'!A511),"",SUMIFS('Beladung des Speichers'!$C$17:$C$300,'Beladung des Speichers'!$A$17:$A$300,A511)-SUMIFS('Entladung des Speichers'!$C$17:$C$300,'Entladung des Speichers'!$A$17:$A$300,A511)+SUMIFS(Füllstände!$B$17:$B$299,Füllstände!$A$17:$A$299,A511)-SUMIFS(Füllstände!$C$17:$C$299,Füllstände!$A$17:$A$299,A511))</f>
        <v/>
      </c>
      <c r="D511" s="164" t="str">
        <f>IF(ISBLANK('Beladung des Speichers'!A511),"",C511*'Beladung des Speichers'!C511/SUMIFS('Beladung des Speichers'!$C$17:$C$300,'Beladung des Speichers'!$A$17:$A$300,A511))</f>
        <v/>
      </c>
      <c r="E511" s="165" t="str">
        <f>IF(ISBLANK('Beladung des Speichers'!A511),"",1/SUMIFS('Beladung des Speichers'!$C$17:$C$300,'Beladung des Speichers'!$A$17:$A$300,A511)*C511*SUMIF($A$17:$A$300,A511,'Beladung des Speichers'!$E$17:$E$300))</f>
        <v/>
      </c>
      <c r="F511" s="166" t="str">
        <f>IF(ISBLANK('Beladung des Speichers'!A511),"",IF(C511=0,"0,00",D511/C511*E511))</f>
        <v/>
      </c>
      <c r="G511" s="167" t="str">
        <f>IF(ISBLANK('Beladung des Speichers'!A511),"",SUMIFS('Beladung des Speichers'!$C$17:$C$300,'Beladung des Speichers'!$A$17:$A$300,A511))</f>
        <v/>
      </c>
      <c r="H511" s="124" t="str">
        <f>IF(ISBLANK('Beladung des Speichers'!A511),"",'Beladung des Speichers'!C511)</f>
        <v/>
      </c>
      <c r="I511" s="168" t="str">
        <f>IF(ISBLANK('Beladung des Speichers'!A511),"",SUMIFS('Beladung des Speichers'!$E$17:$E$1001,'Beladung des Speichers'!$A$17:$A$1001,'Ergebnis (detailliert)'!A511))</f>
        <v/>
      </c>
      <c r="J511" s="125" t="str">
        <f>IF(ISBLANK('Beladung des Speichers'!A511),"",'Beladung des Speichers'!E511)</f>
        <v/>
      </c>
      <c r="K511" s="168" t="str">
        <f>IF(ISBLANK('Beladung des Speichers'!A511),"",SUMIFS('Entladung des Speichers'!$C$17:$C$1001,'Entladung des Speichers'!$A$17:$A$1001,'Ergebnis (detailliert)'!A511))</f>
        <v/>
      </c>
      <c r="L511" s="169" t="str">
        <f t="shared" si="30"/>
        <v/>
      </c>
      <c r="M511" s="169" t="str">
        <f>IF(ISBLANK('Entladung des Speichers'!A511),"",'Entladung des Speichers'!C511)</f>
        <v/>
      </c>
      <c r="N511" s="168" t="str">
        <f>IF(ISBLANK('Beladung des Speichers'!A511),"",SUMIFS('Entladung des Speichers'!$E$17:$E$1001,'Entladung des Speichers'!$A$17:$A$1001,'Ergebnis (detailliert)'!$A$17:$A$300))</f>
        <v/>
      </c>
      <c r="O511" s="125" t="str">
        <f t="shared" si="31"/>
        <v/>
      </c>
      <c r="P511" s="20" t="str">
        <f>IFERROR(IF(A511="","",N511*'Ergebnis (detailliert)'!J511/'Ergebnis (detailliert)'!I511),0)</f>
        <v/>
      </c>
      <c r="Q511" s="106" t="str">
        <f t="shared" si="32"/>
        <v/>
      </c>
      <c r="R511" s="107" t="str">
        <f t="shared" si="33"/>
        <v/>
      </c>
      <c r="S511" s="108" t="str">
        <f>IF(A511="","",IF(LOOKUP(A511,Stammdaten!$A$17:$A$1001,Stammdaten!$G$17:$G$1001)="Nein",0,IF(ISBLANK('Beladung des Speichers'!A511),"",ROUND(MIN(J511,Q511)*-1,2))))</f>
        <v/>
      </c>
    </row>
    <row r="512" spans="1:19" x14ac:dyDescent="0.2">
      <c r="A512" s="109" t="str">
        <f>IF('Beladung des Speichers'!A512="","",'Beladung des Speichers'!A512)</f>
        <v/>
      </c>
      <c r="B512" s="109" t="str">
        <f>IF('Beladung des Speichers'!B512="","",'Beladung des Speichers'!B512)</f>
        <v/>
      </c>
      <c r="C512" s="163" t="str">
        <f>IF(ISBLANK('Beladung des Speichers'!A512),"",SUMIFS('Beladung des Speichers'!$C$17:$C$300,'Beladung des Speichers'!$A$17:$A$300,A512)-SUMIFS('Entladung des Speichers'!$C$17:$C$300,'Entladung des Speichers'!$A$17:$A$300,A512)+SUMIFS(Füllstände!$B$17:$B$299,Füllstände!$A$17:$A$299,A512)-SUMIFS(Füllstände!$C$17:$C$299,Füllstände!$A$17:$A$299,A512))</f>
        <v/>
      </c>
      <c r="D512" s="164" t="str">
        <f>IF(ISBLANK('Beladung des Speichers'!A512),"",C512*'Beladung des Speichers'!C512/SUMIFS('Beladung des Speichers'!$C$17:$C$300,'Beladung des Speichers'!$A$17:$A$300,A512))</f>
        <v/>
      </c>
      <c r="E512" s="165" t="str">
        <f>IF(ISBLANK('Beladung des Speichers'!A512),"",1/SUMIFS('Beladung des Speichers'!$C$17:$C$300,'Beladung des Speichers'!$A$17:$A$300,A512)*C512*SUMIF($A$17:$A$300,A512,'Beladung des Speichers'!$E$17:$E$300))</f>
        <v/>
      </c>
      <c r="F512" s="166" t="str">
        <f>IF(ISBLANK('Beladung des Speichers'!A512),"",IF(C512=0,"0,00",D512/C512*E512))</f>
        <v/>
      </c>
      <c r="G512" s="167" t="str">
        <f>IF(ISBLANK('Beladung des Speichers'!A512),"",SUMIFS('Beladung des Speichers'!$C$17:$C$300,'Beladung des Speichers'!$A$17:$A$300,A512))</f>
        <v/>
      </c>
      <c r="H512" s="124" t="str">
        <f>IF(ISBLANK('Beladung des Speichers'!A512),"",'Beladung des Speichers'!C512)</f>
        <v/>
      </c>
      <c r="I512" s="168" t="str">
        <f>IF(ISBLANK('Beladung des Speichers'!A512),"",SUMIFS('Beladung des Speichers'!$E$17:$E$1001,'Beladung des Speichers'!$A$17:$A$1001,'Ergebnis (detailliert)'!A512))</f>
        <v/>
      </c>
      <c r="J512" s="125" t="str">
        <f>IF(ISBLANK('Beladung des Speichers'!A512),"",'Beladung des Speichers'!E512)</f>
        <v/>
      </c>
      <c r="K512" s="168" t="str">
        <f>IF(ISBLANK('Beladung des Speichers'!A512),"",SUMIFS('Entladung des Speichers'!$C$17:$C$1001,'Entladung des Speichers'!$A$17:$A$1001,'Ergebnis (detailliert)'!A512))</f>
        <v/>
      </c>
      <c r="L512" s="169" t="str">
        <f t="shared" si="30"/>
        <v/>
      </c>
      <c r="M512" s="169" t="str">
        <f>IF(ISBLANK('Entladung des Speichers'!A512),"",'Entladung des Speichers'!C512)</f>
        <v/>
      </c>
      <c r="N512" s="168" t="str">
        <f>IF(ISBLANK('Beladung des Speichers'!A512),"",SUMIFS('Entladung des Speichers'!$E$17:$E$1001,'Entladung des Speichers'!$A$17:$A$1001,'Ergebnis (detailliert)'!$A$17:$A$300))</f>
        <v/>
      </c>
      <c r="O512" s="125" t="str">
        <f t="shared" si="31"/>
        <v/>
      </c>
      <c r="P512" s="20" t="str">
        <f>IFERROR(IF(A512="","",N512*'Ergebnis (detailliert)'!J512/'Ergebnis (detailliert)'!I512),0)</f>
        <v/>
      </c>
      <c r="Q512" s="106" t="str">
        <f t="shared" si="32"/>
        <v/>
      </c>
      <c r="R512" s="107" t="str">
        <f t="shared" si="33"/>
        <v/>
      </c>
      <c r="S512" s="108" t="str">
        <f>IF(A512="","",IF(LOOKUP(A512,Stammdaten!$A$17:$A$1001,Stammdaten!$G$17:$G$1001)="Nein",0,IF(ISBLANK('Beladung des Speichers'!A512),"",ROUND(MIN(J512,Q512)*-1,2))))</f>
        <v/>
      </c>
    </row>
    <row r="513" spans="1:19" x14ac:dyDescent="0.2">
      <c r="A513" s="109" t="str">
        <f>IF('Beladung des Speichers'!A513="","",'Beladung des Speichers'!A513)</f>
        <v/>
      </c>
      <c r="B513" s="109" t="str">
        <f>IF('Beladung des Speichers'!B513="","",'Beladung des Speichers'!B513)</f>
        <v/>
      </c>
      <c r="C513" s="163" t="str">
        <f>IF(ISBLANK('Beladung des Speichers'!A513),"",SUMIFS('Beladung des Speichers'!$C$17:$C$300,'Beladung des Speichers'!$A$17:$A$300,A513)-SUMIFS('Entladung des Speichers'!$C$17:$C$300,'Entladung des Speichers'!$A$17:$A$300,A513)+SUMIFS(Füllstände!$B$17:$B$299,Füllstände!$A$17:$A$299,A513)-SUMIFS(Füllstände!$C$17:$C$299,Füllstände!$A$17:$A$299,A513))</f>
        <v/>
      </c>
      <c r="D513" s="164" t="str">
        <f>IF(ISBLANK('Beladung des Speichers'!A513),"",C513*'Beladung des Speichers'!C513/SUMIFS('Beladung des Speichers'!$C$17:$C$300,'Beladung des Speichers'!$A$17:$A$300,A513))</f>
        <v/>
      </c>
      <c r="E513" s="165" t="str">
        <f>IF(ISBLANK('Beladung des Speichers'!A513),"",1/SUMIFS('Beladung des Speichers'!$C$17:$C$300,'Beladung des Speichers'!$A$17:$A$300,A513)*C513*SUMIF($A$17:$A$300,A513,'Beladung des Speichers'!$E$17:$E$300))</f>
        <v/>
      </c>
      <c r="F513" s="166" t="str">
        <f>IF(ISBLANK('Beladung des Speichers'!A513),"",IF(C513=0,"0,00",D513/C513*E513))</f>
        <v/>
      </c>
      <c r="G513" s="167" t="str">
        <f>IF(ISBLANK('Beladung des Speichers'!A513),"",SUMIFS('Beladung des Speichers'!$C$17:$C$300,'Beladung des Speichers'!$A$17:$A$300,A513))</f>
        <v/>
      </c>
      <c r="H513" s="124" t="str">
        <f>IF(ISBLANK('Beladung des Speichers'!A513),"",'Beladung des Speichers'!C513)</f>
        <v/>
      </c>
      <c r="I513" s="168" t="str">
        <f>IF(ISBLANK('Beladung des Speichers'!A513),"",SUMIFS('Beladung des Speichers'!$E$17:$E$1001,'Beladung des Speichers'!$A$17:$A$1001,'Ergebnis (detailliert)'!A513))</f>
        <v/>
      </c>
      <c r="J513" s="125" t="str">
        <f>IF(ISBLANK('Beladung des Speichers'!A513),"",'Beladung des Speichers'!E513)</f>
        <v/>
      </c>
      <c r="K513" s="168" t="str">
        <f>IF(ISBLANK('Beladung des Speichers'!A513),"",SUMIFS('Entladung des Speichers'!$C$17:$C$1001,'Entladung des Speichers'!$A$17:$A$1001,'Ergebnis (detailliert)'!A513))</f>
        <v/>
      </c>
      <c r="L513" s="169" t="str">
        <f t="shared" si="30"/>
        <v/>
      </c>
      <c r="M513" s="169" t="str">
        <f>IF(ISBLANK('Entladung des Speichers'!A513),"",'Entladung des Speichers'!C513)</f>
        <v/>
      </c>
      <c r="N513" s="168" t="str">
        <f>IF(ISBLANK('Beladung des Speichers'!A513),"",SUMIFS('Entladung des Speichers'!$E$17:$E$1001,'Entladung des Speichers'!$A$17:$A$1001,'Ergebnis (detailliert)'!$A$17:$A$300))</f>
        <v/>
      </c>
      <c r="O513" s="125" t="str">
        <f t="shared" si="31"/>
        <v/>
      </c>
      <c r="P513" s="20" t="str">
        <f>IFERROR(IF(A513="","",N513*'Ergebnis (detailliert)'!J513/'Ergebnis (detailliert)'!I513),0)</f>
        <v/>
      </c>
      <c r="Q513" s="106" t="str">
        <f t="shared" si="32"/>
        <v/>
      </c>
      <c r="R513" s="107" t="str">
        <f t="shared" si="33"/>
        <v/>
      </c>
      <c r="S513" s="108" t="str">
        <f>IF(A513="","",IF(LOOKUP(A513,Stammdaten!$A$17:$A$1001,Stammdaten!$G$17:$G$1001)="Nein",0,IF(ISBLANK('Beladung des Speichers'!A513),"",ROUND(MIN(J513,Q513)*-1,2))))</f>
        <v/>
      </c>
    </row>
    <row r="514" spans="1:19" x14ac:dyDescent="0.2">
      <c r="A514" s="109" t="str">
        <f>IF('Beladung des Speichers'!A514="","",'Beladung des Speichers'!A514)</f>
        <v/>
      </c>
      <c r="B514" s="109" t="str">
        <f>IF('Beladung des Speichers'!B514="","",'Beladung des Speichers'!B514)</f>
        <v/>
      </c>
      <c r="C514" s="163" t="str">
        <f>IF(ISBLANK('Beladung des Speichers'!A514),"",SUMIFS('Beladung des Speichers'!$C$17:$C$300,'Beladung des Speichers'!$A$17:$A$300,A514)-SUMIFS('Entladung des Speichers'!$C$17:$C$300,'Entladung des Speichers'!$A$17:$A$300,A514)+SUMIFS(Füllstände!$B$17:$B$299,Füllstände!$A$17:$A$299,A514)-SUMIFS(Füllstände!$C$17:$C$299,Füllstände!$A$17:$A$299,A514))</f>
        <v/>
      </c>
      <c r="D514" s="164" t="str">
        <f>IF(ISBLANK('Beladung des Speichers'!A514),"",C514*'Beladung des Speichers'!C514/SUMIFS('Beladung des Speichers'!$C$17:$C$300,'Beladung des Speichers'!$A$17:$A$300,A514))</f>
        <v/>
      </c>
      <c r="E514" s="165" t="str">
        <f>IF(ISBLANK('Beladung des Speichers'!A514),"",1/SUMIFS('Beladung des Speichers'!$C$17:$C$300,'Beladung des Speichers'!$A$17:$A$300,A514)*C514*SUMIF($A$17:$A$300,A514,'Beladung des Speichers'!$E$17:$E$300))</f>
        <v/>
      </c>
      <c r="F514" s="166" t="str">
        <f>IF(ISBLANK('Beladung des Speichers'!A514),"",IF(C514=0,"0,00",D514/C514*E514))</f>
        <v/>
      </c>
      <c r="G514" s="167" t="str">
        <f>IF(ISBLANK('Beladung des Speichers'!A514),"",SUMIFS('Beladung des Speichers'!$C$17:$C$300,'Beladung des Speichers'!$A$17:$A$300,A514))</f>
        <v/>
      </c>
      <c r="H514" s="124" t="str">
        <f>IF(ISBLANK('Beladung des Speichers'!A514),"",'Beladung des Speichers'!C514)</f>
        <v/>
      </c>
      <c r="I514" s="168" t="str">
        <f>IF(ISBLANK('Beladung des Speichers'!A514),"",SUMIFS('Beladung des Speichers'!$E$17:$E$1001,'Beladung des Speichers'!$A$17:$A$1001,'Ergebnis (detailliert)'!A514))</f>
        <v/>
      </c>
      <c r="J514" s="125" t="str">
        <f>IF(ISBLANK('Beladung des Speichers'!A514),"",'Beladung des Speichers'!E514)</f>
        <v/>
      </c>
      <c r="K514" s="168" t="str">
        <f>IF(ISBLANK('Beladung des Speichers'!A514),"",SUMIFS('Entladung des Speichers'!$C$17:$C$1001,'Entladung des Speichers'!$A$17:$A$1001,'Ergebnis (detailliert)'!A514))</f>
        <v/>
      </c>
      <c r="L514" s="169" t="str">
        <f t="shared" si="30"/>
        <v/>
      </c>
      <c r="M514" s="169" t="str">
        <f>IF(ISBLANK('Entladung des Speichers'!A514),"",'Entladung des Speichers'!C514)</f>
        <v/>
      </c>
      <c r="N514" s="168" t="str">
        <f>IF(ISBLANK('Beladung des Speichers'!A514),"",SUMIFS('Entladung des Speichers'!$E$17:$E$1001,'Entladung des Speichers'!$A$17:$A$1001,'Ergebnis (detailliert)'!$A$17:$A$300))</f>
        <v/>
      </c>
      <c r="O514" s="125" t="str">
        <f t="shared" si="31"/>
        <v/>
      </c>
      <c r="P514" s="20" t="str">
        <f>IFERROR(IF(A514="","",N514*'Ergebnis (detailliert)'!J514/'Ergebnis (detailliert)'!I514),0)</f>
        <v/>
      </c>
      <c r="Q514" s="106" t="str">
        <f t="shared" si="32"/>
        <v/>
      </c>
      <c r="R514" s="107" t="str">
        <f t="shared" si="33"/>
        <v/>
      </c>
      <c r="S514" s="108" t="str">
        <f>IF(A514="","",IF(LOOKUP(A514,Stammdaten!$A$17:$A$1001,Stammdaten!$G$17:$G$1001)="Nein",0,IF(ISBLANK('Beladung des Speichers'!A514),"",ROUND(MIN(J514,Q514)*-1,2))))</f>
        <v/>
      </c>
    </row>
    <row r="515" spans="1:19" x14ac:dyDescent="0.2">
      <c r="A515" s="109" t="str">
        <f>IF('Beladung des Speichers'!A515="","",'Beladung des Speichers'!A515)</f>
        <v/>
      </c>
      <c r="B515" s="109" t="str">
        <f>IF('Beladung des Speichers'!B515="","",'Beladung des Speichers'!B515)</f>
        <v/>
      </c>
      <c r="C515" s="163" t="str">
        <f>IF(ISBLANK('Beladung des Speichers'!A515),"",SUMIFS('Beladung des Speichers'!$C$17:$C$300,'Beladung des Speichers'!$A$17:$A$300,A515)-SUMIFS('Entladung des Speichers'!$C$17:$C$300,'Entladung des Speichers'!$A$17:$A$300,A515)+SUMIFS(Füllstände!$B$17:$B$299,Füllstände!$A$17:$A$299,A515)-SUMIFS(Füllstände!$C$17:$C$299,Füllstände!$A$17:$A$299,A515))</f>
        <v/>
      </c>
      <c r="D515" s="164" t="str">
        <f>IF(ISBLANK('Beladung des Speichers'!A515),"",C515*'Beladung des Speichers'!C515/SUMIFS('Beladung des Speichers'!$C$17:$C$300,'Beladung des Speichers'!$A$17:$A$300,A515))</f>
        <v/>
      </c>
      <c r="E515" s="165" t="str">
        <f>IF(ISBLANK('Beladung des Speichers'!A515),"",1/SUMIFS('Beladung des Speichers'!$C$17:$C$300,'Beladung des Speichers'!$A$17:$A$300,A515)*C515*SUMIF($A$17:$A$300,A515,'Beladung des Speichers'!$E$17:$E$300))</f>
        <v/>
      </c>
      <c r="F515" s="166" t="str">
        <f>IF(ISBLANK('Beladung des Speichers'!A515),"",IF(C515=0,"0,00",D515/C515*E515))</f>
        <v/>
      </c>
      <c r="G515" s="167" t="str">
        <f>IF(ISBLANK('Beladung des Speichers'!A515),"",SUMIFS('Beladung des Speichers'!$C$17:$C$300,'Beladung des Speichers'!$A$17:$A$300,A515))</f>
        <v/>
      </c>
      <c r="H515" s="124" t="str">
        <f>IF(ISBLANK('Beladung des Speichers'!A515),"",'Beladung des Speichers'!C515)</f>
        <v/>
      </c>
      <c r="I515" s="168" t="str">
        <f>IF(ISBLANK('Beladung des Speichers'!A515),"",SUMIFS('Beladung des Speichers'!$E$17:$E$1001,'Beladung des Speichers'!$A$17:$A$1001,'Ergebnis (detailliert)'!A515))</f>
        <v/>
      </c>
      <c r="J515" s="125" t="str">
        <f>IF(ISBLANK('Beladung des Speichers'!A515),"",'Beladung des Speichers'!E515)</f>
        <v/>
      </c>
      <c r="K515" s="168" t="str">
        <f>IF(ISBLANK('Beladung des Speichers'!A515),"",SUMIFS('Entladung des Speichers'!$C$17:$C$1001,'Entladung des Speichers'!$A$17:$A$1001,'Ergebnis (detailliert)'!A515))</f>
        <v/>
      </c>
      <c r="L515" s="169" t="str">
        <f t="shared" si="30"/>
        <v/>
      </c>
      <c r="M515" s="169" t="str">
        <f>IF(ISBLANK('Entladung des Speichers'!A515),"",'Entladung des Speichers'!C515)</f>
        <v/>
      </c>
      <c r="N515" s="168" t="str">
        <f>IF(ISBLANK('Beladung des Speichers'!A515),"",SUMIFS('Entladung des Speichers'!$E$17:$E$1001,'Entladung des Speichers'!$A$17:$A$1001,'Ergebnis (detailliert)'!$A$17:$A$300))</f>
        <v/>
      </c>
      <c r="O515" s="125" t="str">
        <f t="shared" si="31"/>
        <v/>
      </c>
      <c r="P515" s="20" t="str">
        <f>IFERROR(IF(A515="","",N515*'Ergebnis (detailliert)'!J515/'Ergebnis (detailliert)'!I515),0)</f>
        <v/>
      </c>
      <c r="Q515" s="106" t="str">
        <f t="shared" si="32"/>
        <v/>
      </c>
      <c r="R515" s="107" t="str">
        <f t="shared" si="33"/>
        <v/>
      </c>
      <c r="S515" s="108" t="str">
        <f>IF(A515="","",IF(LOOKUP(A515,Stammdaten!$A$17:$A$1001,Stammdaten!$G$17:$G$1001)="Nein",0,IF(ISBLANK('Beladung des Speichers'!A515),"",ROUND(MIN(J515,Q515)*-1,2))))</f>
        <v/>
      </c>
    </row>
    <row r="516" spans="1:19" x14ac:dyDescent="0.2">
      <c r="A516" s="109" t="str">
        <f>IF('Beladung des Speichers'!A516="","",'Beladung des Speichers'!A516)</f>
        <v/>
      </c>
      <c r="B516" s="109" t="str">
        <f>IF('Beladung des Speichers'!B516="","",'Beladung des Speichers'!B516)</f>
        <v/>
      </c>
      <c r="C516" s="163" t="str">
        <f>IF(ISBLANK('Beladung des Speichers'!A516),"",SUMIFS('Beladung des Speichers'!$C$17:$C$300,'Beladung des Speichers'!$A$17:$A$300,A516)-SUMIFS('Entladung des Speichers'!$C$17:$C$300,'Entladung des Speichers'!$A$17:$A$300,A516)+SUMIFS(Füllstände!$B$17:$B$299,Füllstände!$A$17:$A$299,A516)-SUMIFS(Füllstände!$C$17:$C$299,Füllstände!$A$17:$A$299,A516))</f>
        <v/>
      </c>
      <c r="D516" s="164" t="str">
        <f>IF(ISBLANK('Beladung des Speichers'!A516),"",C516*'Beladung des Speichers'!C516/SUMIFS('Beladung des Speichers'!$C$17:$C$300,'Beladung des Speichers'!$A$17:$A$300,A516))</f>
        <v/>
      </c>
      <c r="E516" s="165" t="str">
        <f>IF(ISBLANK('Beladung des Speichers'!A516),"",1/SUMIFS('Beladung des Speichers'!$C$17:$C$300,'Beladung des Speichers'!$A$17:$A$300,A516)*C516*SUMIF($A$17:$A$300,A516,'Beladung des Speichers'!$E$17:$E$300))</f>
        <v/>
      </c>
      <c r="F516" s="166" t="str">
        <f>IF(ISBLANK('Beladung des Speichers'!A516),"",IF(C516=0,"0,00",D516/C516*E516))</f>
        <v/>
      </c>
      <c r="G516" s="167" t="str">
        <f>IF(ISBLANK('Beladung des Speichers'!A516),"",SUMIFS('Beladung des Speichers'!$C$17:$C$300,'Beladung des Speichers'!$A$17:$A$300,A516))</f>
        <v/>
      </c>
      <c r="H516" s="124" t="str">
        <f>IF(ISBLANK('Beladung des Speichers'!A516),"",'Beladung des Speichers'!C516)</f>
        <v/>
      </c>
      <c r="I516" s="168" t="str">
        <f>IF(ISBLANK('Beladung des Speichers'!A516),"",SUMIFS('Beladung des Speichers'!$E$17:$E$1001,'Beladung des Speichers'!$A$17:$A$1001,'Ergebnis (detailliert)'!A516))</f>
        <v/>
      </c>
      <c r="J516" s="125" t="str">
        <f>IF(ISBLANK('Beladung des Speichers'!A516),"",'Beladung des Speichers'!E516)</f>
        <v/>
      </c>
      <c r="K516" s="168" t="str">
        <f>IF(ISBLANK('Beladung des Speichers'!A516),"",SUMIFS('Entladung des Speichers'!$C$17:$C$1001,'Entladung des Speichers'!$A$17:$A$1001,'Ergebnis (detailliert)'!A516))</f>
        <v/>
      </c>
      <c r="L516" s="169" t="str">
        <f t="shared" si="30"/>
        <v/>
      </c>
      <c r="M516" s="169" t="str">
        <f>IF(ISBLANK('Entladung des Speichers'!A516),"",'Entladung des Speichers'!C516)</f>
        <v/>
      </c>
      <c r="N516" s="168" t="str">
        <f>IF(ISBLANK('Beladung des Speichers'!A516),"",SUMIFS('Entladung des Speichers'!$E$17:$E$1001,'Entladung des Speichers'!$A$17:$A$1001,'Ergebnis (detailliert)'!$A$17:$A$300))</f>
        <v/>
      </c>
      <c r="O516" s="125" t="str">
        <f t="shared" si="31"/>
        <v/>
      </c>
      <c r="P516" s="20" t="str">
        <f>IFERROR(IF(A516="","",N516*'Ergebnis (detailliert)'!J516/'Ergebnis (detailliert)'!I516),0)</f>
        <v/>
      </c>
      <c r="Q516" s="106" t="str">
        <f t="shared" si="32"/>
        <v/>
      </c>
      <c r="R516" s="107" t="str">
        <f t="shared" si="33"/>
        <v/>
      </c>
      <c r="S516" s="108" t="str">
        <f>IF(A516="","",IF(LOOKUP(A516,Stammdaten!$A$17:$A$1001,Stammdaten!$G$17:$G$1001)="Nein",0,IF(ISBLANK('Beladung des Speichers'!A516),"",ROUND(MIN(J516,Q516)*-1,2))))</f>
        <v/>
      </c>
    </row>
    <row r="517" spans="1:19" x14ac:dyDescent="0.2">
      <c r="A517" s="109" t="str">
        <f>IF('Beladung des Speichers'!A517="","",'Beladung des Speichers'!A517)</f>
        <v/>
      </c>
      <c r="B517" s="109" t="str">
        <f>IF('Beladung des Speichers'!B517="","",'Beladung des Speichers'!B517)</f>
        <v/>
      </c>
      <c r="C517" s="163" t="str">
        <f>IF(ISBLANK('Beladung des Speichers'!A517),"",SUMIFS('Beladung des Speichers'!$C$17:$C$300,'Beladung des Speichers'!$A$17:$A$300,A517)-SUMIFS('Entladung des Speichers'!$C$17:$C$300,'Entladung des Speichers'!$A$17:$A$300,A517)+SUMIFS(Füllstände!$B$17:$B$299,Füllstände!$A$17:$A$299,A517)-SUMIFS(Füllstände!$C$17:$C$299,Füllstände!$A$17:$A$299,A517))</f>
        <v/>
      </c>
      <c r="D517" s="164" t="str">
        <f>IF(ISBLANK('Beladung des Speichers'!A517),"",C517*'Beladung des Speichers'!C517/SUMIFS('Beladung des Speichers'!$C$17:$C$300,'Beladung des Speichers'!$A$17:$A$300,A517))</f>
        <v/>
      </c>
      <c r="E517" s="165" t="str">
        <f>IF(ISBLANK('Beladung des Speichers'!A517),"",1/SUMIFS('Beladung des Speichers'!$C$17:$C$300,'Beladung des Speichers'!$A$17:$A$300,A517)*C517*SUMIF($A$17:$A$300,A517,'Beladung des Speichers'!$E$17:$E$300))</f>
        <v/>
      </c>
      <c r="F517" s="166" t="str">
        <f>IF(ISBLANK('Beladung des Speichers'!A517),"",IF(C517=0,"0,00",D517/C517*E517))</f>
        <v/>
      </c>
      <c r="G517" s="167" t="str">
        <f>IF(ISBLANK('Beladung des Speichers'!A517),"",SUMIFS('Beladung des Speichers'!$C$17:$C$300,'Beladung des Speichers'!$A$17:$A$300,A517))</f>
        <v/>
      </c>
      <c r="H517" s="124" t="str">
        <f>IF(ISBLANK('Beladung des Speichers'!A517),"",'Beladung des Speichers'!C517)</f>
        <v/>
      </c>
      <c r="I517" s="168" t="str">
        <f>IF(ISBLANK('Beladung des Speichers'!A517),"",SUMIFS('Beladung des Speichers'!$E$17:$E$1001,'Beladung des Speichers'!$A$17:$A$1001,'Ergebnis (detailliert)'!A517))</f>
        <v/>
      </c>
      <c r="J517" s="125" t="str">
        <f>IF(ISBLANK('Beladung des Speichers'!A517),"",'Beladung des Speichers'!E517)</f>
        <v/>
      </c>
      <c r="K517" s="168" t="str">
        <f>IF(ISBLANK('Beladung des Speichers'!A517),"",SUMIFS('Entladung des Speichers'!$C$17:$C$1001,'Entladung des Speichers'!$A$17:$A$1001,'Ergebnis (detailliert)'!A517))</f>
        <v/>
      </c>
      <c r="L517" s="169" t="str">
        <f t="shared" si="30"/>
        <v/>
      </c>
      <c r="M517" s="169" t="str">
        <f>IF(ISBLANK('Entladung des Speichers'!A517),"",'Entladung des Speichers'!C517)</f>
        <v/>
      </c>
      <c r="N517" s="168" t="str">
        <f>IF(ISBLANK('Beladung des Speichers'!A517),"",SUMIFS('Entladung des Speichers'!$E$17:$E$1001,'Entladung des Speichers'!$A$17:$A$1001,'Ergebnis (detailliert)'!$A$17:$A$300))</f>
        <v/>
      </c>
      <c r="O517" s="125" t="str">
        <f t="shared" si="31"/>
        <v/>
      </c>
      <c r="P517" s="20" t="str">
        <f>IFERROR(IF(A517="","",N517*'Ergebnis (detailliert)'!J517/'Ergebnis (detailliert)'!I517),0)</f>
        <v/>
      </c>
      <c r="Q517" s="106" t="str">
        <f t="shared" si="32"/>
        <v/>
      </c>
      <c r="R517" s="107" t="str">
        <f t="shared" si="33"/>
        <v/>
      </c>
      <c r="S517" s="108" t="str">
        <f>IF(A517="","",IF(LOOKUP(A517,Stammdaten!$A$17:$A$1001,Stammdaten!$G$17:$G$1001)="Nein",0,IF(ISBLANK('Beladung des Speichers'!A517),"",ROUND(MIN(J517,Q517)*-1,2))))</f>
        <v/>
      </c>
    </row>
    <row r="518" spans="1:19" x14ac:dyDescent="0.2">
      <c r="A518" s="109" t="str">
        <f>IF('Beladung des Speichers'!A518="","",'Beladung des Speichers'!A518)</f>
        <v/>
      </c>
      <c r="B518" s="109" t="str">
        <f>IF('Beladung des Speichers'!B518="","",'Beladung des Speichers'!B518)</f>
        <v/>
      </c>
      <c r="C518" s="163" t="str">
        <f>IF(ISBLANK('Beladung des Speichers'!A518),"",SUMIFS('Beladung des Speichers'!$C$17:$C$300,'Beladung des Speichers'!$A$17:$A$300,A518)-SUMIFS('Entladung des Speichers'!$C$17:$C$300,'Entladung des Speichers'!$A$17:$A$300,A518)+SUMIFS(Füllstände!$B$17:$B$299,Füllstände!$A$17:$A$299,A518)-SUMIFS(Füllstände!$C$17:$C$299,Füllstände!$A$17:$A$299,A518))</f>
        <v/>
      </c>
      <c r="D518" s="164" t="str">
        <f>IF(ISBLANK('Beladung des Speichers'!A518),"",C518*'Beladung des Speichers'!C518/SUMIFS('Beladung des Speichers'!$C$17:$C$300,'Beladung des Speichers'!$A$17:$A$300,A518))</f>
        <v/>
      </c>
      <c r="E518" s="165" t="str">
        <f>IF(ISBLANK('Beladung des Speichers'!A518),"",1/SUMIFS('Beladung des Speichers'!$C$17:$C$300,'Beladung des Speichers'!$A$17:$A$300,A518)*C518*SUMIF($A$17:$A$300,A518,'Beladung des Speichers'!$E$17:$E$300))</f>
        <v/>
      </c>
      <c r="F518" s="166" t="str">
        <f>IF(ISBLANK('Beladung des Speichers'!A518),"",IF(C518=0,"0,00",D518/C518*E518))</f>
        <v/>
      </c>
      <c r="G518" s="167" t="str">
        <f>IF(ISBLANK('Beladung des Speichers'!A518),"",SUMIFS('Beladung des Speichers'!$C$17:$C$300,'Beladung des Speichers'!$A$17:$A$300,A518))</f>
        <v/>
      </c>
      <c r="H518" s="124" t="str">
        <f>IF(ISBLANK('Beladung des Speichers'!A518),"",'Beladung des Speichers'!C518)</f>
        <v/>
      </c>
      <c r="I518" s="168" t="str">
        <f>IF(ISBLANK('Beladung des Speichers'!A518),"",SUMIFS('Beladung des Speichers'!$E$17:$E$1001,'Beladung des Speichers'!$A$17:$A$1001,'Ergebnis (detailliert)'!A518))</f>
        <v/>
      </c>
      <c r="J518" s="125" t="str">
        <f>IF(ISBLANK('Beladung des Speichers'!A518),"",'Beladung des Speichers'!E518)</f>
        <v/>
      </c>
      <c r="K518" s="168" t="str">
        <f>IF(ISBLANK('Beladung des Speichers'!A518),"",SUMIFS('Entladung des Speichers'!$C$17:$C$1001,'Entladung des Speichers'!$A$17:$A$1001,'Ergebnis (detailliert)'!A518))</f>
        <v/>
      </c>
      <c r="L518" s="169" t="str">
        <f t="shared" si="30"/>
        <v/>
      </c>
      <c r="M518" s="169" t="str">
        <f>IF(ISBLANK('Entladung des Speichers'!A518),"",'Entladung des Speichers'!C518)</f>
        <v/>
      </c>
      <c r="N518" s="168" t="str">
        <f>IF(ISBLANK('Beladung des Speichers'!A518),"",SUMIFS('Entladung des Speichers'!$E$17:$E$1001,'Entladung des Speichers'!$A$17:$A$1001,'Ergebnis (detailliert)'!$A$17:$A$300))</f>
        <v/>
      </c>
      <c r="O518" s="125" t="str">
        <f t="shared" si="31"/>
        <v/>
      </c>
      <c r="P518" s="20" t="str">
        <f>IFERROR(IF(A518="","",N518*'Ergebnis (detailliert)'!J518/'Ergebnis (detailliert)'!I518),0)</f>
        <v/>
      </c>
      <c r="Q518" s="106" t="str">
        <f t="shared" si="32"/>
        <v/>
      </c>
      <c r="R518" s="107" t="str">
        <f t="shared" si="33"/>
        <v/>
      </c>
      <c r="S518" s="108" t="str">
        <f>IF(A518="","",IF(LOOKUP(A518,Stammdaten!$A$17:$A$1001,Stammdaten!$G$17:$G$1001)="Nein",0,IF(ISBLANK('Beladung des Speichers'!A518),"",ROUND(MIN(J518,Q518)*-1,2))))</f>
        <v/>
      </c>
    </row>
    <row r="519" spans="1:19" x14ac:dyDescent="0.2">
      <c r="A519" s="109" t="str">
        <f>IF('Beladung des Speichers'!A519="","",'Beladung des Speichers'!A519)</f>
        <v/>
      </c>
      <c r="B519" s="109" t="str">
        <f>IF('Beladung des Speichers'!B519="","",'Beladung des Speichers'!B519)</f>
        <v/>
      </c>
      <c r="C519" s="163" t="str">
        <f>IF(ISBLANK('Beladung des Speichers'!A519),"",SUMIFS('Beladung des Speichers'!$C$17:$C$300,'Beladung des Speichers'!$A$17:$A$300,A519)-SUMIFS('Entladung des Speichers'!$C$17:$C$300,'Entladung des Speichers'!$A$17:$A$300,A519)+SUMIFS(Füllstände!$B$17:$B$299,Füllstände!$A$17:$A$299,A519)-SUMIFS(Füllstände!$C$17:$C$299,Füllstände!$A$17:$A$299,A519))</f>
        <v/>
      </c>
      <c r="D519" s="164" t="str">
        <f>IF(ISBLANK('Beladung des Speichers'!A519),"",C519*'Beladung des Speichers'!C519/SUMIFS('Beladung des Speichers'!$C$17:$C$300,'Beladung des Speichers'!$A$17:$A$300,A519))</f>
        <v/>
      </c>
      <c r="E519" s="165" t="str">
        <f>IF(ISBLANK('Beladung des Speichers'!A519),"",1/SUMIFS('Beladung des Speichers'!$C$17:$C$300,'Beladung des Speichers'!$A$17:$A$300,A519)*C519*SUMIF($A$17:$A$300,A519,'Beladung des Speichers'!$E$17:$E$300))</f>
        <v/>
      </c>
      <c r="F519" s="166" t="str">
        <f>IF(ISBLANK('Beladung des Speichers'!A519),"",IF(C519=0,"0,00",D519/C519*E519))</f>
        <v/>
      </c>
      <c r="G519" s="167" t="str">
        <f>IF(ISBLANK('Beladung des Speichers'!A519),"",SUMIFS('Beladung des Speichers'!$C$17:$C$300,'Beladung des Speichers'!$A$17:$A$300,A519))</f>
        <v/>
      </c>
      <c r="H519" s="124" t="str">
        <f>IF(ISBLANK('Beladung des Speichers'!A519),"",'Beladung des Speichers'!C519)</f>
        <v/>
      </c>
      <c r="I519" s="168" t="str">
        <f>IF(ISBLANK('Beladung des Speichers'!A519),"",SUMIFS('Beladung des Speichers'!$E$17:$E$1001,'Beladung des Speichers'!$A$17:$A$1001,'Ergebnis (detailliert)'!A519))</f>
        <v/>
      </c>
      <c r="J519" s="125" t="str">
        <f>IF(ISBLANK('Beladung des Speichers'!A519),"",'Beladung des Speichers'!E519)</f>
        <v/>
      </c>
      <c r="K519" s="168" t="str">
        <f>IF(ISBLANK('Beladung des Speichers'!A519),"",SUMIFS('Entladung des Speichers'!$C$17:$C$1001,'Entladung des Speichers'!$A$17:$A$1001,'Ergebnis (detailliert)'!A519))</f>
        <v/>
      </c>
      <c r="L519" s="169" t="str">
        <f t="shared" si="30"/>
        <v/>
      </c>
      <c r="M519" s="169" t="str">
        <f>IF(ISBLANK('Entladung des Speichers'!A519),"",'Entladung des Speichers'!C519)</f>
        <v/>
      </c>
      <c r="N519" s="168" t="str">
        <f>IF(ISBLANK('Beladung des Speichers'!A519),"",SUMIFS('Entladung des Speichers'!$E$17:$E$1001,'Entladung des Speichers'!$A$17:$A$1001,'Ergebnis (detailliert)'!$A$17:$A$300))</f>
        <v/>
      </c>
      <c r="O519" s="125" t="str">
        <f t="shared" si="31"/>
        <v/>
      </c>
      <c r="P519" s="20" t="str">
        <f>IFERROR(IF(A519="","",N519*'Ergebnis (detailliert)'!J519/'Ergebnis (detailliert)'!I519),0)</f>
        <v/>
      </c>
      <c r="Q519" s="106" t="str">
        <f t="shared" si="32"/>
        <v/>
      </c>
      <c r="R519" s="107" t="str">
        <f t="shared" si="33"/>
        <v/>
      </c>
      <c r="S519" s="108" t="str">
        <f>IF(A519="","",IF(LOOKUP(A519,Stammdaten!$A$17:$A$1001,Stammdaten!$G$17:$G$1001)="Nein",0,IF(ISBLANK('Beladung des Speichers'!A519),"",ROUND(MIN(J519,Q519)*-1,2))))</f>
        <v/>
      </c>
    </row>
    <row r="520" spans="1:19" x14ac:dyDescent="0.2">
      <c r="A520" s="109" t="str">
        <f>IF('Beladung des Speichers'!A520="","",'Beladung des Speichers'!A520)</f>
        <v/>
      </c>
      <c r="B520" s="109" t="str">
        <f>IF('Beladung des Speichers'!B520="","",'Beladung des Speichers'!B520)</f>
        <v/>
      </c>
      <c r="C520" s="163" t="str">
        <f>IF(ISBLANK('Beladung des Speichers'!A520),"",SUMIFS('Beladung des Speichers'!$C$17:$C$300,'Beladung des Speichers'!$A$17:$A$300,A520)-SUMIFS('Entladung des Speichers'!$C$17:$C$300,'Entladung des Speichers'!$A$17:$A$300,A520)+SUMIFS(Füllstände!$B$17:$B$299,Füllstände!$A$17:$A$299,A520)-SUMIFS(Füllstände!$C$17:$C$299,Füllstände!$A$17:$A$299,A520))</f>
        <v/>
      </c>
      <c r="D520" s="164" t="str">
        <f>IF(ISBLANK('Beladung des Speichers'!A520),"",C520*'Beladung des Speichers'!C520/SUMIFS('Beladung des Speichers'!$C$17:$C$300,'Beladung des Speichers'!$A$17:$A$300,A520))</f>
        <v/>
      </c>
      <c r="E520" s="165" t="str">
        <f>IF(ISBLANK('Beladung des Speichers'!A520),"",1/SUMIFS('Beladung des Speichers'!$C$17:$C$300,'Beladung des Speichers'!$A$17:$A$300,A520)*C520*SUMIF($A$17:$A$300,A520,'Beladung des Speichers'!$E$17:$E$300))</f>
        <v/>
      </c>
      <c r="F520" s="166" t="str">
        <f>IF(ISBLANK('Beladung des Speichers'!A520),"",IF(C520=0,"0,00",D520/C520*E520))</f>
        <v/>
      </c>
      <c r="G520" s="167" t="str">
        <f>IF(ISBLANK('Beladung des Speichers'!A520),"",SUMIFS('Beladung des Speichers'!$C$17:$C$300,'Beladung des Speichers'!$A$17:$A$300,A520))</f>
        <v/>
      </c>
      <c r="H520" s="124" t="str">
        <f>IF(ISBLANK('Beladung des Speichers'!A520),"",'Beladung des Speichers'!C520)</f>
        <v/>
      </c>
      <c r="I520" s="168" t="str">
        <f>IF(ISBLANK('Beladung des Speichers'!A520),"",SUMIFS('Beladung des Speichers'!$E$17:$E$1001,'Beladung des Speichers'!$A$17:$A$1001,'Ergebnis (detailliert)'!A520))</f>
        <v/>
      </c>
      <c r="J520" s="125" t="str">
        <f>IF(ISBLANK('Beladung des Speichers'!A520),"",'Beladung des Speichers'!E520)</f>
        <v/>
      </c>
      <c r="K520" s="168" t="str">
        <f>IF(ISBLANK('Beladung des Speichers'!A520),"",SUMIFS('Entladung des Speichers'!$C$17:$C$1001,'Entladung des Speichers'!$A$17:$A$1001,'Ergebnis (detailliert)'!A520))</f>
        <v/>
      </c>
      <c r="L520" s="169" t="str">
        <f t="shared" si="30"/>
        <v/>
      </c>
      <c r="M520" s="169" t="str">
        <f>IF(ISBLANK('Entladung des Speichers'!A520),"",'Entladung des Speichers'!C520)</f>
        <v/>
      </c>
      <c r="N520" s="168" t="str">
        <f>IF(ISBLANK('Beladung des Speichers'!A520),"",SUMIFS('Entladung des Speichers'!$E$17:$E$1001,'Entladung des Speichers'!$A$17:$A$1001,'Ergebnis (detailliert)'!$A$17:$A$300))</f>
        <v/>
      </c>
      <c r="O520" s="125" t="str">
        <f t="shared" si="31"/>
        <v/>
      </c>
      <c r="P520" s="20" t="str">
        <f>IFERROR(IF(A520="","",N520*'Ergebnis (detailliert)'!J520/'Ergebnis (detailliert)'!I520),0)</f>
        <v/>
      </c>
      <c r="Q520" s="106" t="str">
        <f t="shared" si="32"/>
        <v/>
      </c>
      <c r="R520" s="107" t="str">
        <f t="shared" si="33"/>
        <v/>
      </c>
      <c r="S520" s="108" t="str">
        <f>IF(A520="","",IF(LOOKUP(A520,Stammdaten!$A$17:$A$1001,Stammdaten!$G$17:$G$1001)="Nein",0,IF(ISBLANK('Beladung des Speichers'!A520),"",ROUND(MIN(J520,Q520)*-1,2))))</f>
        <v/>
      </c>
    </row>
    <row r="521" spans="1:19" x14ac:dyDescent="0.2">
      <c r="A521" s="109" t="str">
        <f>IF('Beladung des Speichers'!A521="","",'Beladung des Speichers'!A521)</f>
        <v/>
      </c>
      <c r="B521" s="109" t="str">
        <f>IF('Beladung des Speichers'!B521="","",'Beladung des Speichers'!B521)</f>
        <v/>
      </c>
      <c r="C521" s="163" t="str">
        <f>IF(ISBLANK('Beladung des Speichers'!A521),"",SUMIFS('Beladung des Speichers'!$C$17:$C$300,'Beladung des Speichers'!$A$17:$A$300,A521)-SUMIFS('Entladung des Speichers'!$C$17:$C$300,'Entladung des Speichers'!$A$17:$A$300,A521)+SUMIFS(Füllstände!$B$17:$B$299,Füllstände!$A$17:$A$299,A521)-SUMIFS(Füllstände!$C$17:$C$299,Füllstände!$A$17:$A$299,A521))</f>
        <v/>
      </c>
      <c r="D521" s="164" t="str">
        <f>IF(ISBLANK('Beladung des Speichers'!A521),"",C521*'Beladung des Speichers'!C521/SUMIFS('Beladung des Speichers'!$C$17:$C$300,'Beladung des Speichers'!$A$17:$A$300,A521))</f>
        <v/>
      </c>
      <c r="E521" s="165" t="str">
        <f>IF(ISBLANK('Beladung des Speichers'!A521),"",1/SUMIFS('Beladung des Speichers'!$C$17:$C$300,'Beladung des Speichers'!$A$17:$A$300,A521)*C521*SUMIF($A$17:$A$300,A521,'Beladung des Speichers'!$E$17:$E$300))</f>
        <v/>
      </c>
      <c r="F521" s="166" t="str">
        <f>IF(ISBLANK('Beladung des Speichers'!A521),"",IF(C521=0,"0,00",D521/C521*E521))</f>
        <v/>
      </c>
      <c r="G521" s="167" t="str">
        <f>IF(ISBLANK('Beladung des Speichers'!A521),"",SUMIFS('Beladung des Speichers'!$C$17:$C$300,'Beladung des Speichers'!$A$17:$A$300,A521))</f>
        <v/>
      </c>
      <c r="H521" s="124" t="str">
        <f>IF(ISBLANK('Beladung des Speichers'!A521),"",'Beladung des Speichers'!C521)</f>
        <v/>
      </c>
      <c r="I521" s="168" t="str">
        <f>IF(ISBLANK('Beladung des Speichers'!A521),"",SUMIFS('Beladung des Speichers'!$E$17:$E$1001,'Beladung des Speichers'!$A$17:$A$1001,'Ergebnis (detailliert)'!A521))</f>
        <v/>
      </c>
      <c r="J521" s="125" t="str">
        <f>IF(ISBLANK('Beladung des Speichers'!A521),"",'Beladung des Speichers'!E521)</f>
        <v/>
      </c>
      <c r="K521" s="168" t="str">
        <f>IF(ISBLANK('Beladung des Speichers'!A521),"",SUMIFS('Entladung des Speichers'!$C$17:$C$1001,'Entladung des Speichers'!$A$17:$A$1001,'Ergebnis (detailliert)'!A521))</f>
        <v/>
      </c>
      <c r="L521" s="169" t="str">
        <f t="shared" si="30"/>
        <v/>
      </c>
      <c r="M521" s="169" t="str">
        <f>IF(ISBLANK('Entladung des Speichers'!A521),"",'Entladung des Speichers'!C521)</f>
        <v/>
      </c>
      <c r="N521" s="168" t="str">
        <f>IF(ISBLANK('Beladung des Speichers'!A521),"",SUMIFS('Entladung des Speichers'!$E$17:$E$1001,'Entladung des Speichers'!$A$17:$A$1001,'Ergebnis (detailliert)'!$A$17:$A$300))</f>
        <v/>
      </c>
      <c r="O521" s="125" t="str">
        <f t="shared" si="31"/>
        <v/>
      </c>
      <c r="P521" s="20" t="str">
        <f>IFERROR(IF(A521="","",N521*'Ergebnis (detailliert)'!J521/'Ergebnis (detailliert)'!I521),0)</f>
        <v/>
      </c>
      <c r="Q521" s="106" t="str">
        <f t="shared" si="32"/>
        <v/>
      </c>
      <c r="R521" s="107" t="str">
        <f t="shared" si="33"/>
        <v/>
      </c>
      <c r="S521" s="108" t="str">
        <f>IF(A521="","",IF(LOOKUP(A521,Stammdaten!$A$17:$A$1001,Stammdaten!$G$17:$G$1001)="Nein",0,IF(ISBLANK('Beladung des Speichers'!A521),"",ROUND(MIN(J521,Q521)*-1,2))))</f>
        <v/>
      </c>
    </row>
    <row r="522" spans="1:19" x14ac:dyDescent="0.2">
      <c r="A522" s="109" t="str">
        <f>IF('Beladung des Speichers'!A522="","",'Beladung des Speichers'!A522)</f>
        <v/>
      </c>
      <c r="B522" s="109" t="str">
        <f>IF('Beladung des Speichers'!B522="","",'Beladung des Speichers'!B522)</f>
        <v/>
      </c>
      <c r="C522" s="163" t="str">
        <f>IF(ISBLANK('Beladung des Speichers'!A522),"",SUMIFS('Beladung des Speichers'!$C$17:$C$300,'Beladung des Speichers'!$A$17:$A$300,A522)-SUMIFS('Entladung des Speichers'!$C$17:$C$300,'Entladung des Speichers'!$A$17:$A$300,A522)+SUMIFS(Füllstände!$B$17:$B$299,Füllstände!$A$17:$A$299,A522)-SUMIFS(Füllstände!$C$17:$C$299,Füllstände!$A$17:$A$299,A522))</f>
        <v/>
      </c>
      <c r="D522" s="164" t="str">
        <f>IF(ISBLANK('Beladung des Speichers'!A522),"",C522*'Beladung des Speichers'!C522/SUMIFS('Beladung des Speichers'!$C$17:$C$300,'Beladung des Speichers'!$A$17:$A$300,A522))</f>
        <v/>
      </c>
      <c r="E522" s="165" t="str">
        <f>IF(ISBLANK('Beladung des Speichers'!A522),"",1/SUMIFS('Beladung des Speichers'!$C$17:$C$300,'Beladung des Speichers'!$A$17:$A$300,A522)*C522*SUMIF($A$17:$A$300,A522,'Beladung des Speichers'!$E$17:$E$300))</f>
        <v/>
      </c>
      <c r="F522" s="166" t="str">
        <f>IF(ISBLANK('Beladung des Speichers'!A522),"",IF(C522=0,"0,00",D522/C522*E522))</f>
        <v/>
      </c>
      <c r="G522" s="167" t="str">
        <f>IF(ISBLANK('Beladung des Speichers'!A522),"",SUMIFS('Beladung des Speichers'!$C$17:$C$300,'Beladung des Speichers'!$A$17:$A$300,A522))</f>
        <v/>
      </c>
      <c r="H522" s="124" t="str">
        <f>IF(ISBLANK('Beladung des Speichers'!A522),"",'Beladung des Speichers'!C522)</f>
        <v/>
      </c>
      <c r="I522" s="168" t="str">
        <f>IF(ISBLANK('Beladung des Speichers'!A522),"",SUMIFS('Beladung des Speichers'!$E$17:$E$1001,'Beladung des Speichers'!$A$17:$A$1001,'Ergebnis (detailliert)'!A522))</f>
        <v/>
      </c>
      <c r="J522" s="125" t="str">
        <f>IF(ISBLANK('Beladung des Speichers'!A522),"",'Beladung des Speichers'!E522)</f>
        <v/>
      </c>
      <c r="K522" s="168" t="str">
        <f>IF(ISBLANK('Beladung des Speichers'!A522),"",SUMIFS('Entladung des Speichers'!$C$17:$C$1001,'Entladung des Speichers'!$A$17:$A$1001,'Ergebnis (detailliert)'!A522))</f>
        <v/>
      </c>
      <c r="L522" s="169" t="str">
        <f t="shared" si="30"/>
        <v/>
      </c>
      <c r="M522" s="169" t="str">
        <f>IF(ISBLANK('Entladung des Speichers'!A522),"",'Entladung des Speichers'!C522)</f>
        <v/>
      </c>
      <c r="N522" s="168" t="str">
        <f>IF(ISBLANK('Beladung des Speichers'!A522),"",SUMIFS('Entladung des Speichers'!$E$17:$E$1001,'Entladung des Speichers'!$A$17:$A$1001,'Ergebnis (detailliert)'!$A$17:$A$300))</f>
        <v/>
      </c>
      <c r="O522" s="125" t="str">
        <f t="shared" si="31"/>
        <v/>
      </c>
      <c r="P522" s="20" t="str">
        <f>IFERROR(IF(A522="","",N522*'Ergebnis (detailliert)'!J522/'Ergebnis (detailliert)'!I522),0)</f>
        <v/>
      </c>
      <c r="Q522" s="106" t="str">
        <f t="shared" si="32"/>
        <v/>
      </c>
      <c r="R522" s="107" t="str">
        <f t="shared" si="33"/>
        <v/>
      </c>
      <c r="S522" s="108" t="str">
        <f>IF(A522="","",IF(LOOKUP(A522,Stammdaten!$A$17:$A$1001,Stammdaten!$G$17:$G$1001)="Nein",0,IF(ISBLANK('Beladung des Speichers'!A522),"",ROUND(MIN(J522,Q522)*-1,2))))</f>
        <v/>
      </c>
    </row>
    <row r="523" spans="1:19" x14ac:dyDescent="0.2">
      <c r="A523" s="109" t="str">
        <f>IF('Beladung des Speichers'!A523="","",'Beladung des Speichers'!A523)</f>
        <v/>
      </c>
      <c r="B523" s="109" t="str">
        <f>IF('Beladung des Speichers'!B523="","",'Beladung des Speichers'!B523)</f>
        <v/>
      </c>
      <c r="C523" s="163" t="str">
        <f>IF(ISBLANK('Beladung des Speichers'!A523),"",SUMIFS('Beladung des Speichers'!$C$17:$C$300,'Beladung des Speichers'!$A$17:$A$300,A523)-SUMIFS('Entladung des Speichers'!$C$17:$C$300,'Entladung des Speichers'!$A$17:$A$300,A523)+SUMIFS(Füllstände!$B$17:$B$299,Füllstände!$A$17:$A$299,A523)-SUMIFS(Füllstände!$C$17:$C$299,Füllstände!$A$17:$A$299,A523))</f>
        <v/>
      </c>
      <c r="D523" s="164" t="str">
        <f>IF(ISBLANK('Beladung des Speichers'!A523),"",C523*'Beladung des Speichers'!C523/SUMIFS('Beladung des Speichers'!$C$17:$C$300,'Beladung des Speichers'!$A$17:$A$300,A523))</f>
        <v/>
      </c>
      <c r="E523" s="165" t="str">
        <f>IF(ISBLANK('Beladung des Speichers'!A523),"",1/SUMIFS('Beladung des Speichers'!$C$17:$C$300,'Beladung des Speichers'!$A$17:$A$300,A523)*C523*SUMIF($A$17:$A$300,A523,'Beladung des Speichers'!$E$17:$E$300))</f>
        <v/>
      </c>
      <c r="F523" s="166" t="str">
        <f>IF(ISBLANK('Beladung des Speichers'!A523),"",IF(C523=0,"0,00",D523/C523*E523))</f>
        <v/>
      </c>
      <c r="G523" s="167" t="str">
        <f>IF(ISBLANK('Beladung des Speichers'!A523),"",SUMIFS('Beladung des Speichers'!$C$17:$C$300,'Beladung des Speichers'!$A$17:$A$300,A523))</f>
        <v/>
      </c>
      <c r="H523" s="124" t="str">
        <f>IF(ISBLANK('Beladung des Speichers'!A523),"",'Beladung des Speichers'!C523)</f>
        <v/>
      </c>
      <c r="I523" s="168" t="str">
        <f>IF(ISBLANK('Beladung des Speichers'!A523),"",SUMIFS('Beladung des Speichers'!$E$17:$E$1001,'Beladung des Speichers'!$A$17:$A$1001,'Ergebnis (detailliert)'!A523))</f>
        <v/>
      </c>
      <c r="J523" s="125" t="str">
        <f>IF(ISBLANK('Beladung des Speichers'!A523),"",'Beladung des Speichers'!E523)</f>
        <v/>
      </c>
      <c r="K523" s="168" t="str">
        <f>IF(ISBLANK('Beladung des Speichers'!A523),"",SUMIFS('Entladung des Speichers'!$C$17:$C$1001,'Entladung des Speichers'!$A$17:$A$1001,'Ergebnis (detailliert)'!A523))</f>
        <v/>
      </c>
      <c r="L523" s="169" t="str">
        <f t="shared" si="30"/>
        <v/>
      </c>
      <c r="M523" s="169" t="str">
        <f>IF(ISBLANK('Entladung des Speichers'!A523),"",'Entladung des Speichers'!C523)</f>
        <v/>
      </c>
      <c r="N523" s="168" t="str">
        <f>IF(ISBLANK('Beladung des Speichers'!A523),"",SUMIFS('Entladung des Speichers'!$E$17:$E$1001,'Entladung des Speichers'!$A$17:$A$1001,'Ergebnis (detailliert)'!$A$17:$A$300))</f>
        <v/>
      </c>
      <c r="O523" s="125" t="str">
        <f t="shared" si="31"/>
        <v/>
      </c>
      <c r="P523" s="20" t="str">
        <f>IFERROR(IF(A523="","",N523*'Ergebnis (detailliert)'!J523/'Ergebnis (detailliert)'!I523),0)</f>
        <v/>
      </c>
      <c r="Q523" s="106" t="str">
        <f t="shared" si="32"/>
        <v/>
      </c>
      <c r="R523" s="107" t="str">
        <f t="shared" si="33"/>
        <v/>
      </c>
      <c r="S523" s="108" t="str">
        <f>IF(A523="","",IF(LOOKUP(A523,Stammdaten!$A$17:$A$1001,Stammdaten!$G$17:$G$1001)="Nein",0,IF(ISBLANK('Beladung des Speichers'!A523),"",ROUND(MIN(J523,Q523)*-1,2))))</f>
        <v/>
      </c>
    </row>
    <row r="524" spans="1:19" x14ac:dyDescent="0.2">
      <c r="A524" s="109" t="str">
        <f>IF('Beladung des Speichers'!A524="","",'Beladung des Speichers'!A524)</f>
        <v/>
      </c>
      <c r="B524" s="109" t="str">
        <f>IF('Beladung des Speichers'!B524="","",'Beladung des Speichers'!B524)</f>
        <v/>
      </c>
      <c r="C524" s="163" t="str">
        <f>IF(ISBLANK('Beladung des Speichers'!A524),"",SUMIFS('Beladung des Speichers'!$C$17:$C$300,'Beladung des Speichers'!$A$17:$A$300,A524)-SUMIFS('Entladung des Speichers'!$C$17:$C$300,'Entladung des Speichers'!$A$17:$A$300,A524)+SUMIFS(Füllstände!$B$17:$B$299,Füllstände!$A$17:$A$299,A524)-SUMIFS(Füllstände!$C$17:$C$299,Füllstände!$A$17:$A$299,A524))</f>
        <v/>
      </c>
      <c r="D524" s="164" t="str">
        <f>IF(ISBLANK('Beladung des Speichers'!A524),"",C524*'Beladung des Speichers'!C524/SUMIFS('Beladung des Speichers'!$C$17:$C$300,'Beladung des Speichers'!$A$17:$A$300,A524))</f>
        <v/>
      </c>
      <c r="E524" s="165" t="str">
        <f>IF(ISBLANK('Beladung des Speichers'!A524),"",1/SUMIFS('Beladung des Speichers'!$C$17:$C$300,'Beladung des Speichers'!$A$17:$A$300,A524)*C524*SUMIF($A$17:$A$300,A524,'Beladung des Speichers'!$E$17:$E$300))</f>
        <v/>
      </c>
      <c r="F524" s="166" t="str">
        <f>IF(ISBLANK('Beladung des Speichers'!A524),"",IF(C524=0,"0,00",D524/C524*E524))</f>
        <v/>
      </c>
      <c r="G524" s="167" t="str">
        <f>IF(ISBLANK('Beladung des Speichers'!A524),"",SUMIFS('Beladung des Speichers'!$C$17:$C$300,'Beladung des Speichers'!$A$17:$A$300,A524))</f>
        <v/>
      </c>
      <c r="H524" s="124" t="str">
        <f>IF(ISBLANK('Beladung des Speichers'!A524),"",'Beladung des Speichers'!C524)</f>
        <v/>
      </c>
      <c r="I524" s="168" t="str">
        <f>IF(ISBLANK('Beladung des Speichers'!A524),"",SUMIFS('Beladung des Speichers'!$E$17:$E$1001,'Beladung des Speichers'!$A$17:$A$1001,'Ergebnis (detailliert)'!A524))</f>
        <v/>
      </c>
      <c r="J524" s="125" t="str">
        <f>IF(ISBLANK('Beladung des Speichers'!A524),"",'Beladung des Speichers'!E524)</f>
        <v/>
      </c>
      <c r="K524" s="168" t="str">
        <f>IF(ISBLANK('Beladung des Speichers'!A524),"",SUMIFS('Entladung des Speichers'!$C$17:$C$1001,'Entladung des Speichers'!$A$17:$A$1001,'Ergebnis (detailliert)'!A524))</f>
        <v/>
      </c>
      <c r="L524" s="169" t="str">
        <f t="shared" si="30"/>
        <v/>
      </c>
      <c r="M524" s="169" t="str">
        <f>IF(ISBLANK('Entladung des Speichers'!A524),"",'Entladung des Speichers'!C524)</f>
        <v/>
      </c>
      <c r="N524" s="168" t="str">
        <f>IF(ISBLANK('Beladung des Speichers'!A524),"",SUMIFS('Entladung des Speichers'!$E$17:$E$1001,'Entladung des Speichers'!$A$17:$A$1001,'Ergebnis (detailliert)'!$A$17:$A$300))</f>
        <v/>
      </c>
      <c r="O524" s="125" t="str">
        <f t="shared" si="31"/>
        <v/>
      </c>
      <c r="P524" s="20" t="str">
        <f>IFERROR(IF(A524="","",N524*'Ergebnis (detailliert)'!J524/'Ergebnis (detailliert)'!I524),0)</f>
        <v/>
      </c>
      <c r="Q524" s="106" t="str">
        <f t="shared" si="32"/>
        <v/>
      </c>
      <c r="R524" s="107" t="str">
        <f t="shared" si="33"/>
        <v/>
      </c>
      <c r="S524" s="108" t="str">
        <f>IF(A524="","",IF(LOOKUP(A524,Stammdaten!$A$17:$A$1001,Stammdaten!$G$17:$G$1001)="Nein",0,IF(ISBLANK('Beladung des Speichers'!A524),"",ROUND(MIN(J524,Q524)*-1,2))))</f>
        <v/>
      </c>
    </row>
    <row r="525" spans="1:19" x14ac:dyDescent="0.2">
      <c r="A525" s="109" t="str">
        <f>IF('Beladung des Speichers'!A525="","",'Beladung des Speichers'!A525)</f>
        <v/>
      </c>
      <c r="B525" s="109" t="str">
        <f>IF('Beladung des Speichers'!B525="","",'Beladung des Speichers'!B525)</f>
        <v/>
      </c>
      <c r="C525" s="163" t="str">
        <f>IF(ISBLANK('Beladung des Speichers'!A525),"",SUMIFS('Beladung des Speichers'!$C$17:$C$300,'Beladung des Speichers'!$A$17:$A$300,A525)-SUMIFS('Entladung des Speichers'!$C$17:$C$300,'Entladung des Speichers'!$A$17:$A$300,A525)+SUMIFS(Füllstände!$B$17:$B$299,Füllstände!$A$17:$A$299,A525)-SUMIFS(Füllstände!$C$17:$C$299,Füllstände!$A$17:$A$299,A525))</f>
        <v/>
      </c>
      <c r="D525" s="164" t="str">
        <f>IF(ISBLANK('Beladung des Speichers'!A525),"",C525*'Beladung des Speichers'!C525/SUMIFS('Beladung des Speichers'!$C$17:$C$300,'Beladung des Speichers'!$A$17:$A$300,A525))</f>
        <v/>
      </c>
      <c r="E525" s="165" t="str">
        <f>IF(ISBLANK('Beladung des Speichers'!A525),"",1/SUMIFS('Beladung des Speichers'!$C$17:$C$300,'Beladung des Speichers'!$A$17:$A$300,A525)*C525*SUMIF($A$17:$A$300,A525,'Beladung des Speichers'!$E$17:$E$300))</f>
        <v/>
      </c>
      <c r="F525" s="166" t="str">
        <f>IF(ISBLANK('Beladung des Speichers'!A525),"",IF(C525=0,"0,00",D525/C525*E525))</f>
        <v/>
      </c>
      <c r="G525" s="167" t="str">
        <f>IF(ISBLANK('Beladung des Speichers'!A525),"",SUMIFS('Beladung des Speichers'!$C$17:$C$300,'Beladung des Speichers'!$A$17:$A$300,A525))</f>
        <v/>
      </c>
      <c r="H525" s="124" t="str">
        <f>IF(ISBLANK('Beladung des Speichers'!A525),"",'Beladung des Speichers'!C525)</f>
        <v/>
      </c>
      <c r="I525" s="168" t="str">
        <f>IF(ISBLANK('Beladung des Speichers'!A525),"",SUMIFS('Beladung des Speichers'!$E$17:$E$1001,'Beladung des Speichers'!$A$17:$A$1001,'Ergebnis (detailliert)'!A525))</f>
        <v/>
      </c>
      <c r="J525" s="125" t="str">
        <f>IF(ISBLANK('Beladung des Speichers'!A525),"",'Beladung des Speichers'!E525)</f>
        <v/>
      </c>
      <c r="K525" s="168" t="str">
        <f>IF(ISBLANK('Beladung des Speichers'!A525),"",SUMIFS('Entladung des Speichers'!$C$17:$C$1001,'Entladung des Speichers'!$A$17:$A$1001,'Ergebnis (detailliert)'!A525))</f>
        <v/>
      </c>
      <c r="L525" s="169" t="str">
        <f t="shared" si="30"/>
        <v/>
      </c>
      <c r="M525" s="169" t="str">
        <f>IF(ISBLANK('Entladung des Speichers'!A525),"",'Entladung des Speichers'!C525)</f>
        <v/>
      </c>
      <c r="N525" s="168" t="str">
        <f>IF(ISBLANK('Beladung des Speichers'!A525),"",SUMIFS('Entladung des Speichers'!$E$17:$E$1001,'Entladung des Speichers'!$A$17:$A$1001,'Ergebnis (detailliert)'!$A$17:$A$300))</f>
        <v/>
      </c>
      <c r="O525" s="125" t="str">
        <f t="shared" si="31"/>
        <v/>
      </c>
      <c r="P525" s="20" t="str">
        <f>IFERROR(IF(A525="","",N525*'Ergebnis (detailliert)'!J525/'Ergebnis (detailliert)'!I525),0)</f>
        <v/>
      </c>
      <c r="Q525" s="106" t="str">
        <f t="shared" si="32"/>
        <v/>
      </c>
      <c r="R525" s="107" t="str">
        <f t="shared" si="33"/>
        <v/>
      </c>
      <c r="S525" s="108" t="str">
        <f>IF(A525="","",IF(LOOKUP(A525,Stammdaten!$A$17:$A$1001,Stammdaten!$G$17:$G$1001)="Nein",0,IF(ISBLANK('Beladung des Speichers'!A525),"",ROUND(MIN(J525,Q525)*-1,2))))</f>
        <v/>
      </c>
    </row>
    <row r="526" spans="1:19" x14ac:dyDescent="0.2">
      <c r="A526" s="109" t="str">
        <f>IF('Beladung des Speichers'!A526="","",'Beladung des Speichers'!A526)</f>
        <v/>
      </c>
      <c r="B526" s="109" t="str">
        <f>IF('Beladung des Speichers'!B526="","",'Beladung des Speichers'!B526)</f>
        <v/>
      </c>
      <c r="C526" s="163" t="str">
        <f>IF(ISBLANK('Beladung des Speichers'!A526),"",SUMIFS('Beladung des Speichers'!$C$17:$C$300,'Beladung des Speichers'!$A$17:$A$300,A526)-SUMIFS('Entladung des Speichers'!$C$17:$C$300,'Entladung des Speichers'!$A$17:$A$300,A526)+SUMIFS(Füllstände!$B$17:$B$299,Füllstände!$A$17:$A$299,A526)-SUMIFS(Füllstände!$C$17:$C$299,Füllstände!$A$17:$A$299,A526))</f>
        <v/>
      </c>
      <c r="D526" s="164" t="str">
        <f>IF(ISBLANK('Beladung des Speichers'!A526),"",C526*'Beladung des Speichers'!C526/SUMIFS('Beladung des Speichers'!$C$17:$C$300,'Beladung des Speichers'!$A$17:$A$300,A526))</f>
        <v/>
      </c>
      <c r="E526" s="165" t="str">
        <f>IF(ISBLANK('Beladung des Speichers'!A526),"",1/SUMIFS('Beladung des Speichers'!$C$17:$C$300,'Beladung des Speichers'!$A$17:$A$300,A526)*C526*SUMIF($A$17:$A$300,A526,'Beladung des Speichers'!$E$17:$E$300))</f>
        <v/>
      </c>
      <c r="F526" s="166" t="str">
        <f>IF(ISBLANK('Beladung des Speichers'!A526),"",IF(C526=0,"0,00",D526/C526*E526))</f>
        <v/>
      </c>
      <c r="G526" s="167" t="str">
        <f>IF(ISBLANK('Beladung des Speichers'!A526),"",SUMIFS('Beladung des Speichers'!$C$17:$C$300,'Beladung des Speichers'!$A$17:$A$300,A526))</f>
        <v/>
      </c>
      <c r="H526" s="124" t="str">
        <f>IF(ISBLANK('Beladung des Speichers'!A526),"",'Beladung des Speichers'!C526)</f>
        <v/>
      </c>
      <c r="I526" s="168" t="str">
        <f>IF(ISBLANK('Beladung des Speichers'!A526),"",SUMIFS('Beladung des Speichers'!$E$17:$E$1001,'Beladung des Speichers'!$A$17:$A$1001,'Ergebnis (detailliert)'!A526))</f>
        <v/>
      </c>
      <c r="J526" s="125" t="str">
        <f>IF(ISBLANK('Beladung des Speichers'!A526),"",'Beladung des Speichers'!E526)</f>
        <v/>
      </c>
      <c r="K526" s="168" t="str">
        <f>IF(ISBLANK('Beladung des Speichers'!A526),"",SUMIFS('Entladung des Speichers'!$C$17:$C$1001,'Entladung des Speichers'!$A$17:$A$1001,'Ergebnis (detailliert)'!A526))</f>
        <v/>
      </c>
      <c r="L526" s="169" t="str">
        <f t="shared" si="30"/>
        <v/>
      </c>
      <c r="M526" s="169" t="str">
        <f>IF(ISBLANK('Entladung des Speichers'!A526),"",'Entladung des Speichers'!C526)</f>
        <v/>
      </c>
      <c r="N526" s="168" t="str">
        <f>IF(ISBLANK('Beladung des Speichers'!A526),"",SUMIFS('Entladung des Speichers'!$E$17:$E$1001,'Entladung des Speichers'!$A$17:$A$1001,'Ergebnis (detailliert)'!$A$17:$A$300))</f>
        <v/>
      </c>
      <c r="O526" s="125" t="str">
        <f t="shared" si="31"/>
        <v/>
      </c>
      <c r="P526" s="20" t="str">
        <f>IFERROR(IF(A526="","",N526*'Ergebnis (detailliert)'!J526/'Ergebnis (detailliert)'!I526),0)</f>
        <v/>
      </c>
      <c r="Q526" s="106" t="str">
        <f t="shared" si="32"/>
        <v/>
      </c>
      <c r="R526" s="107" t="str">
        <f t="shared" si="33"/>
        <v/>
      </c>
      <c r="S526" s="108" t="str">
        <f>IF(A526="","",IF(LOOKUP(A526,Stammdaten!$A$17:$A$1001,Stammdaten!$G$17:$G$1001)="Nein",0,IF(ISBLANK('Beladung des Speichers'!A526),"",ROUND(MIN(J526,Q526)*-1,2))))</f>
        <v/>
      </c>
    </row>
    <row r="527" spans="1:19" x14ac:dyDescent="0.2">
      <c r="A527" s="109" t="str">
        <f>IF('Beladung des Speichers'!A527="","",'Beladung des Speichers'!A527)</f>
        <v/>
      </c>
      <c r="B527" s="109" t="str">
        <f>IF('Beladung des Speichers'!B527="","",'Beladung des Speichers'!B527)</f>
        <v/>
      </c>
      <c r="C527" s="163" t="str">
        <f>IF(ISBLANK('Beladung des Speichers'!A527),"",SUMIFS('Beladung des Speichers'!$C$17:$C$300,'Beladung des Speichers'!$A$17:$A$300,A527)-SUMIFS('Entladung des Speichers'!$C$17:$C$300,'Entladung des Speichers'!$A$17:$A$300,A527)+SUMIFS(Füllstände!$B$17:$B$299,Füllstände!$A$17:$A$299,A527)-SUMIFS(Füllstände!$C$17:$C$299,Füllstände!$A$17:$A$299,A527))</f>
        <v/>
      </c>
      <c r="D527" s="164" t="str">
        <f>IF(ISBLANK('Beladung des Speichers'!A527),"",C527*'Beladung des Speichers'!C527/SUMIFS('Beladung des Speichers'!$C$17:$C$300,'Beladung des Speichers'!$A$17:$A$300,A527))</f>
        <v/>
      </c>
      <c r="E527" s="165" t="str">
        <f>IF(ISBLANK('Beladung des Speichers'!A527),"",1/SUMIFS('Beladung des Speichers'!$C$17:$C$300,'Beladung des Speichers'!$A$17:$A$300,A527)*C527*SUMIF($A$17:$A$300,A527,'Beladung des Speichers'!$E$17:$E$300))</f>
        <v/>
      </c>
      <c r="F527" s="166" t="str">
        <f>IF(ISBLANK('Beladung des Speichers'!A527),"",IF(C527=0,"0,00",D527/C527*E527))</f>
        <v/>
      </c>
      <c r="G527" s="167" t="str">
        <f>IF(ISBLANK('Beladung des Speichers'!A527),"",SUMIFS('Beladung des Speichers'!$C$17:$C$300,'Beladung des Speichers'!$A$17:$A$300,A527))</f>
        <v/>
      </c>
      <c r="H527" s="124" t="str">
        <f>IF(ISBLANK('Beladung des Speichers'!A527),"",'Beladung des Speichers'!C527)</f>
        <v/>
      </c>
      <c r="I527" s="168" t="str">
        <f>IF(ISBLANK('Beladung des Speichers'!A527),"",SUMIFS('Beladung des Speichers'!$E$17:$E$1001,'Beladung des Speichers'!$A$17:$A$1001,'Ergebnis (detailliert)'!A527))</f>
        <v/>
      </c>
      <c r="J527" s="125" t="str">
        <f>IF(ISBLANK('Beladung des Speichers'!A527),"",'Beladung des Speichers'!E527)</f>
        <v/>
      </c>
      <c r="K527" s="168" t="str">
        <f>IF(ISBLANK('Beladung des Speichers'!A527),"",SUMIFS('Entladung des Speichers'!$C$17:$C$1001,'Entladung des Speichers'!$A$17:$A$1001,'Ergebnis (detailliert)'!A527))</f>
        <v/>
      </c>
      <c r="L527" s="169" t="str">
        <f t="shared" si="30"/>
        <v/>
      </c>
      <c r="M527" s="169" t="str">
        <f>IF(ISBLANK('Entladung des Speichers'!A527),"",'Entladung des Speichers'!C527)</f>
        <v/>
      </c>
      <c r="N527" s="168" t="str">
        <f>IF(ISBLANK('Beladung des Speichers'!A527),"",SUMIFS('Entladung des Speichers'!$E$17:$E$1001,'Entladung des Speichers'!$A$17:$A$1001,'Ergebnis (detailliert)'!$A$17:$A$300))</f>
        <v/>
      </c>
      <c r="O527" s="125" t="str">
        <f t="shared" si="31"/>
        <v/>
      </c>
      <c r="P527" s="20" t="str">
        <f>IFERROR(IF(A527="","",N527*'Ergebnis (detailliert)'!J527/'Ergebnis (detailliert)'!I527),0)</f>
        <v/>
      </c>
      <c r="Q527" s="106" t="str">
        <f t="shared" si="32"/>
        <v/>
      </c>
      <c r="R527" s="107" t="str">
        <f t="shared" si="33"/>
        <v/>
      </c>
      <c r="S527" s="108" t="str">
        <f>IF(A527="","",IF(LOOKUP(A527,Stammdaten!$A$17:$A$1001,Stammdaten!$G$17:$G$1001)="Nein",0,IF(ISBLANK('Beladung des Speichers'!A527),"",ROUND(MIN(J527,Q527)*-1,2))))</f>
        <v/>
      </c>
    </row>
    <row r="528" spans="1:19" x14ac:dyDescent="0.2">
      <c r="A528" s="109" t="str">
        <f>IF('Beladung des Speichers'!A528="","",'Beladung des Speichers'!A528)</f>
        <v/>
      </c>
      <c r="B528" s="109" t="str">
        <f>IF('Beladung des Speichers'!B528="","",'Beladung des Speichers'!B528)</f>
        <v/>
      </c>
      <c r="C528" s="163" t="str">
        <f>IF(ISBLANK('Beladung des Speichers'!A528),"",SUMIFS('Beladung des Speichers'!$C$17:$C$300,'Beladung des Speichers'!$A$17:$A$300,A528)-SUMIFS('Entladung des Speichers'!$C$17:$C$300,'Entladung des Speichers'!$A$17:$A$300,A528)+SUMIFS(Füllstände!$B$17:$B$299,Füllstände!$A$17:$A$299,A528)-SUMIFS(Füllstände!$C$17:$C$299,Füllstände!$A$17:$A$299,A528))</f>
        <v/>
      </c>
      <c r="D528" s="164" t="str">
        <f>IF(ISBLANK('Beladung des Speichers'!A528),"",C528*'Beladung des Speichers'!C528/SUMIFS('Beladung des Speichers'!$C$17:$C$300,'Beladung des Speichers'!$A$17:$A$300,A528))</f>
        <v/>
      </c>
      <c r="E528" s="165" t="str">
        <f>IF(ISBLANK('Beladung des Speichers'!A528),"",1/SUMIFS('Beladung des Speichers'!$C$17:$C$300,'Beladung des Speichers'!$A$17:$A$300,A528)*C528*SUMIF($A$17:$A$300,A528,'Beladung des Speichers'!$E$17:$E$300))</f>
        <v/>
      </c>
      <c r="F528" s="166" t="str">
        <f>IF(ISBLANK('Beladung des Speichers'!A528),"",IF(C528=0,"0,00",D528/C528*E528))</f>
        <v/>
      </c>
      <c r="G528" s="167" t="str">
        <f>IF(ISBLANK('Beladung des Speichers'!A528),"",SUMIFS('Beladung des Speichers'!$C$17:$C$300,'Beladung des Speichers'!$A$17:$A$300,A528))</f>
        <v/>
      </c>
      <c r="H528" s="124" t="str">
        <f>IF(ISBLANK('Beladung des Speichers'!A528),"",'Beladung des Speichers'!C528)</f>
        <v/>
      </c>
      <c r="I528" s="168" t="str">
        <f>IF(ISBLANK('Beladung des Speichers'!A528),"",SUMIFS('Beladung des Speichers'!$E$17:$E$1001,'Beladung des Speichers'!$A$17:$A$1001,'Ergebnis (detailliert)'!A528))</f>
        <v/>
      </c>
      <c r="J528" s="125" t="str">
        <f>IF(ISBLANK('Beladung des Speichers'!A528),"",'Beladung des Speichers'!E528)</f>
        <v/>
      </c>
      <c r="K528" s="168" t="str">
        <f>IF(ISBLANK('Beladung des Speichers'!A528),"",SUMIFS('Entladung des Speichers'!$C$17:$C$1001,'Entladung des Speichers'!$A$17:$A$1001,'Ergebnis (detailliert)'!A528))</f>
        <v/>
      </c>
      <c r="L528" s="169" t="str">
        <f t="shared" si="30"/>
        <v/>
      </c>
      <c r="M528" s="169" t="str">
        <f>IF(ISBLANK('Entladung des Speichers'!A528),"",'Entladung des Speichers'!C528)</f>
        <v/>
      </c>
      <c r="N528" s="168" t="str">
        <f>IF(ISBLANK('Beladung des Speichers'!A528),"",SUMIFS('Entladung des Speichers'!$E$17:$E$1001,'Entladung des Speichers'!$A$17:$A$1001,'Ergebnis (detailliert)'!$A$17:$A$300))</f>
        <v/>
      </c>
      <c r="O528" s="125" t="str">
        <f t="shared" si="31"/>
        <v/>
      </c>
      <c r="P528" s="20" t="str">
        <f>IFERROR(IF(A528="","",N528*'Ergebnis (detailliert)'!J528/'Ergebnis (detailliert)'!I528),0)</f>
        <v/>
      </c>
      <c r="Q528" s="106" t="str">
        <f t="shared" si="32"/>
        <v/>
      </c>
      <c r="R528" s="107" t="str">
        <f t="shared" si="33"/>
        <v/>
      </c>
      <c r="S528" s="108" t="str">
        <f>IF(A528="","",IF(LOOKUP(A528,Stammdaten!$A$17:$A$1001,Stammdaten!$G$17:$G$1001)="Nein",0,IF(ISBLANK('Beladung des Speichers'!A528),"",ROUND(MIN(J528,Q528)*-1,2))))</f>
        <v/>
      </c>
    </row>
    <row r="529" spans="1:19" x14ac:dyDescent="0.2">
      <c r="A529" s="109" t="str">
        <f>IF('Beladung des Speichers'!A529="","",'Beladung des Speichers'!A529)</f>
        <v/>
      </c>
      <c r="B529" s="109" t="str">
        <f>IF('Beladung des Speichers'!B529="","",'Beladung des Speichers'!B529)</f>
        <v/>
      </c>
      <c r="C529" s="163" t="str">
        <f>IF(ISBLANK('Beladung des Speichers'!A529),"",SUMIFS('Beladung des Speichers'!$C$17:$C$300,'Beladung des Speichers'!$A$17:$A$300,A529)-SUMIFS('Entladung des Speichers'!$C$17:$C$300,'Entladung des Speichers'!$A$17:$A$300,A529)+SUMIFS(Füllstände!$B$17:$B$299,Füllstände!$A$17:$A$299,A529)-SUMIFS(Füllstände!$C$17:$C$299,Füllstände!$A$17:$A$299,A529))</f>
        <v/>
      </c>
      <c r="D529" s="164" t="str">
        <f>IF(ISBLANK('Beladung des Speichers'!A529),"",C529*'Beladung des Speichers'!C529/SUMIFS('Beladung des Speichers'!$C$17:$C$300,'Beladung des Speichers'!$A$17:$A$300,A529))</f>
        <v/>
      </c>
      <c r="E529" s="165" t="str">
        <f>IF(ISBLANK('Beladung des Speichers'!A529),"",1/SUMIFS('Beladung des Speichers'!$C$17:$C$300,'Beladung des Speichers'!$A$17:$A$300,A529)*C529*SUMIF($A$17:$A$300,A529,'Beladung des Speichers'!$E$17:$E$300))</f>
        <v/>
      </c>
      <c r="F529" s="166" t="str">
        <f>IF(ISBLANK('Beladung des Speichers'!A529),"",IF(C529=0,"0,00",D529/C529*E529))</f>
        <v/>
      </c>
      <c r="G529" s="167" t="str">
        <f>IF(ISBLANK('Beladung des Speichers'!A529),"",SUMIFS('Beladung des Speichers'!$C$17:$C$300,'Beladung des Speichers'!$A$17:$A$300,A529))</f>
        <v/>
      </c>
      <c r="H529" s="124" t="str">
        <f>IF(ISBLANK('Beladung des Speichers'!A529),"",'Beladung des Speichers'!C529)</f>
        <v/>
      </c>
      <c r="I529" s="168" t="str">
        <f>IF(ISBLANK('Beladung des Speichers'!A529),"",SUMIFS('Beladung des Speichers'!$E$17:$E$1001,'Beladung des Speichers'!$A$17:$A$1001,'Ergebnis (detailliert)'!A529))</f>
        <v/>
      </c>
      <c r="J529" s="125" t="str">
        <f>IF(ISBLANK('Beladung des Speichers'!A529),"",'Beladung des Speichers'!E529)</f>
        <v/>
      </c>
      <c r="K529" s="168" t="str">
        <f>IF(ISBLANK('Beladung des Speichers'!A529),"",SUMIFS('Entladung des Speichers'!$C$17:$C$1001,'Entladung des Speichers'!$A$17:$A$1001,'Ergebnis (detailliert)'!A529))</f>
        <v/>
      </c>
      <c r="L529" s="169" t="str">
        <f t="shared" si="30"/>
        <v/>
      </c>
      <c r="M529" s="169" t="str">
        <f>IF(ISBLANK('Entladung des Speichers'!A529),"",'Entladung des Speichers'!C529)</f>
        <v/>
      </c>
      <c r="N529" s="168" t="str">
        <f>IF(ISBLANK('Beladung des Speichers'!A529),"",SUMIFS('Entladung des Speichers'!$E$17:$E$1001,'Entladung des Speichers'!$A$17:$A$1001,'Ergebnis (detailliert)'!$A$17:$A$300))</f>
        <v/>
      </c>
      <c r="O529" s="125" t="str">
        <f t="shared" si="31"/>
        <v/>
      </c>
      <c r="P529" s="20" t="str">
        <f>IFERROR(IF(A529="","",N529*'Ergebnis (detailliert)'!J529/'Ergebnis (detailliert)'!I529),0)</f>
        <v/>
      </c>
      <c r="Q529" s="106" t="str">
        <f t="shared" si="32"/>
        <v/>
      </c>
      <c r="R529" s="107" t="str">
        <f t="shared" si="33"/>
        <v/>
      </c>
      <c r="S529" s="108" t="str">
        <f>IF(A529="","",IF(LOOKUP(A529,Stammdaten!$A$17:$A$1001,Stammdaten!$G$17:$G$1001)="Nein",0,IF(ISBLANK('Beladung des Speichers'!A529),"",ROUND(MIN(J529,Q529)*-1,2))))</f>
        <v/>
      </c>
    </row>
    <row r="530" spans="1:19" x14ac:dyDescent="0.2">
      <c r="A530" s="109" t="str">
        <f>IF('Beladung des Speichers'!A530="","",'Beladung des Speichers'!A530)</f>
        <v/>
      </c>
      <c r="B530" s="109" t="str">
        <f>IF('Beladung des Speichers'!B530="","",'Beladung des Speichers'!B530)</f>
        <v/>
      </c>
      <c r="C530" s="163" t="str">
        <f>IF(ISBLANK('Beladung des Speichers'!A530),"",SUMIFS('Beladung des Speichers'!$C$17:$C$300,'Beladung des Speichers'!$A$17:$A$300,A530)-SUMIFS('Entladung des Speichers'!$C$17:$C$300,'Entladung des Speichers'!$A$17:$A$300,A530)+SUMIFS(Füllstände!$B$17:$B$299,Füllstände!$A$17:$A$299,A530)-SUMIFS(Füllstände!$C$17:$C$299,Füllstände!$A$17:$A$299,A530))</f>
        <v/>
      </c>
      <c r="D530" s="164" t="str">
        <f>IF(ISBLANK('Beladung des Speichers'!A530),"",C530*'Beladung des Speichers'!C530/SUMIFS('Beladung des Speichers'!$C$17:$C$300,'Beladung des Speichers'!$A$17:$A$300,A530))</f>
        <v/>
      </c>
      <c r="E530" s="165" t="str">
        <f>IF(ISBLANK('Beladung des Speichers'!A530),"",1/SUMIFS('Beladung des Speichers'!$C$17:$C$300,'Beladung des Speichers'!$A$17:$A$300,A530)*C530*SUMIF($A$17:$A$300,A530,'Beladung des Speichers'!$E$17:$E$300))</f>
        <v/>
      </c>
      <c r="F530" s="166" t="str">
        <f>IF(ISBLANK('Beladung des Speichers'!A530),"",IF(C530=0,"0,00",D530/C530*E530))</f>
        <v/>
      </c>
      <c r="G530" s="167" t="str">
        <f>IF(ISBLANK('Beladung des Speichers'!A530),"",SUMIFS('Beladung des Speichers'!$C$17:$C$300,'Beladung des Speichers'!$A$17:$A$300,A530))</f>
        <v/>
      </c>
      <c r="H530" s="124" t="str">
        <f>IF(ISBLANK('Beladung des Speichers'!A530),"",'Beladung des Speichers'!C530)</f>
        <v/>
      </c>
      <c r="I530" s="168" t="str">
        <f>IF(ISBLANK('Beladung des Speichers'!A530),"",SUMIFS('Beladung des Speichers'!$E$17:$E$1001,'Beladung des Speichers'!$A$17:$A$1001,'Ergebnis (detailliert)'!A530))</f>
        <v/>
      </c>
      <c r="J530" s="125" t="str">
        <f>IF(ISBLANK('Beladung des Speichers'!A530),"",'Beladung des Speichers'!E530)</f>
        <v/>
      </c>
      <c r="K530" s="168" t="str">
        <f>IF(ISBLANK('Beladung des Speichers'!A530),"",SUMIFS('Entladung des Speichers'!$C$17:$C$1001,'Entladung des Speichers'!$A$17:$A$1001,'Ergebnis (detailliert)'!A530))</f>
        <v/>
      </c>
      <c r="L530" s="169" t="str">
        <f t="shared" ref="L530:L593" si="34">IF(A530="","",K530+C530)</f>
        <v/>
      </c>
      <c r="M530" s="169" t="str">
        <f>IF(ISBLANK('Entladung des Speichers'!A530),"",'Entladung des Speichers'!C530)</f>
        <v/>
      </c>
      <c r="N530" s="168" t="str">
        <f>IF(ISBLANK('Beladung des Speichers'!A530),"",SUMIFS('Entladung des Speichers'!$E$17:$E$1001,'Entladung des Speichers'!$A$17:$A$1001,'Ergebnis (detailliert)'!$A$17:$A$300))</f>
        <v/>
      </c>
      <c r="O530" s="125" t="str">
        <f t="shared" ref="O530:O593" si="35">IF(A530="","",N530+E530)</f>
        <v/>
      </c>
      <c r="P530" s="20" t="str">
        <f>IFERROR(IF(A530="","",N530*'Ergebnis (detailliert)'!J530/'Ergebnis (detailliert)'!I530),0)</f>
        <v/>
      </c>
      <c r="Q530" s="106" t="str">
        <f t="shared" ref="Q530:Q593" si="36">IFERROR(IF(A530="","",P530+E530*H530/G530),0)</f>
        <v/>
      </c>
      <c r="R530" s="107" t="str">
        <f t="shared" ref="R530:R593" si="37">H530</f>
        <v/>
      </c>
      <c r="S530" s="108" t="str">
        <f>IF(A530="","",IF(LOOKUP(A530,Stammdaten!$A$17:$A$1001,Stammdaten!$G$17:$G$1001)="Nein",0,IF(ISBLANK('Beladung des Speichers'!A530),"",ROUND(MIN(J530,Q530)*-1,2))))</f>
        <v/>
      </c>
    </row>
    <row r="531" spans="1:19" x14ac:dyDescent="0.2">
      <c r="A531" s="109" t="str">
        <f>IF('Beladung des Speichers'!A531="","",'Beladung des Speichers'!A531)</f>
        <v/>
      </c>
      <c r="B531" s="109" t="str">
        <f>IF('Beladung des Speichers'!B531="","",'Beladung des Speichers'!B531)</f>
        <v/>
      </c>
      <c r="C531" s="163" t="str">
        <f>IF(ISBLANK('Beladung des Speichers'!A531),"",SUMIFS('Beladung des Speichers'!$C$17:$C$300,'Beladung des Speichers'!$A$17:$A$300,A531)-SUMIFS('Entladung des Speichers'!$C$17:$C$300,'Entladung des Speichers'!$A$17:$A$300,A531)+SUMIFS(Füllstände!$B$17:$B$299,Füllstände!$A$17:$A$299,A531)-SUMIFS(Füllstände!$C$17:$C$299,Füllstände!$A$17:$A$299,A531))</f>
        <v/>
      </c>
      <c r="D531" s="164" t="str">
        <f>IF(ISBLANK('Beladung des Speichers'!A531),"",C531*'Beladung des Speichers'!C531/SUMIFS('Beladung des Speichers'!$C$17:$C$300,'Beladung des Speichers'!$A$17:$A$300,A531))</f>
        <v/>
      </c>
      <c r="E531" s="165" t="str">
        <f>IF(ISBLANK('Beladung des Speichers'!A531),"",1/SUMIFS('Beladung des Speichers'!$C$17:$C$300,'Beladung des Speichers'!$A$17:$A$300,A531)*C531*SUMIF($A$17:$A$300,A531,'Beladung des Speichers'!$E$17:$E$300))</f>
        <v/>
      </c>
      <c r="F531" s="166" t="str">
        <f>IF(ISBLANK('Beladung des Speichers'!A531),"",IF(C531=0,"0,00",D531/C531*E531))</f>
        <v/>
      </c>
      <c r="G531" s="167" t="str">
        <f>IF(ISBLANK('Beladung des Speichers'!A531),"",SUMIFS('Beladung des Speichers'!$C$17:$C$300,'Beladung des Speichers'!$A$17:$A$300,A531))</f>
        <v/>
      </c>
      <c r="H531" s="124" t="str">
        <f>IF(ISBLANK('Beladung des Speichers'!A531),"",'Beladung des Speichers'!C531)</f>
        <v/>
      </c>
      <c r="I531" s="168" t="str">
        <f>IF(ISBLANK('Beladung des Speichers'!A531),"",SUMIFS('Beladung des Speichers'!$E$17:$E$1001,'Beladung des Speichers'!$A$17:$A$1001,'Ergebnis (detailliert)'!A531))</f>
        <v/>
      </c>
      <c r="J531" s="125" t="str">
        <f>IF(ISBLANK('Beladung des Speichers'!A531),"",'Beladung des Speichers'!E531)</f>
        <v/>
      </c>
      <c r="K531" s="168" t="str">
        <f>IF(ISBLANK('Beladung des Speichers'!A531),"",SUMIFS('Entladung des Speichers'!$C$17:$C$1001,'Entladung des Speichers'!$A$17:$A$1001,'Ergebnis (detailliert)'!A531))</f>
        <v/>
      </c>
      <c r="L531" s="169" t="str">
        <f t="shared" si="34"/>
        <v/>
      </c>
      <c r="M531" s="169" t="str">
        <f>IF(ISBLANK('Entladung des Speichers'!A531),"",'Entladung des Speichers'!C531)</f>
        <v/>
      </c>
      <c r="N531" s="168" t="str">
        <f>IF(ISBLANK('Beladung des Speichers'!A531),"",SUMIFS('Entladung des Speichers'!$E$17:$E$1001,'Entladung des Speichers'!$A$17:$A$1001,'Ergebnis (detailliert)'!$A$17:$A$300))</f>
        <v/>
      </c>
      <c r="O531" s="125" t="str">
        <f t="shared" si="35"/>
        <v/>
      </c>
      <c r="P531" s="20" t="str">
        <f>IFERROR(IF(A531="","",N531*'Ergebnis (detailliert)'!J531/'Ergebnis (detailliert)'!I531),0)</f>
        <v/>
      </c>
      <c r="Q531" s="106" t="str">
        <f t="shared" si="36"/>
        <v/>
      </c>
      <c r="R531" s="107" t="str">
        <f t="shared" si="37"/>
        <v/>
      </c>
      <c r="S531" s="108" t="str">
        <f>IF(A531="","",IF(LOOKUP(A531,Stammdaten!$A$17:$A$1001,Stammdaten!$G$17:$G$1001)="Nein",0,IF(ISBLANK('Beladung des Speichers'!A531),"",ROUND(MIN(J531,Q531)*-1,2))))</f>
        <v/>
      </c>
    </row>
    <row r="532" spans="1:19" x14ac:dyDescent="0.2">
      <c r="A532" s="109" t="str">
        <f>IF('Beladung des Speichers'!A532="","",'Beladung des Speichers'!A532)</f>
        <v/>
      </c>
      <c r="B532" s="109" t="str">
        <f>IF('Beladung des Speichers'!B532="","",'Beladung des Speichers'!B532)</f>
        <v/>
      </c>
      <c r="C532" s="163" t="str">
        <f>IF(ISBLANK('Beladung des Speichers'!A532),"",SUMIFS('Beladung des Speichers'!$C$17:$C$300,'Beladung des Speichers'!$A$17:$A$300,A532)-SUMIFS('Entladung des Speichers'!$C$17:$C$300,'Entladung des Speichers'!$A$17:$A$300,A532)+SUMIFS(Füllstände!$B$17:$B$299,Füllstände!$A$17:$A$299,A532)-SUMIFS(Füllstände!$C$17:$C$299,Füllstände!$A$17:$A$299,A532))</f>
        <v/>
      </c>
      <c r="D532" s="164" t="str">
        <f>IF(ISBLANK('Beladung des Speichers'!A532),"",C532*'Beladung des Speichers'!C532/SUMIFS('Beladung des Speichers'!$C$17:$C$300,'Beladung des Speichers'!$A$17:$A$300,A532))</f>
        <v/>
      </c>
      <c r="E532" s="165" t="str">
        <f>IF(ISBLANK('Beladung des Speichers'!A532),"",1/SUMIFS('Beladung des Speichers'!$C$17:$C$300,'Beladung des Speichers'!$A$17:$A$300,A532)*C532*SUMIF($A$17:$A$300,A532,'Beladung des Speichers'!$E$17:$E$300))</f>
        <v/>
      </c>
      <c r="F532" s="166" t="str">
        <f>IF(ISBLANK('Beladung des Speichers'!A532),"",IF(C532=0,"0,00",D532/C532*E532))</f>
        <v/>
      </c>
      <c r="G532" s="167" t="str">
        <f>IF(ISBLANK('Beladung des Speichers'!A532),"",SUMIFS('Beladung des Speichers'!$C$17:$C$300,'Beladung des Speichers'!$A$17:$A$300,A532))</f>
        <v/>
      </c>
      <c r="H532" s="124" t="str">
        <f>IF(ISBLANK('Beladung des Speichers'!A532),"",'Beladung des Speichers'!C532)</f>
        <v/>
      </c>
      <c r="I532" s="168" t="str">
        <f>IF(ISBLANK('Beladung des Speichers'!A532),"",SUMIFS('Beladung des Speichers'!$E$17:$E$1001,'Beladung des Speichers'!$A$17:$A$1001,'Ergebnis (detailliert)'!A532))</f>
        <v/>
      </c>
      <c r="J532" s="125" t="str">
        <f>IF(ISBLANK('Beladung des Speichers'!A532),"",'Beladung des Speichers'!E532)</f>
        <v/>
      </c>
      <c r="K532" s="168" t="str">
        <f>IF(ISBLANK('Beladung des Speichers'!A532),"",SUMIFS('Entladung des Speichers'!$C$17:$C$1001,'Entladung des Speichers'!$A$17:$A$1001,'Ergebnis (detailliert)'!A532))</f>
        <v/>
      </c>
      <c r="L532" s="169" t="str">
        <f t="shared" si="34"/>
        <v/>
      </c>
      <c r="M532" s="169" t="str">
        <f>IF(ISBLANK('Entladung des Speichers'!A532),"",'Entladung des Speichers'!C532)</f>
        <v/>
      </c>
      <c r="N532" s="168" t="str">
        <f>IF(ISBLANK('Beladung des Speichers'!A532),"",SUMIFS('Entladung des Speichers'!$E$17:$E$1001,'Entladung des Speichers'!$A$17:$A$1001,'Ergebnis (detailliert)'!$A$17:$A$300))</f>
        <v/>
      </c>
      <c r="O532" s="125" t="str">
        <f t="shared" si="35"/>
        <v/>
      </c>
      <c r="P532" s="20" t="str">
        <f>IFERROR(IF(A532="","",N532*'Ergebnis (detailliert)'!J532/'Ergebnis (detailliert)'!I532),0)</f>
        <v/>
      </c>
      <c r="Q532" s="106" t="str">
        <f t="shared" si="36"/>
        <v/>
      </c>
      <c r="R532" s="107" t="str">
        <f t="shared" si="37"/>
        <v/>
      </c>
      <c r="S532" s="108" t="str">
        <f>IF(A532="","",IF(LOOKUP(A532,Stammdaten!$A$17:$A$1001,Stammdaten!$G$17:$G$1001)="Nein",0,IF(ISBLANK('Beladung des Speichers'!A532),"",ROUND(MIN(J532,Q532)*-1,2))))</f>
        <v/>
      </c>
    </row>
    <row r="533" spans="1:19" x14ac:dyDescent="0.2">
      <c r="A533" s="109" t="str">
        <f>IF('Beladung des Speichers'!A533="","",'Beladung des Speichers'!A533)</f>
        <v/>
      </c>
      <c r="B533" s="109" t="str">
        <f>IF('Beladung des Speichers'!B533="","",'Beladung des Speichers'!B533)</f>
        <v/>
      </c>
      <c r="C533" s="163" t="str">
        <f>IF(ISBLANK('Beladung des Speichers'!A533),"",SUMIFS('Beladung des Speichers'!$C$17:$C$300,'Beladung des Speichers'!$A$17:$A$300,A533)-SUMIFS('Entladung des Speichers'!$C$17:$C$300,'Entladung des Speichers'!$A$17:$A$300,A533)+SUMIFS(Füllstände!$B$17:$B$299,Füllstände!$A$17:$A$299,A533)-SUMIFS(Füllstände!$C$17:$C$299,Füllstände!$A$17:$A$299,A533))</f>
        <v/>
      </c>
      <c r="D533" s="164" t="str">
        <f>IF(ISBLANK('Beladung des Speichers'!A533),"",C533*'Beladung des Speichers'!C533/SUMIFS('Beladung des Speichers'!$C$17:$C$300,'Beladung des Speichers'!$A$17:$A$300,A533))</f>
        <v/>
      </c>
      <c r="E533" s="165" t="str">
        <f>IF(ISBLANK('Beladung des Speichers'!A533),"",1/SUMIFS('Beladung des Speichers'!$C$17:$C$300,'Beladung des Speichers'!$A$17:$A$300,A533)*C533*SUMIF($A$17:$A$300,A533,'Beladung des Speichers'!$E$17:$E$300))</f>
        <v/>
      </c>
      <c r="F533" s="166" t="str">
        <f>IF(ISBLANK('Beladung des Speichers'!A533),"",IF(C533=0,"0,00",D533/C533*E533))</f>
        <v/>
      </c>
      <c r="G533" s="167" t="str">
        <f>IF(ISBLANK('Beladung des Speichers'!A533),"",SUMIFS('Beladung des Speichers'!$C$17:$C$300,'Beladung des Speichers'!$A$17:$A$300,A533))</f>
        <v/>
      </c>
      <c r="H533" s="124" t="str">
        <f>IF(ISBLANK('Beladung des Speichers'!A533),"",'Beladung des Speichers'!C533)</f>
        <v/>
      </c>
      <c r="I533" s="168" t="str">
        <f>IF(ISBLANK('Beladung des Speichers'!A533),"",SUMIFS('Beladung des Speichers'!$E$17:$E$1001,'Beladung des Speichers'!$A$17:$A$1001,'Ergebnis (detailliert)'!A533))</f>
        <v/>
      </c>
      <c r="J533" s="125" t="str">
        <f>IF(ISBLANK('Beladung des Speichers'!A533),"",'Beladung des Speichers'!E533)</f>
        <v/>
      </c>
      <c r="K533" s="168" t="str">
        <f>IF(ISBLANK('Beladung des Speichers'!A533),"",SUMIFS('Entladung des Speichers'!$C$17:$C$1001,'Entladung des Speichers'!$A$17:$A$1001,'Ergebnis (detailliert)'!A533))</f>
        <v/>
      </c>
      <c r="L533" s="169" t="str">
        <f t="shared" si="34"/>
        <v/>
      </c>
      <c r="M533" s="169" t="str">
        <f>IF(ISBLANK('Entladung des Speichers'!A533),"",'Entladung des Speichers'!C533)</f>
        <v/>
      </c>
      <c r="N533" s="168" t="str">
        <f>IF(ISBLANK('Beladung des Speichers'!A533),"",SUMIFS('Entladung des Speichers'!$E$17:$E$1001,'Entladung des Speichers'!$A$17:$A$1001,'Ergebnis (detailliert)'!$A$17:$A$300))</f>
        <v/>
      </c>
      <c r="O533" s="125" t="str">
        <f t="shared" si="35"/>
        <v/>
      </c>
      <c r="P533" s="20" t="str">
        <f>IFERROR(IF(A533="","",N533*'Ergebnis (detailliert)'!J533/'Ergebnis (detailliert)'!I533),0)</f>
        <v/>
      </c>
      <c r="Q533" s="106" t="str">
        <f t="shared" si="36"/>
        <v/>
      </c>
      <c r="R533" s="107" t="str">
        <f t="shared" si="37"/>
        <v/>
      </c>
      <c r="S533" s="108" t="str">
        <f>IF(A533="","",IF(LOOKUP(A533,Stammdaten!$A$17:$A$1001,Stammdaten!$G$17:$G$1001)="Nein",0,IF(ISBLANK('Beladung des Speichers'!A533),"",ROUND(MIN(J533,Q533)*-1,2))))</f>
        <v/>
      </c>
    </row>
    <row r="534" spans="1:19" x14ac:dyDescent="0.2">
      <c r="A534" s="109" t="str">
        <f>IF('Beladung des Speichers'!A534="","",'Beladung des Speichers'!A534)</f>
        <v/>
      </c>
      <c r="B534" s="109" t="str">
        <f>IF('Beladung des Speichers'!B534="","",'Beladung des Speichers'!B534)</f>
        <v/>
      </c>
      <c r="C534" s="163" t="str">
        <f>IF(ISBLANK('Beladung des Speichers'!A534),"",SUMIFS('Beladung des Speichers'!$C$17:$C$300,'Beladung des Speichers'!$A$17:$A$300,A534)-SUMIFS('Entladung des Speichers'!$C$17:$C$300,'Entladung des Speichers'!$A$17:$A$300,A534)+SUMIFS(Füllstände!$B$17:$B$299,Füllstände!$A$17:$A$299,A534)-SUMIFS(Füllstände!$C$17:$C$299,Füllstände!$A$17:$A$299,A534))</f>
        <v/>
      </c>
      <c r="D534" s="164" t="str">
        <f>IF(ISBLANK('Beladung des Speichers'!A534),"",C534*'Beladung des Speichers'!C534/SUMIFS('Beladung des Speichers'!$C$17:$C$300,'Beladung des Speichers'!$A$17:$A$300,A534))</f>
        <v/>
      </c>
      <c r="E534" s="165" t="str">
        <f>IF(ISBLANK('Beladung des Speichers'!A534),"",1/SUMIFS('Beladung des Speichers'!$C$17:$C$300,'Beladung des Speichers'!$A$17:$A$300,A534)*C534*SUMIF($A$17:$A$300,A534,'Beladung des Speichers'!$E$17:$E$300))</f>
        <v/>
      </c>
      <c r="F534" s="166" t="str">
        <f>IF(ISBLANK('Beladung des Speichers'!A534),"",IF(C534=0,"0,00",D534/C534*E534))</f>
        <v/>
      </c>
      <c r="G534" s="167" t="str">
        <f>IF(ISBLANK('Beladung des Speichers'!A534),"",SUMIFS('Beladung des Speichers'!$C$17:$C$300,'Beladung des Speichers'!$A$17:$A$300,A534))</f>
        <v/>
      </c>
      <c r="H534" s="124" t="str">
        <f>IF(ISBLANK('Beladung des Speichers'!A534),"",'Beladung des Speichers'!C534)</f>
        <v/>
      </c>
      <c r="I534" s="168" t="str">
        <f>IF(ISBLANK('Beladung des Speichers'!A534),"",SUMIFS('Beladung des Speichers'!$E$17:$E$1001,'Beladung des Speichers'!$A$17:$A$1001,'Ergebnis (detailliert)'!A534))</f>
        <v/>
      </c>
      <c r="J534" s="125" t="str">
        <f>IF(ISBLANK('Beladung des Speichers'!A534),"",'Beladung des Speichers'!E534)</f>
        <v/>
      </c>
      <c r="K534" s="168" t="str">
        <f>IF(ISBLANK('Beladung des Speichers'!A534),"",SUMIFS('Entladung des Speichers'!$C$17:$C$1001,'Entladung des Speichers'!$A$17:$A$1001,'Ergebnis (detailliert)'!A534))</f>
        <v/>
      </c>
      <c r="L534" s="169" t="str">
        <f t="shared" si="34"/>
        <v/>
      </c>
      <c r="M534" s="169" t="str">
        <f>IF(ISBLANK('Entladung des Speichers'!A534),"",'Entladung des Speichers'!C534)</f>
        <v/>
      </c>
      <c r="N534" s="168" t="str">
        <f>IF(ISBLANK('Beladung des Speichers'!A534),"",SUMIFS('Entladung des Speichers'!$E$17:$E$1001,'Entladung des Speichers'!$A$17:$A$1001,'Ergebnis (detailliert)'!$A$17:$A$300))</f>
        <v/>
      </c>
      <c r="O534" s="125" t="str">
        <f t="shared" si="35"/>
        <v/>
      </c>
      <c r="P534" s="20" t="str">
        <f>IFERROR(IF(A534="","",N534*'Ergebnis (detailliert)'!J534/'Ergebnis (detailliert)'!I534),0)</f>
        <v/>
      </c>
      <c r="Q534" s="106" t="str">
        <f t="shared" si="36"/>
        <v/>
      </c>
      <c r="R534" s="107" t="str">
        <f t="shared" si="37"/>
        <v/>
      </c>
      <c r="S534" s="108" t="str">
        <f>IF(A534="","",IF(LOOKUP(A534,Stammdaten!$A$17:$A$1001,Stammdaten!$G$17:$G$1001)="Nein",0,IF(ISBLANK('Beladung des Speichers'!A534),"",ROUND(MIN(J534,Q534)*-1,2))))</f>
        <v/>
      </c>
    </row>
    <row r="535" spans="1:19" x14ac:dyDescent="0.2">
      <c r="A535" s="109" t="str">
        <f>IF('Beladung des Speichers'!A535="","",'Beladung des Speichers'!A535)</f>
        <v/>
      </c>
      <c r="B535" s="109" t="str">
        <f>IF('Beladung des Speichers'!B535="","",'Beladung des Speichers'!B535)</f>
        <v/>
      </c>
      <c r="C535" s="163" t="str">
        <f>IF(ISBLANK('Beladung des Speichers'!A535),"",SUMIFS('Beladung des Speichers'!$C$17:$C$300,'Beladung des Speichers'!$A$17:$A$300,A535)-SUMIFS('Entladung des Speichers'!$C$17:$C$300,'Entladung des Speichers'!$A$17:$A$300,A535)+SUMIFS(Füllstände!$B$17:$B$299,Füllstände!$A$17:$A$299,A535)-SUMIFS(Füllstände!$C$17:$C$299,Füllstände!$A$17:$A$299,A535))</f>
        <v/>
      </c>
      <c r="D535" s="164" t="str">
        <f>IF(ISBLANK('Beladung des Speichers'!A535),"",C535*'Beladung des Speichers'!C535/SUMIFS('Beladung des Speichers'!$C$17:$C$300,'Beladung des Speichers'!$A$17:$A$300,A535))</f>
        <v/>
      </c>
      <c r="E535" s="165" t="str">
        <f>IF(ISBLANK('Beladung des Speichers'!A535),"",1/SUMIFS('Beladung des Speichers'!$C$17:$C$300,'Beladung des Speichers'!$A$17:$A$300,A535)*C535*SUMIF($A$17:$A$300,A535,'Beladung des Speichers'!$E$17:$E$300))</f>
        <v/>
      </c>
      <c r="F535" s="166" t="str">
        <f>IF(ISBLANK('Beladung des Speichers'!A535),"",IF(C535=0,"0,00",D535/C535*E535))</f>
        <v/>
      </c>
      <c r="G535" s="167" t="str">
        <f>IF(ISBLANK('Beladung des Speichers'!A535),"",SUMIFS('Beladung des Speichers'!$C$17:$C$300,'Beladung des Speichers'!$A$17:$A$300,A535))</f>
        <v/>
      </c>
      <c r="H535" s="124" t="str">
        <f>IF(ISBLANK('Beladung des Speichers'!A535),"",'Beladung des Speichers'!C535)</f>
        <v/>
      </c>
      <c r="I535" s="168" t="str">
        <f>IF(ISBLANK('Beladung des Speichers'!A535),"",SUMIFS('Beladung des Speichers'!$E$17:$E$1001,'Beladung des Speichers'!$A$17:$A$1001,'Ergebnis (detailliert)'!A535))</f>
        <v/>
      </c>
      <c r="J535" s="125" t="str">
        <f>IF(ISBLANK('Beladung des Speichers'!A535),"",'Beladung des Speichers'!E535)</f>
        <v/>
      </c>
      <c r="K535" s="168" t="str">
        <f>IF(ISBLANK('Beladung des Speichers'!A535),"",SUMIFS('Entladung des Speichers'!$C$17:$C$1001,'Entladung des Speichers'!$A$17:$A$1001,'Ergebnis (detailliert)'!A535))</f>
        <v/>
      </c>
      <c r="L535" s="169" t="str">
        <f t="shared" si="34"/>
        <v/>
      </c>
      <c r="M535" s="169" t="str">
        <f>IF(ISBLANK('Entladung des Speichers'!A535),"",'Entladung des Speichers'!C535)</f>
        <v/>
      </c>
      <c r="N535" s="168" t="str">
        <f>IF(ISBLANK('Beladung des Speichers'!A535),"",SUMIFS('Entladung des Speichers'!$E$17:$E$1001,'Entladung des Speichers'!$A$17:$A$1001,'Ergebnis (detailliert)'!$A$17:$A$300))</f>
        <v/>
      </c>
      <c r="O535" s="125" t="str">
        <f t="shared" si="35"/>
        <v/>
      </c>
      <c r="P535" s="20" t="str">
        <f>IFERROR(IF(A535="","",N535*'Ergebnis (detailliert)'!J535/'Ergebnis (detailliert)'!I535),0)</f>
        <v/>
      </c>
      <c r="Q535" s="106" t="str">
        <f t="shared" si="36"/>
        <v/>
      </c>
      <c r="R535" s="107" t="str">
        <f t="shared" si="37"/>
        <v/>
      </c>
      <c r="S535" s="108" t="str">
        <f>IF(A535="","",IF(LOOKUP(A535,Stammdaten!$A$17:$A$1001,Stammdaten!$G$17:$G$1001)="Nein",0,IF(ISBLANK('Beladung des Speichers'!A535),"",ROUND(MIN(J535,Q535)*-1,2))))</f>
        <v/>
      </c>
    </row>
    <row r="536" spans="1:19" x14ac:dyDescent="0.2">
      <c r="A536" s="109" t="str">
        <f>IF('Beladung des Speichers'!A536="","",'Beladung des Speichers'!A536)</f>
        <v/>
      </c>
      <c r="B536" s="109" t="str">
        <f>IF('Beladung des Speichers'!B536="","",'Beladung des Speichers'!B536)</f>
        <v/>
      </c>
      <c r="C536" s="163" t="str">
        <f>IF(ISBLANK('Beladung des Speichers'!A536),"",SUMIFS('Beladung des Speichers'!$C$17:$C$300,'Beladung des Speichers'!$A$17:$A$300,A536)-SUMIFS('Entladung des Speichers'!$C$17:$C$300,'Entladung des Speichers'!$A$17:$A$300,A536)+SUMIFS(Füllstände!$B$17:$B$299,Füllstände!$A$17:$A$299,A536)-SUMIFS(Füllstände!$C$17:$C$299,Füllstände!$A$17:$A$299,A536))</f>
        <v/>
      </c>
      <c r="D536" s="164" t="str">
        <f>IF(ISBLANK('Beladung des Speichers'!A536),"",C536*'Beladung des Speichers'!C536/SUMIFS('Beladung des Speichers'!$C$17:$C$300,'Beladung des Speichers'!$A$17:$A$300,A536))</f>
        <v/>
      </c>
      <c r="E536" s="165" t="str">
        <f>IF(ISBLANK('Beladung des Speichers'!A536),"",1/SUMIFS('Beladung des Speichers'!$C$17:$C$300,'Beladung des Speichers'!$A$17:$A$300,A536)*C536*SUMIF($A$17:$A$300,A536,'Beladung des Speichers'!$E$17:$E$300))</f>
        <v/>
      </c>
      <c r="F536" s="166" t="str">
        <f>IF(ISBLANK('Beladung des Speichers'!A536),"",IF(C536=0,"0,00",D536/C536*E536))</f>
        <v/>
      </c>
      <c r="G536" s="167" t="str">
        <f>IF(ISBLANK('Beladung des Speichers'!A536),"",SUMIFS('Beladung des Speichers'!$C$17:$C$300,'Beladung des Speichers'!$A$17:$A$300,A536))</f>
        <v/>
      </c>
      <c r="H536" s="124" t="str">
        <f>IF(ISBLANK('Beladung des Speichers'!A536),"",'Beladung des Speichers'!C536)</f>
        <v/>
      </c>
      <c r="I536" s="168" t="str">
        <f>IF(ISBLANK('Beladung des Speichers'!A536),"",SUMIFS('Beladung des Speichers'!$E$17:$E$1001,'Beladung des Speichers'!$A$17:$A$1001,'Ergebnis (detailliert)'!A536))</f>
        <v/>
      </c>
      <c r="J536" s="125" t="str">
        <f>IF(ISBLANK('Beladung des Speichers'!A536),"",'Beladung des Speichers'!E536)</f>
        <v/>
      </c>
      <c r="K536" s="168" t="str">
        <f>IF(ISBLANK('Beladung des Speichers'!A536),"",SUMIFS('Entladung des Speichers'!$C$17:$C$1001,'Entladung des Speichers'!$A$17:$A$1001,'Ergebnis (detailliert)'!A536))</f>
        <v/>
      </c>
      <c r="L536" s="169" t="str">
        <f t="shared" si="34"/>
        <v/>
      </c>
      <c r="M536" s="169" t="str">
        <f>IF(ISBLANK('Entladung des Speichers'!A536),"",'Entladung des Speichers'!C536)</f>
        <v/>
      </c>
      <c r="N536" s="168" t="str">
        <f>IF(ISBLANK('Beladung des Speichers'!A536),"",SUMIFS('Entladung des Speichers'!$E$17:$E$1001,'Entladung des Speichers'!$A$17:$A$1001,'Ergebnis (detailliert)'!$A$17:$A$300))</f>
        <v/>
      </c>
      <c r="O536" s="125" t="str">
        <f t="shared" si="35"/>
        <v/>
      </c>
      <c r="P536" s="20" t="str">
        <f>IFERROR(IF(A536="","",N536*'Ergebnis (detailliert)'!J536/'Ergebnis (detailliert)'!I536),0)</f>
        <v/>
      </c>
      <c r="Q536" s="106" t="str">
        <f t="shared" si="36"/>
        <v/>
      </c>
      <c r="R536" s="107" t="str">
        <f t="shared" si="37"/>
        <v/>
      </c>
      <c r="S536" s="108" t="str">
        <f>IF(A536="","",IF(LOOKUP(A536,Stammdaten!$A$17:$A$1001,Stammdaten!$G$17:$G$1001)="Nein",0,IF(ISBLANK('Beladung des Speichers'!A536),"",ROUND(MIN(J536,Q536)*-1,2))))</f>
        <v/>
      </c>
    </row>
    <row r="537" spans="1:19" x14ac:dyDescent="0.2">
      <c r="A537" s="109" t="str">
        <f>IF('Beladung des Speichers'!A537="","",'Beladung des Speichers'!A537)</f>
        <v/>
      </c>
      <c r="B537" s="109" t="str">
        <f>IF('Beladung des Speichers'!B537="","",'Beladung des Speichers'!B537)</f>
        <v/>
      </c>
      <c r="C537" s="163" t="str">
        <f>IF(ISBLANK('Beladung des Speichers'!A537),"",SUMIFS('Beladung des Speichers'!$C$17:$C$300,'Beladung des Speichers'!$A$17:$A$300,A537)-SUMIFS('Entladung des Speichers'!$C$17:$C$300,'Entladung des Speichers'!$A$17:$A$300,A537)+SUMIFS(Füllstände!$B$17:$B$299,Füllstände!$A$17:$A$299,A537)-SUMIFS(Füllstände!$C$17:$C$299,Füllstände!$A$17:$A$299,A537))</f>
        <v/>
      </c>
      <c r="D537" s="164" t="str">
        <f>IF(ISBLANK('Beladung des Speichers'!A537),"",C537*'Beladung des Speichers'!C537/SUMIFS('Beladung des Speichers'!$C$17:$C$300,'Beladung des Speichers'!$A$17:$A$300,A537))</f>
        <v/>
      </c>
      <c r="E537" s="165" t="str">
        <f>IF(ISBLANK('Beladung des Speichers'!A537),"",1/SUMIFS('Beladung des Speichers'!$C$17:$C$300,'Beladung des Speichers'!$A$17:$A$300,A537)*C537*SUMIF($A$17:$A$300,A537,'Beladung des Speichers'!$E$17:$E$300))</f>
        <v/>
      </c>
      <c r="F537" s="166" t="str">
        <f>IF(ISBLANK('Beladung des Speichers'!A537),"",IF(C537=0,"0,00",D537/C537*E537))</f>
        <v/>
      </c>
      <c r="G537" s="167" t="str">
        <f>IF(ISBLANK('Beladung des Speichers'!A537),"",SUMIFS('Beladung des Speichers'!$C$17:$C$300,'Beladung des Speichers'!$A$17:$A$300,A537))</f>
        <v/>
      </c>
      <c r="H537" s="124" t="str">
        <f>IF(ISBLANK('Beladung des Speichers'!A537),"",'Beladung des Speichers'!C537)</f>
        <v/>
      </c>
      <c r="I537" s="168" t="str">
        <f>IF(ISBLANK('Beladung des Speichers'!A537),"",SUMIFS('Beladung des Speichers'!$E$17:$E$1001,'Beladung des Speichers'!$A$17:$A$1001,'Ergebnis (detailliert)'!A537))</f>
        <v/>
      </c>
      <c r="J537" s="125" t="str">
        <f>IF(ISBLANK('Beladung des Speichers'!A537),"",'Beladung des Speichers'!E537)</f>
        <v/>
      </c>
      <c r="K537" s="168" t="str">
        <f>IF(ISBLANK('Beladung des Speichers'!A537),"",SUMIFS('Entladung des Speichers'!$C$17:$C$1001,'Entladung des Speichers'!$A$17:$A$1001,'Ergebnis (detailliert)'!A537))</f>
        <v/>
      </c>
      <c r="L537" s="169" t="str">
        <f t="shared" si="34"/>
        <v/>
      </c>
      <c r="M537" s="169" t="str">
        <f>IF(ISBLANK('Entladung des Speichers'!A537),"",'Entladung des Speichers'!C537)</f>
        <v/>
      </c>
      <c r="N537" s="168" t="str">
        <f>IF(ISBLANK('Beladung des Speichers'!A537),"",SUMIFS('Entladung des Speichers'!$E$17:$E$1001,'Entladung des Speichers'!$A$17:$A$1001,'Ergebnis (detailliert)'!$A$17:$A$300))</f>
        <v/>
      </c>
      <c r="O537" s="125" t="str">
        <f t="shared" si="35"/>
        <v/>
      </c>
      <c r="P537" s="20" t="str">
        <f>IFERROR(IF(A537="","",N537*'Ergebnis (detailliert)'!J537/'Ergebnis (detailliert)'!I537),0)</f>
        <v/>
      </c>
      <c r="Q537" s="106" t="str">
        <f t="shared" si="36"/>
        <v/>
      </c>
      <c r="R537" s="107" t="str">
        <f t="shared" si="37"/>
        <v/>
      </c>
      <c r="S537" s="108" t="str">
        <f>IF(A537="","",IF(LOOKUP(A537,Stammdaten!$A$17:$A$1001,Stammdaten!$G$17:$G$1001)="Nein",0,IF(ISBLANK('Beladung des Speichers'!A537),"",ROUND(MIN(J537,Q537)*-1,2))))</f>
        <v/>
      </c>
    </row>
    <row r="538" spans="1:19" x14ac:dyDescent="0.2">
      <c r="A538" s="109" t="str">
        <f>IF('Beladung des Speichers'!A538="","",'Beladung des Speichers'!A538)</f>
        <v/>
      </c>
      <c r="B538" s="109" t="str">
        <f>IF('Beladung des Speichers'!B538="","",'Beladung des Speichers'!B538)</f>
        <v/>
      </c>
      <c r="C538" s="163" t="str">
        <f>IF(ISBLANK('Beladung des Speichers'!A538),"",SUMIFS('Beladung des Speichers'!$C$17:$C$300,'Beladung des Speichers'!$A$17:$A$300,A538)-SUMIFS('Entladung des Speichers'!$C$17:$C$300,'Entladung des Speichers'!$A$17:$A$300,A538)+SUMIFS(Füllstände!$B$17:$B$299,Füllstände!$A$17:$A$299,A538)-SUMIFS(Füllstände!$C$17:$C$299,Füllstände!$A$17:$A$299,A538))</f>
        <v/>
      </c>
      <c r="D538" s="164" t="str">
        <f>IF(ISBLANK('Beladung des Speichers'!A538),"",C538*'Beladung des Speichers'!C538/SUMIFS('Beladung des Speichers'!$C$17:$C$300,'Beladung des Speichers'!$A$17:$A$300,A538))</f>
        <v/>
      </c>
      <c r="E538" s="165" t="str">
        <f>IF(ISBLANK('Beladung des Speichers'!A538),"",1/SUMIFS('Beladung des Speichers'!$C$17:$C$300,'Beladung des Speichers'!$A$17:$A$300,A538)*C538*SUMIF($A$17:$A$300,A538,'Beladung des Speichers'!$E$17:$E$300))</f>
        <v/>
      </c>
      <c r="F538" s="166" t="str">
        <f>IF(ISBLANK('Beladung des Speichers'!A538),"",IF(C538=0,"0,00",D538/C538*E538))</f>
        <v/>
      </c>
      <c r="G538" s="167" t="str">
        <f>IF(ISBLANK('Beladung des Speichers'!A538),"",SUMIFS('Beladung des Speichers'!$C$17:$C$300,'Beladung des Speichers'!$A$17:$A$300,A538))</f>
        <v/>
      </c>
      <c r="H538" s="124" t="str">
        <f>IF(ISBLANK('Beladung des Speichers'!A538),"",'Beladung des Speichers'!C538)</f>
        <v/>
      </c>
      <c r="I538" s="168" t="str">
        <f>IF(ISBLANK('Beladung des Speichers'!A538),"",SUMIFS('Beladung des Speichers'!$E$17:$E$1001,'Beladung des Speichers'!$A$17:$A$1001,'Ergebnis (detailliert)'!A538))</f>
        <v/>
      </c>
      <c r="J538" s="125" t="str">
        <f>IF(ISBLANK('Beladung des Speichers'!A538),"",'Beladung des Speichers'!E538)</f>
        <v/>
      </c>
      <c r="K538" s="168" t="str">
        <f>IF(ISBLANK('Beladung des Speichers'!A538),"",SUMIFS('Entladung des Speichers'!$C$17:$C$1001,'Entladung des Speichers'!$A$17:$A$1001,'Ergebnis (detailliert)'!A538))</f>
        <v/>
      </c>
      <c r="L538" s="169" t="str">
        <f t="shared" si="34"/>
        <v/>
      </c>
      <c r="M538" s="169" t="str">
        <f>IF(ISBLANK('Entladung des Speichers'!A538),"",'Entladung des Speichers'!C538)</f>
        <v/>
      </c>
      <c r="N538" s="168" t="str">
        <f>IF(ISBLANK('Beladung des Speichers'!A538),"",SUMIFS('Entladung des Speichers'!$E$17:$E$1001,'Entladung des Speichers'!$A$17:$A$1001,'Ergebnis (detailliert)'!$A$17:$A$300))</f>
        <v/>
      </c>
      <c r="O538" s="125" t="str">
        <f t="shared" si="35"/>
        <v/>
      </c>
      <c r="P538" s="20" t="str">
        <f>IFERROR(IF(A538="","",N538*'Ergebnis (detailliert)'!J538/'Ergebnis (detailliert)'!I538),0)</f>
        <v/>
      </c>
      <c r="Q538" s="106" t="str">
        <f t="shared" si="36"/>
        <v/>
      </c>
      <c r="R538" s="107" t="str">
        <f t="shared" si="37"/>
        <v/>
      </c>
      <c r="S538" s="108" t="str">
        <f>IF(A538="","",IF(LOOKUP(A538,Stammdaten!$A$17:$A$1001,Stammdaten!$G$17:$G$1001)="Nein",0,IF(ISBLANK('Beladung des Speichers'!A538),"",ROUND(MIN(J538,Q538)*-1,2))))</f>
        <v/>
      </c>
    </row>
    <row r="539" spans="1:19" x14ac:dyDescent="0.2">
      <c r="A539" s="109" t="str">
        <f>IF('Beladung des Speichers'!A539="","",'Beladung des Speichers'!A539)</f>
        <v/>
      </c>
      <c r="B539" s="109" t="str">
        <f>IF('Beladung des Speichers'!B539="","",'Beladung des Speichers'!B539)</f>
        <v/>
      </c>
      <c r="C539" s="163" t="str">
        <f>IF(ISBLANK('Beladung des Speichers'!A539),"",SUMIFS('Beladung des Speichers'!$C$17:$C$300,'Beladung des Speichers'!$A$17:$A$300,A539)-SUMIFS('Entladung des Speichers'!$C$17:$C$300,'Entladung des Speichers'!$A$17:$A$300,A539)+SUMIFS(Füllstände!$B$17:$B$299,Füllstände!$A$17:$A$299,A539)-SUMIFS(Füllstände!$C$17:$C$299,Füllstände!$A$17:$A$299,A539))</f>
        <v/>
      </c>
      <c r="D539" s="164" t="str">
        <f>IF(ISBLANK('Beladung des Speichers'!A539),"",C539*'Beladung des Speichers'!C539/SUMIFS('Beladung des Speichers'!$C$17:$C$300,'Beladung des Speichers'!$A$17:$A$300,A539))</f>
        <v/>
      </c>
      <c r="E539" s="165" t="str">
        <f>IF(ISBLANK('Beladung des Speichers'!A539),"",1/SUMIFS('Beladung des Speichers'!$C$17:$C$300,'Beladung des Speichers'!$A$17:$A$300,A539)*C539*SUMIF($A$17:$A$300,A539,'Beladung des Speichers'!$E$17:$E$300))</f>
        <v/>
      </c>
      <c r="F539" s="166" t="str">
        <f>IF(ISBLANK('Beladung des Speichers'!A539),"",IF(C539=0,"0,00",D539/C539*E539))</f>
        <v/>
      </c>
      <c r="G539" s="167" t="str">
        <f>IF(ISBLANK('Beladung des Speichers'!A539),"",SUMIFS('Beladung des Speichers'!$C$17:$C$300,'Beladung des Speichers'!$A$17:$A$300,A539))</f>
        <v/>
      </c>
      <c r="H539" s="124" t="str">
        <f>IF(ISBLANK('Beladung des Speichers'!A539),"",'Beladung des Speichers'!C539)</f>
        <v/>
      </c>
      <c r="I539" s="168" t="str">
        <f>IF(ISBLANK('Beladung des Speichers'!A539),"",SUMIFS('Beladung des Speichers'!$E$17:$E$1001,'Beladung des Speichers'!$A$17:$A$1001,'Ergebnis (detailliert)'!A539))</f>
        <v/>
      </c>
      <c r="J539" s="125" t="str">
        <f>IF(ISBLANK('Beladung des Speichers'!A539),"",'Beladung des Speichers'!E539)</f>
        <v/>
      </c>
      <c r="K539" s="168" t="str">
        <f>IF(ISBLANK('Beladung des Speichers'!A539),"",SUMIFS('Entladung des Speichers'!$C$17:$C$1001,'Entladung des Speichers'!$A$17:$A$1001,'Ergebnis (detailliert)'!A539))</f>
        <v/>
      </c>
      <c r="L539" s="169" t="str">
        <f t="shared" si="34"/>
        <v/>
      </c>
      <c r="M539" s="169" t="str">
        <f>IF(ISBLANK('Entladung des Speichers'!A539),"",'Entladung des Speichers'!C539)</f>
        <v/>
      </c>
      <c r="N539" s="168" t="str">
        <f>IF(ISBLANK('Beladung des Speichers'!A539),"",SUMIFS('Entladung des Speichers'!$E$17:$E$1001,'Entladung des Speichers'!$A$17:$A$1001,'Ergebnis (detailliert)'!$A$17:$A$300))</f>
        <v/>
      </c>
      <c r="O539" s="125" t="str">
        <f t="shared" si="35"/>
        <v/>
      </c>
      <c r="P539" s="20" t="str">
        <f>IFERROR(IF(A539="","",N539*'Ergebnis (detailliert)'!J539/'Ergebnis (detailliert)'!I539),0)</f>
        <v/>
      </c>
      <c r="Q539" s="106" t="str">
        <f t="shared" si="36"/>
        <v/>
      </c>
      <c r="R539" s="107" t="str">
        <f t="shared" si="37"/>
        <v/>
      </c>
      <c r="S539" s="108" t="str">
        <f>IF(A539="","",IF(LOOKUP(A539,Stammdaten!$A$17:$A$1001,Stammdaten!$G$17:$G$1001)="Nein",0,IF(ISBLANK('Beladung des Speichers'!A539),"",ROUND(MIN(J539,Q539)*-1,2))))</f>
        <v/>
      </c>
    </row>
    <row r="540" spans="1:19" x14ac:dyDescent="0.2">
      <c r="A540" s="109" t="str">
        <f>IF('Beladung des Speichers'!A540="","",'Beladung des Speichers'!A540)</f>
        <v/>
      </c>
      <c r="B540" s="109" t="str">
        <f>IF('Beladung des Speichers'!B540="","",'Beladung des Speichers'!B540)</f>
        <v/>
      </c>
      <c r="C540" s="163" t="str">
        <f>IF(ISBLANK('Beladung des Speichers'!A540),"",SUMIFS('Beladung des Speichers'!$C$17:$C$300,'Beladung des Speichers'!$A$17:$A$300,A540)-SUMIFS('Entladung des Speichers'!$C$17:$C$300,'Entladung des Speichers'!$A$17:$A$300,A540)+SUMIFS(Füllstände!$B$17:$B$299,Füllstände!$A$17:$A$299,A540)-SUMIFS(Füllstände!$C$17:$C$299,Füllstände!$A$17:$A$299,A540))</f>
        <v/>
      </c>
      <c r="D540" s="164" t="str">
        <f>IF(ISBLANK('Beladung des Speichers'!A540),"",C540*'Beladung des Speichers'!C540/SUMIFS('Beladung des Speichers'!$C$17:$C$300,'Beladung des Speichers'!$A$17:$A$300,A540))</f>
        <v/>
      </c>
      <c r="E540" s="165" t="str">
        <f>IF(ISBLANK('Beladung des Speichers'!A540),"",1/SUMIFS('Beladung des Speichers'!$C$17:$C$300,'Beladung des Speichers'!$A$17:$A$300,A540)*C540*SUMIF($A$17:$A$300,A540,'Beladung des Speichers'!$E$17:$E$300))</f>
        <v/>
      </c>
      <c r="F540" s="166" t="str">
        <f>IF(ISBLANK('Beladung des Speichers'!A540),"",IF(C540=0,"0,00",D540/C540*E540))</f>
        <v/>
      </c>
      <c r="G540" s="167" t="str">
        <f>IF(ISBLANK('Beladung des Speichers'!A540),"",SUMIFS('Beladung des Speichers'!$C$17:$C$300,'Beladung des Speichers'!$A$17:$A$300,A540))</f>
        <v/>
      </c>
      <c r="H540" s="124" t="str">
        <f>IF(ISBLANK('Beladung des Speichers'!A540),"",'Beladung des Speichers'!C540)</f>
        <v/>
      </c>
      <c r="I540" s="168" t="str">
        <f>IF(ISBLANK('Beladung des Speichers'!A540),"",SUMIFS('Beladung des Speichers'!$E$17:$E$1001,'Beladung des Speichers'!$A$17:$A$1001,'Ergebnis (detailliert)'!A540))</f>
        <v/>
      </c>
      <c r="J540" s="125" t="str">
        <f>IF(ISBLANK('Beladung des Speichers'!A540),"",'Beladung des Speichers'!E540)</f>
        <v/>
      </c>
      <c r="K540" s="168" t="str">
        <f>IF(ISBLANK('Beladung des Speichers'!A540),"",SUMIFS('Entladung des Speichers'!$C$17:$C$1001,'Entladung des Speichers'!$A$17:$A$1001,'Ergebnis (detailliert)'!A540))</f>
        <v/>
      </c>
      <c r="L540" s="169" t="str">
        <f t="shared" si="34"/>
        <v/>
      </c>
      <c r="M540" s="169" t="str">
        <f>IF(ISBLANK('Entladung des Speichers'!A540),"",'Entladung des Speichers'!C540)</f>
        <v/>
      </c>
      <c r="N540" s="168" t="str">
        <f>IF(ISBLANK('Beladung des Speichers'!A540),"",SUMIFS('Entladung des Speichers'!$E$17:$E$1001,'Entladung des Speichers'!$A$17:$A$1001,'Ergebnis (detailliert)'!$A$17:$A$300))</f>
        <v/>
      </c>
      <c r="O540" s="125" t="str">
        <f t="shared" si="35"/>
        <v/>
      </c>
      <c r="P540" s="20" t="str">
        <f>IFERROR(IF(A540="","",N540*'Ergebnis (detailliert)'!J540/'Ergebnis (detailliert)'!I540),0)</f>
        <v/>
      </c>
      <c r="Q540" s="106" t="str">
        <f t="shared" si="36"/>
        <v/>
      </c>
      <c r="R540" s="107" t="str">
        <f t="shared" si="37"/>
        <v/>
      </c>
      <c r="S540" s="108" t="str">
        <f>IF(A540="","",IF(LOOKUP(A540,Stammdaten!$A$17:$A$1001,Stammdaten!$G$17:$G$1001)="Nein",0,IF(ISBLANK('Beladung des Speichers'!A540),"",ROUND(MIN(J540,Q540)*-1,2))))</f>
        <v/>
      </c>
    </row>
    <row r="541" spans="1:19" x14ac:dyDescent="0.2">
      <c r="A541" s="109" t="str">
        <f>IF('Beladung des Speichers'!A541="","",'Beladung des Speichers'!A541)</f>
        <v/>
      </c>
      <c r="B541" s="109" t="str">
        <f>IF('Beladung des Speichers'!B541="","",'Beladung des Speichers'!B541)</f>
        <v/>
      </c>
      <c r="C541" s="163" t="str">
        <f>IF(ISBLANK('Beladung des Speichers'!A541),"",SUMIFS('Beladung des Speichers'!$C$17:$C$300,'Beladung des Speichers'!$A$17:$A$300,A541)-SUMIFS('Entladung des Speichers'!$C$17:$C$300,'Entladung des Speichers'!$A$17:$A$300,A541)+SUMIFS(Füllstände!$B$17:$B$299,Füllstände!$A$17:$A$299,A541)-SUMIFS(Füllstände!$C$17:$C$299,Füllstände!$A$17:$A$299,A541))</f>
        <v/>
      </c>
      <c r="D541" s="164" t="str">
        <f>IF(ISBLANK('Beladung des Speichers'!A541),"",C541*'Beladung des Speichers'!C541/SUMIFS('Beladung des Speichers'!$C$17:$C$300,'Beladung des Speichers'!$A$17:$A$300,A541))</f>
        <v/>
      </c>
      <c r="E541" s="165" t="str">
        <f>IF(ISBLANK('Beladung des Speichers'!A541),"",1/SUMIFS('Beladung des Speichers'!$C$17:$C$300,'Beladung des Speichers'!$A$17:$A$300,A541)*C541*SUMIF($A$17:$A$300,A541,'Beladung des Speichers'!$E$17:$E$300))</f>
        <v/>
      </c>
      <c r="F541" s="166" t="str">
        <f>IF(ISBLANK('Beladung des Speichers'!A541),"",IF(C541=0,"0,00",D541/C541*E541))</f>
        <v/>
      </c>
      <c r="G541" s="167" t="str">
        <f>IF(ISBLANK('Beladung des Speichers'!A541),"",SUMIFS('Beladung des Speichers'!$C$17:$C$300,'Beladung des Speichers'!$A$17:$A$300,A541))</f>
        <v/>
      </c>
      <c r="H541" s="124" t="str">
        <f>IF(ISBLANK('Beladung des Speichers'!A541),"",'Beladung des Speichers'!C541)</f>
        <v/>
      </c>
      <c r="I541" s="168" t="str">
        <f>IF(ISBLANK('Beladung des Speichers'!A541),"",SUMIFS('Beladung des Speichers'!$E$17:$E$1001,'Beladung des Speichers'!$A$17:$A$1001,'Ergebnis (detailliert)'!A541))</f>
        <v/>
      </c>
      <c r="J541" s="125" t="str">
        <f>IF(ISBLANK('Beladung des Speichers'!A541),"",'Beladung des Speichers'!E541)</f>
        <v/>
      </c>
      <c r="K541" s="168" t="str">
        <f>IF(ISBLANK('Beladung des Speichers'!A541),"",SUMIFS('Entladung des Speichers'!$C$17:$C$1001,'Entladung des Speichers'!$A$17:$A$1001,'Ergebnis (detailliert)'!A541))</f>
        <v/>
      </c>
      <c r="L541" s="169" t="str">
        <f t="shared" si="34"/>
        <v/>
      </c>
      <c r="M541" s="169" t="str">
        <f>IF(ISBLANK('Entladung des Speichers'!A541),"",'Entladung des Speichers'!C541)</f>
        <v/>
      </c>
      <c r="N541" s="168" t="str">
        <f>IF(ISBLANK('Beladung des Speichers'!A541),"",SUMIFS('Entladung des Speichers'!$E$17:$E$1001,'Entladung des Speichers'!$A$17:$A$1001,'Ergebnis (detailliert)'!$A$17:$A$300))</f>
        <v/>
      </c>
      <c r="O541" s="125" t="str">
        <f t="shared" si="35"/>
        <v/>
      </c>
      <c r="P541" s="20" t="str">
        <f>IFERROR(IF(A541="","",N541*'Ergebnis (detailliert)'!J541/'Ergebnis (detailliert)'!I541),0)</f>
        <v/>
      </c>
      <c r="Q541" s="106" t="str">
        <f t="shared" si="36"/>
        <v/>
      </c>
      <c r="R541" s="107" t="str">
        <f t="shared" si="37"/>
        <v/>
      </c>
      <c r="S541" s="108" t="str">
        <f>IF(A541="","",IF(LOOKUP(A541,Stammdaten!$A$17:$A$1001,Stammdaten!$G$17:$G$1001)="Nein",0,IF(ISBLANK('Beladung des Speichers'!A541),"",ROUND(MIN(J541,Q541)*-1,2))))</f>
        <v/>
      </c>
    </row>
    <row r="542" spans="1:19" x14ac:dyDescent="0.2">
      <c r="A542" s="109" t="str">
        <f>IF('Beladung des Speichers'!A542="","",'Beladung des Speichers'!A542)</f>
        <v/>
      </c>
      <c r="B542" s="109" t="str">
        <f>IF('Beladung des Speichers'!B542="","",'Beladung des Speichers'!B542)</f>
        <v/>
      </c>
      <c r="C542" s="163" t="str">
        <f>IF(ISBLANK('Beladung des Speichers'!A542),"",SUMIFS('Beladung des Speichers'!$C$17:$C$300,'Beladung des Speichers'!$A$17:$A$300,A542)-SUMIFS('Entladung des Speichers'!$C$17:$C$300,'Entladung des Speichers'!$A$17:$A$300,A542)+SUMIFS(Füllstände!$B$17:$B$299,Füllstände!$A$17:$A$299,A542)-SUMIFS(Füllstände!$C$17:$C$299,Füllstände!$A$17:$A$299,A542))</f>
        <v/>
      </c>
      <c r="D542" s="164" t="str">
        <f>IF(ISBLANK('Beladung des Speichers'!A542),"",C542*'Beladung des Speichers'!C542/SUMIFS('Beladung des Speichers'!$C$17:$C$300,'Beladung des Speichers'!$A$17:$A$300,A542))</f>
        <v/>
      </c>
      <c r="E542" s="165" t="str">
        <f>IF(ISBLANK('Beladung des Speichers'!A542),"",1/SUMIFS('Beladung des Speichers'!$C$17:$C$300,'Beladung des Speichers'!$A$17:$A$300,A542)*C542*SUMIF($A$17:$A$300,A542,'Beladung des Speichers'!$E$17:$E$300))</f>
        <v/>
      </c>
      <c r="F542" s="166" t="str">
        <f>IF(ISBLANK('Beladung des Speichers'!A542),"",IF(C542=0,"0,00",D542/C542*E542))</f>
        <v/>
      </c>
      <c r="G542" s="167" t="str">
        <f>IF(ISBLANK('Beladung des Speichers'!A542),"",SUMIFS('Beladung des Speichers'!$C$17:$C$300,'Beladung des Speichers'!$A$17:$A$300,A542))</f>
        <v/>
      </c>
      <c r="H542" s="124" t="str">
        <f>IF(ISBLANK('Beladung des Speichers'!A542),"",'Beladung des Speichers'!C542)</f>
        <v/>
      </c>
      <c r="I542" s="168" t="str">
        <f>IF(ISBLANK('Beladung des Speichers'!A542),"",SUMIFS('Beladung des Speichers'!$E$17:$E$1001,'Beladung des Speichers'!$A$17:$A$1001,'Ergebnis (detailliert)'!A542))</f>
        <v/>
      </c>
      <c r="J542" s="125" t="str">
        <f>IF(ISBLANK('Beladung des Speichers'!A542),"",'Beladung des Speichers'!E542)</f>
        <v/>
      </c>
      <c r="K542" s="168" t="str">
        <f>IF(ISBLANK('Beladung des Speichers'!A542),"",SUMIFS('Entladung des Speichers'!$C$17:$C$1001,'Entladung des Speichers'!$A$17:$A$1001,'Ergebnis (detailliert)'!A542))</f>
        <v/>
      </c>
      <c r="L542" s="169" t="str">
        <f t="shared" si="34"/>
        <v/>
      </c>
      <c r="M542" s="169" t="str">
        <f>IF(ISBLANK('Entladung des Speichers'!A542),"",'Entladung des Speichers'!C542)</f>
        <v/>
      </c>
      <c r="N542" s="168" t="str">
        <f>IF(ISBLANK('Beladung des Speichers'!A542),"",SUMIFS('Entladung des Speichers'!$E$17:$E$1001,'Entladung des Speichers'!$A$17:$A$1001,'Ergebnis (detailliert)'!$A$17:$A$300))</f>
        <v/>
      </c>
      <c r="O542" s="125" t="str">
        <f t="shared" si="35"/>
        <v/>
      </c>
      <c r="P542" s="20" t="str">
        <f>IFERROR(IF(A542="","",N542*'Ergebnis (detailliert)'!J542/'Ergebnis (detailliert)'!I542),0)</f>
        <v/>
      </c>
      <c r="Q542" s="106" t="str">
        <f t="shared" si="36"/>
        <v/>
      </c>
      <c r="R542" s="107" t="str">
        <f t="shared" si="37"/>
        <v/>
      </c>
      <c r="S542" s="108" t="str">
        <f>IF(A542="","",IF(LOOKUP(A542,Stammdaten!$A$17:$A$1001,Stammdaten!$G$17:$G$1001)="Nein",0,IF(ISBLANK('Beladung des Speichers'!A542),"",ROUND(MIN(J542,Q542)*-1,2))))</f>
        <v/>
      </c>
    </row>
    <row r="543" spans="1:19" x14ac:dyDescent="0.2">
      <c r="A543" s="109" t="str">
        <f>IF('Beladung des Speichers'!A543="","",'Beladung des Speichers'!A543)</f>
        <v/>
      </c>
      <c r="B543" s="109" t="str">
        <f>IF('Beladung des Speichers'!B543="","",'Beladung des Speichers'!B543)</f>
        <v/>
      </c>
      <c r="C543" s="163" t="str">
        <f>IF(ISBLANK('Beladung des Speichers'!A543),"",SUMIFS('Beladung des Speichers'!$C$17:$C$300,'Beladung des Speichers'!$A$17:$A$300,A543)-SUMIFS('Entladung des Speichers'!$C$17:$C$300,'Entladung des Speichers'!$A$17:$A$300,A543)+SUMIFS(Füllstände!$B$17:$B$299,Füllstände!$A$17:$A$299,A543)-SUMIFS(Füllstände!$C$17:$C$299,Füllstände!$A$17:$A$299,A543))</f>
        <v/>
      </c>
      <c r="D543" s="164" t="str">
        <f>IF(ISBLANK('Beladung des Speichers'!A543),"",C543*'Beladung des Speichers'!C543/SUMIFS('Beladung des Speichers'!$C$17:$C$300,'Beladung des Speichers'!$A$17:$A$300,A543))</f>
        <v/>
      </c>
      <c r="E543" s="165" t="str">
        <f>IF(ISBLANK('Beladung des Speichers'!A543),"",1/SUMIFS('Beladung des Speichers'!$C$17:$C$300,'Beladung des Speichers'!$A$17:$A$300,A543)*C543*SUMIF($A$17:$A$300,A543,'Beladung des Speichers'!$E$17:$E$300))</f>
        <v/>
      </c>
      <c r="F543" s="166" t="str">
        <f>IF(ISBLANK('Beladung des Speichers'!A543),"",IF(C543=0,"0,00",D543/C543*E543))</f>
        <v/>
      </c>
      <c r="G543" s="167" t="str">
        <f>IF(ISBLANK('Beladung des Speichers'!A543),"",SUMIFS('Beladung des Speichers'!$C$17:$C$300,'Beladung des Speichers'!$A$17:$A$300,A543))</f>
        <v/>
      </c>
      <c r="H543" s="124" t="str">
        <f>IF(ISBLANK('Beladung des Speichers'!A543),"",'Beladung des Speichers'!C543)</f>
        <v/>
      </c>
      <c r="I543" s="168" t="str">
        <f>IF(ISBLANK('Beladung des Speichers'!A543),"",SUMIFS('Beladung des Speichers'!$E$17:$E$1001,'Beladung des Speichers'!$A$17:$A$1001,'Ergebnis (detailliert)'!A543))</f>
        <v/>
      </c>
      <c r="J543" s="125" t="str">
        <f>IF(ISBLANK('Beladung des Speichers'!A543),"",'Beladung des Speichers'!E543)</f>
        <v/>
      </c>
      <c r="K543" s="168" t="str">
        <f>IF(ISBLANK('Beladung des Speichers'!A543),"",SUMIFS('Entladung des Speichers'!$C$17:$C$1001,'Entladung des Speichers'!$A$17:$A$1001,'Ergebnis (detailliert)'!A543))</f>
        <v/>
      </c>
      <c r="L543" s="169" t="str">
        <f t="shared" si="34"/>
        <v/>
      </c>
      <c r="M543" s="169" t="str">
        <f>IF(ISBLANK('Entladung des Speichers'!A543),"",'Entladung des Speichers'!C543)</f>
        <v/>
      </c>
      <c r="N543" s="168" t="str">
        <f>IF(ISBLANK('Beladung des Speichers'!A543),"",SUMIFS('Entladung des Speichers'!$E$17:$E$1001,'Entladung des Speichers'!$A$17:$A$1001,'Ergebnis (detailliert)'!$A$17:$A$300))</f>
        <v/>
      </c>
      <c r="O543" s="125" t="str">
        <f t="shared" si="35"/>
        <v/>
      </c>
      <c r="P543" s="20" t="str">
        <f>IFERROR(IF(A543="","",N543*'Ergebnis (detailliert)'!J543/'Ergebnis (detailliert)'!I543),0)</f>
        <v/>
      </c>
      <c r="Q543" s="106" t="str">
        <f t="shared" si="36"/>
        <v/>
      </c>
      <c r="R543" s="107" t="str">
        <f t="shared" si="37"/>
        <v/>
      </c>
      <c r="S543" s="108" t="str">
        <f>IF(A543="","",IF(LOOKUP(A543,Stammdaten!$A$17:$A$1001,Stammdaten!$G$17:$G$1001)="Nein",0,IF(ISBLANK('Beladung des Speichers'!A543),"",ROUND(MIN(J543,Q543)*-1,2))))</f>
        <v/>
      </c>
    </row>
    <row r="544" spans="1:19" x14ac:dyDescent="0.2">
      <c r="A544" s="109" t="str">
        <f>IF('Beladung des Speichers'!A544="","",'Beladung des Speichers'!A544)</f>
        <v/>
      </c>
      <c r="B544" s="109" t="str">
        <f>IF('Beladung des Speichers'!B544="","",'Beladung des Speichers'!B544)</f>
        <v/>
      </c>
      <c r="C544" s="163" t="str">
        <f>IF(ISBLANK('Beladung des Speichers'!A544),"",SUMIFS('Beladung des Speichers'!$C$17:$C$300,'Beladung des Speichers'!$A$17:$A$300,A544)-SUMIFS('Entladung des Speichers'!$C$17:$C$300,'Entladung des Speichers'!$A$17:$A$300,A544)+SUMIFS(Füllstände!$B$17:$B$299,Füllstände!$A$17:$A$299,A544)-SUMIFS(Füllstände!$C$17:$C$299,Füllstände!$A$17:$A$299,A544))</f>
        <v/>
      </c>
      <c r="D544" s="164" t="str">
        <f>IF(ISBLANK('Beladung des Speichers'!A544),"",C544*'Beladung des Speichers'!C544/SUMIFS('Beladung des Speichers'!$C$17:$C$300,'Beladung des Speichers'!$A$17:$A$300,A544))</f>
        <v/>
      </c>
      <c r="E544" s="165" t="str">
        <f>IF(ISBLANK('Beladung des Speichers'!A544),"",1/SUMIFS('Beladung des Speichers'!$C$17:$C$300,'Beladung des Speichers'!$A$17:$A$300,A544)*C544*SUMIF($A$17:$A$300,A544,'Beladung des Speichers'!$E$17:$E$300))</f>
        <v/>
      </c>
      <c r="F544" s="166" t="str">
        <f>IF(ISBLANK('Beladung des Speichers'!A544),"",IF(C544=0,"0,00",D544/C544*E544))</f>
        <v/>
      </c>
      <c r="G544" s="167" t="str">
        <f>IF(ISBLANK('Beladung des Speichers'!A544),"",SUMIFS('Beladung des Speichers'!$C$17:$C$300,'Beladung des Speichers'!$A$17:$A$300,A544))</f>
        <v/>
      </c>
      <c r="H544" s="124" t="str">
        <f>IF(ISBLANK('Beladung des Speichers'!A544),"",'Beladung des Speichers'!C544)</f>
        <v/>
      </c>
      <c r="I544" s="168" t="str">
        <f>IF(ISBLANK('Beladung des Speichers'!A544),"",SUMIFS('Beladung des Speichers'!$E$17:$E$1001,'Beladung des Speichers'!$A$17:$A$1001,'Ergebnis (detailliert)'!A544))</f>
        <v/>
      </c>
      <c r="J544" s="125" t="str">
        <f>IF(ISBLANK('Beladung des Speichers'!A544),"",'Beladung des Speichers'!E544)</f>
        <v/>
      </c>
      <c r="K544" s="168" t="str">
        <f>IF(ISBLANK('Beladung des Speichers'!A544),"",SUMIFS('Entladung des Speichers'!$C$17:$C$1001,'Entladung des Speichers'!$A$17:$A$1001,'Ergebnis (detailliert)'!A544))</f>
        <v/>
      </c>
      <c r="L544" s="169" t="str">
        <f t="shared" si="34"/>
        <v/>
      </c>
      <c r="M544" s="169" t="str">
        <f>IF(ISBLANK('Entladung des Speichers'!A544),"",'Entladung des Speichers'!C544)</f>
        <v/>
      </c>
      <c r="N544" s="168" t="str">
        <f>IF(ISBLANK('Beladung des Speichers'!A544),"",SUMIFS('Entladung des Speichers'!$E$17:$E$1001,'Entladung des Speichers'!$A$17:$A$1001,'Ergebnis (detailliert)'!$A$17:$A$300))</f>
        <v/>
      </c>
      <c r="O544" s="125" t="str">
        <f t="shared" si="35"/>
        <v/>
      </c>
      <c r="P544" s="20" t="str">
        <f>IFERROR(IF(A544="","",N544*'Ergebnis (detailliert)'!J544/'Ergebnis (detailliert)'!I544),0)</f>
        <v/>
      </c>
      <c r="Q544" s="106" t="str">
        <f t="shared" si="36"/>
        <v/>
      </c>
      <c r="R544" s="107" t="str">
        <f t="shared" si="37"/>
        <v/>
      </c>
      <c r="S544" s="108" t="str">
        <f>IF(A544="","",IF(LOOKUP(A544,Stammdaten!$A$17:$A$1001,Stammdaten!$G$17:$G$1001)="Nein",0,IF(ISBLANK('Beladung des Speichers'!A544),"",ROUND(MIN(J544,Q544)*-1,2))))</f>
        <v/>
      </c>
    </row>
    <row r="545" spans="1:19" x14ac:dyDescent="0.2">
      <c r="A545" s="109" t="str">
        <f>IF('Beladung des Speichers'!A545="","",'Beladung des Speichers'!A545)</f>
        <v/>
      </c>
      <c r="B545" s="109" t="str">
        <f>IF('Beladung des Speichers'!B545="","",'Beladung des Speichers'!B545)</f>
        <v/>
      </c>
      <c r="C545" s="163" t="str">
        <f>IF(ISBLANK('Beladung des Speichers'!A545),"",SUMIFS('Beladung des Speichers'!$C$17:$C$300,'Beladung des Speichers'!$A$17:$A$300,A545)-SUMIFS('Entladung des Speichers'!$C$17:$C$300,'Entladung des Speichers'!$A$17:$A$300,A545)+SUMIFS(Füllstände!$B$17:$B$299,Füllstände!$A$17:$A$299,A545)-SUMIFS(Füllstände!$C$17:$C$299,Füllstände!$A$17:$A$299,A545))</f>
        <v/>
      </c>
      <c r="D545" s="164" t="str">
        <f>IF(ISBLANK('Beladung des Speichers'!A545),"",C545*'Beladung des Speichers'!C545/SUMIFS('Beladung des Speichers'!$C$17:$C$300,'Beladung des Speichers'!$A$17:$A$300,A545))</f>
        <v/>
      </c>
      <c r="E545" s="165" t="str">
        <f>IF(ISBLANK('Beladung des Speichers'!A545),"",1/SUMIFS('Beladung des Speichers'!$C$17:$C$300,'Beladung des Speichers'!$A$17:$A$300,A545)*C545*SUMIF($A$17:$A$300,A545,'Beladung des Speichers'!$E$17:$E$300))</f>
        <v/>
      </c>
      <c r="F545" s="166" t="str">
        <f>IF(ISBLANK('Beladung des Speichers'!A545),"",IF(C545=0,"0,00",D545/C545*E545))</f>
        <v/>
      </c>
      <c r="G545" s="167" t="str">
        <f>IF(ISBLANK('Beladung des Speichers'!A545),"",SUMIFS('Beladung des Speichers'!$C$17:$C$300,'Beladung des Speichers'!$A$17:$A$300,A545))</f>
        <v/>
      </c>
      <c r="H545" s="124" t="str">
        <f>IF(ISBLANK('Beladung des Speichers'!A545),"",'Beladung des Speichers'!C545)</f>
        <v/>
      </c>
      <c r="I545" s="168" t="str">
        <f>IF(ISBLANK('Beladung des Speichers'!A545),"",SUMIFS('Beladung des Speichers'!$E$17:$E$1001,'Beladung des Speichers'!$A$17:$A$1001,'Ergebnis (detailliert)'!A545))</f>
        <v/>
      </c>
      <c r="J545" s="125" t="str">
        <f>IF(ISBLANK('Beladung des Speichers'!A545),"",'Beladung des Speichers'!E545)</f>
        <v/>
      </c>
      <c r="K545" s="168" t="str">
        <f>IF(ISBLANK('Beladung des Speichers'!A545),"",SUMIFS('Entladung des Speichers'!$C$17:$C$1001,'Entladung des Speichers'!$A$17:$A$1001,'Ergebnis (detailliert)'!A545))</f>
        <v/>
      </c>
      <c r="L545" s="169" t="str">
        <f t="shared" si="34"/>
        <v/>
      </c>
      <c r="M545" s="169" t="str">
        <f>IF(ISBLANK('Entladung des Speichers'!A545),"",'Entladung des Speichers'!C545)</f>
        <v/>
      </c>
      <c r="N545" s="168" t="str">
        <f>IF(ISBLANK('Beladung des Speichers'!A545),"",SUMIFS('Entladung des Speichers'!$E$17:$E$1001,'Entladung des Speichers'!$A$17:$A$1001,'Ergebnis (detailliert)'!$A$17:$A$300))</f>
        <v/>
      </c>
      <c r="O545" s="125" t="str">
        <f t="shared" si="35"/>
        <v/>
      </c>
      <c r="P545" s="20" t="str">
        <f>IFERROR(IF(A545="","",N545*'Ergebnis (detailliert)'!J545/'Ergebnis (detailliert)'!I545),0)</f>
        <v/>
      </c>
      <c r="Q545" s="106" t="str">
        <f t="shared" si="36"/>
        <v/>
      </c>
      <c r="R545" s="107" t="str">
        <f t="shared" si="37"/>
        <v/>
      </c>
      <c r="S545" s="108" t="str">
        <f>IF(A545="","",IF(LOOKUP(A545,Stammdaten!$A$17:$A$1001,Stammdaten!$G$17:$G$1001)="Nein",0,IF(ISBLANK('Beladung des Speichers'!A545),"",ROUND(MIN(J545,Q545)*-1,2))))</f>
        <v/>
      </c>
    </row>
    <row r="546" spans="1:19" x14ac:dyDescent="0.2">
      <c r="A546" s="109" t="str">
        <f>IF('Beladung des Speichers'!A546="","",'Beladung des Speichers'!A546)</f>
        <v/>
      </c>
      <c r="B546" s="109" t="str">
        <f>IF('Beladung des Speichers'!B546="","",'Beladung des Speichers'!B546)</f>
        <v/>
      </c>
      <c r="C546" s="163" t="str">
        <f>IF(ISBLANK('Beladung des Speichers'!A546),"",SUMIFS('Beladung des Speichers'!$C$17:$C$300,'Beladung des Speichers'!$A$17:$A$300,A546)-SUMIFS('Entladung des Speichers'!$C$17:$C$300,'Entladung des Speichers'!$A$17:$A$300,A546)+SUMIFS(Füllstände!$B$17:$B$299,Füllstände!$A$17:$A$299,A546)-SUMIFS(Füllstände!$C$17:$C$299,Füllstände!$A$17:$A$299,A546))</f>
        <v/>
      </c>
      <c r="D546" s="164" t="str">
        <f>IF(ISBLANK('Beladung des Speichers'!A546),"",C546*'Beladung des Speichers'!C546/SUMIFS('Beladung des Speichers'!$C$17:$C$300,'Beladung des Speichers'!$A$17:$A$300,A546))</f>
        <v/>
      </c>
      <c r="E546" s="165" t="str">
        <f>IF(ISBLANK('Beladung des Speichers'!A546),"",1/SUMIFS('Beladung des Speichers'!$C$17:$C$300,'Beladung des Speichers'!$A$17:$A$300,A546)*C546*SUMIF($A$17:$A$300,A546,'Beladung des Speichers'!$E$17:$E$300))</f>
        <v/>
      </c>
      <c r="F546" s="166" t="str">
        <f>IF(ISBLANK('Beladung des Speichers'!A546),"",IF(C546=0,"0,00",D546/C546*E546))</f>
        <v/>
      </c>
      <c r="G546" s="167" t="str">
        <f>IF(ISBLANK('Beladung des Speichers'!A546),"",SUMIFS('Beladung des Speichers'!$C$17:$C$300,'Beladung des Speichers'!$A$17:$A$300,A546))</f>
        <v/>
      </c>
      <c r="H546" s="124" t="str">
        <f>IF(ISBLANK('Beladung des Speichers'!A546),"",'Beladung des Speichers'!C546)</f>
        <v/>
      </c>
      <c r="I546" s="168" t="str">
        <f>IF(ISBLANK('Beladung des Speichers'!A546),"",SUMIFS('Beladung des Speichers'!$E$17:$E$1001,'Beladung des Speichers'!$A$17:$A$1001,'Ergebnis (detailliert)'!A546))</f>
        <v/>
      </c>
      <c r="J546" s="125" t="str">
        <f>IF(ISBLANK('Beladung des Speichers'!A546),"",'Beladung des Speichers'!E546)</f>
        <v/>
      </c>
      <c r="K546" s="168" t="str">
        <f>IF(ISBLANK('Beladung des Speichers'!A546),"",SUMIFS('Entladung des Speichers'!$C$17:$C$1001,'Entladung des Speichers'!$A$17:$A$1001,'Ergebnis (detailliert)'!A546))</f>
        <v/>
      </c>
      <c r="L546" s="169" t="str">
        <f t="shared" si="34"/>
        <v/>
      </c>
      <c r="M546" s="169" t="str">
        <f>IF(ISBLANK('Entladung des Speichers'!A546),"",'Entladung des Speichers'!C546)</f>
        <v/>
      </c>
      <c r="N546" s="168" t="str">
        <f>IF(ISBLANK('Beladung des Speichers'!A546),"",SUMIFS('Entladung des Speichers'!$E$17:$E$1001,'Entladung des Speichers'!$A$17:$A$1001,'Ergebnis (detailliert)'!$A$17:$A$300))</f>
        <v/>
      </c>
      <c r="O546" s="125" t="str">
        <f t="shared" si="35"/>
        <v/>
      </c>
      <c r="P546" s="20" t="str">
        <f>IFERROR(IF(A546="","",N546*'Ergebnis (detailliert)'!J546/'Ergebnis (detailliert)'!I546),0)</f>
        <v/>
      </c>
      <c r="Q546" s="106" t="str">
        <f t="shared" si="36"/>
        <v/>
      </c>
      <c r="R546" s="107" t="str">
        <f t="shared" si="37"/>
        <v/>
      </c>
      <c r="S546" s="108" t="str">
        <f>IF(A546="","",IF(LOOKUP(A546,Stammdaten!$A$17:$A$1001,Stammdaten!$G$17:$G$1001)="Nein",0,IF(ISBLANK('Beladung des Speichers'!A546),"",ROUND(MIN(J546,Q546)*-1,2))))</f>
        <v/>
      </c>
    </row>
    <row r="547" spans="1:19" x14ac:dyDescent="0.2">
      <c r="A547" s="109" t="str">
        <f>IF('Beladung des Speichers'!A547="","",'Beladung des Speichers'!A547)</f>
        <v/>
      </c>
      <c r="B547" s="109" t="str">
        <f>IF('Beladung des Speichers'!B547="","",'Beladung des Speichers'!B547)</f>
        <v/>
      </c>
      <c r="C547" s="163" t="str">
        <f>IF(ISBLANK('Beladung des Speichers'!A547),"",SUMIFS('Beladung des Speichers'!$C$17:$C$300,'Beladung des Speichers'!$A$17:$A$300,A547)-SUMIFS('Entladung des Speichers'!$C$17:$C$300,'Entladung des Speichers'!$A$17:$A$300,A547)+SUMIFS(Füllstände!$B$17:$B$299,Füllstände!$A$17:$A$299,A547)-SUMIFS(Füllstände!$C$17:$C$299,Füllstände!$A$17:$A$299,A547))</f>
        <v/>
      </c>
      <c r="D547" s="164" t="str">
        <f>IF(ISBLANK('Beladung des Speichers'!A547),"",C547*'Beladung des Speichers'!C547/SUMIFS('Beladung des Speichers'!$C$17:$C$300,'Beladung des Speichers'!$A$17:$A$300,A547))</f>
        <v/>
      </c>
      <c r="E547" s="165" t="str">
        <f>IF(ISBLANK('Beladung des Speichers'!A547),"",1/SUMIFS('Beladung des Speichers'!$C$17:$C$300,'Beladung des Speichers'!$A$17:$A$300,A547)*C547*SUMIF($A$17:$A$300,A547,'Beladung des Speichers'!$E$17:$E$300))</f>
        <v/>
      </c>
      <c r="F547" s="166" t="str">
        <f>IF(ISBLANK('Beladung des Speichers'!A547),"",IF(C547=0,"0,00",D547/C547*E547))</f>
        <v/>
      </c>
      <c r="G547" s="167" t="str">
        <f>IF(ISBLANK('Beladung des Speichers'!A547),"",SUMIFS('Beladung des Speichers'!$C$17:$C$300,'Beladung des Speichers'!$A$17:$A$300,A547))</f>
        <v/>
      </c>
      <c r="H547" s="124" t="str">
        <f>IF(ISBLANK('Beladung des Speichers'!A547),"",'Beladung des Speichers'!C547)</f>
        <v/>
      </c>
      <c r="I547" s="168" t="str">
        <f>IF(ISBLANK('Beladung des Speichers'!A547),"",SUMIFS('Beladung des Speichers'!$E$17:$E$1001,'Beladung des Speichers'!$A$17:$A$1001,'Ergebnis (detailliert)'!A547))</f>
        <v/>
      </c>
      <c r="J547" s="125" t="str">
        <f>IF(ISBLANK('Beladung des Speichers'!A547),"",'Beladung des Speichers'!E547)</f>
        <v/>
      </c>
      <c r="K547" s="168" t="str">
        <f>IF(ISBLANK('Beladung des Speichers'!A547),"",SUMIFS('Entladung des Speichers'!$C$17:$C$1001,'Entladung des Speichers'!$A$17:$A$1001,'Ergebnis (detailliert)'!A547))</f>
        <v/>
      </c>
      <c r="L547" s="169" t="str">
        <f t="shared" si="34"/>
        <v/>
      </c>
      <c r="M547" s="169" t="str">
        <f>IF(ISBLANK('Entladung des Speichers'!A547),"",'Entladung des Speichers'!C547)</f>
        <v/>
      </c>
      <c r="N547" s="168" t="str">
        <f>IF(ISBLANK('Beladung des Speichers'!A547),"",SUMIFS('Entladung des Speichers'!$E$17:$E$1001,'Entladung des Speichers'!$A$17:$A$1001,'Ergebnis (detailliert)'!$A$17:$A$300))</f>
        <v/>
      </c>
      <c r="O547" s="125" t="str">
        <f t="shared" si="35"/>
        <v/>
      </c>
      <c r="P547" s="20" t="str">
        <f>IFERROR(IF(A547="","",N547*'Ergebnis (detailliert)'!J547/'Ergebnis (detailliert)'!I547),0)</f>
        <v/>
      </c>
      <c r="Q547" s="106" t="str">
        <f t="shared" si="36"/>
        <v/>
      </c>
      <c r="R547" s="107" t="str">
        <f t="shared" si="37"/>
        <v/>
      </c>
      <c r="S547" s="108" t="str">
        <f>IF(A547="","",IF(LOOKUP(A547,Stammdaten!$A$17:$A$1001,Stammdaten!$G$17:$G$1001)="Nein",0,IF(ISBLANK('Beladung des Speichers'!A547),"",ROUND(MIN(J547,Q547)*-1,2))))</f>
        <v/>
      </c>
    </row>
    <row r="548" spans="1:19" x14ac:dyDescent="0.2">
      <c r="A548" s="109" t="str">
        <f>IF('Beladung des Speichers'!A548="","",'Beladung des Speichers'!A548)</f>
        <v/>
      </c>
      <c r="B548" s="109" t="str">
        <f>IF('Beladung des Speichers'!B548="","",'Beladung des Speichers'!B548)</f>
        <v/>
      </c>
      <c r="C548" s="163" t="str">
        <f>IF(ISBLANK('Beladung des Speichers'!A548),"",SUMIFS('Beladung des Speichers'!$C$17:$C$300,'Beladung des Speichers'!$A$17:$A$300,A548)-SUMIFS('Entladung des Speichers'!$C$17:$C$300,'Entladung des Speichers'!$A$17:$A$300,A548)+SUMIFS(Füllstände!$B$17:$B$299,Füllstände!$A$17:$A$299,A548)-SUMIFS(Füllstände!$C$17:$C$299,Füllstände!$A$17:$A$299,A548))</f>
        <v/>
      </c>
      <c r="D548" s="164" t="str">
        <f>IF(ISBLANK('Beladung des Speichers'!A548),"",C548*'Beladung des Speichers'!C548/SUMIFS('Beladung des Speichers'!$C$17:$C$300,'Beladung des Speichers'!$A$17:$A$300,A548))</f>
        <v/>
      </c>
      <c r="E548" s="165" t="str">
        <f>IF(ISBLANK('Beladung des Speichers'!A548),"",1/SUMIFS('Beladung des Speichers'!$C$17:$C$300,'Beladung des Speichers'!$A$17:$A$300,A548)*C548*SUMIF($A$17:$A$300,A548,'Beladung des Speichers'!$E$17:$E$300))</f>
        <v/>
      </c>
      <c r="F548" s="166" t="str">
        <f>IF(ISBLANK('Beladung des Speichers'!A548),"",IF(C548=0,"0,00",D548/C548*E548))</f>
        <v/>
      </c>
      <c r="G548" s="167" t="str">
        <f>IF(ISBLANK('Beladung des Speichers'!A548),"",SUMIFS('Beladung des Speichers'!$C$17:$C$300,'Beladung des Speichers'!$A$17:$A$300,A548))</f>
        <v/>
      </c>
      <c r="H548" s="124" t="str">
        <f>IF(ISBLANK('Beladung des Speichers'!A548),"",'Beladung des Speichers'!C548)</f>
        <v/>
      </c>
      <c r="I548" s="168" t="str">
        <f>IF(ISBLANK('Beladung des Speichers'!A548),"",SUMIFS('Beladung des Speichers'!$E$17:$E$1001,'Beladung des Speichers'!$A$17:$A$1001,'Ergebnis (detailliert)'!A548))</f>
        <v/>
      </c>
      <c r="J548" s="125" t="str">
        <f>IF(ISBLANK('Beladung des Speichers'!A548),"",'Beladung des Speichers'!E548)</f>
        <v/>
      </c>
      <c r="K548" s="168" t="str">
        <f>IF(ISBLANK('Beladung des Speichers'!A548),"",SUMIFS('Entladung des Speichers'!$C$17:$C$1001,'Entladung des Speichers'!$A$17:$A$1001,'Ergebnis (detailliert)'!A548))</f>
        <v/>
      </c>
      <c r="L548" s="169" t="str">
        <f t="shared" si="34"/>
        <v/>
      </c>
      <c r="M548" s="169" t="str">
        <f>IF(ISBLANK('Entladung des Speichers'!A548),"",'Entladung des Speichers'!C548)</f>
        <v/>
      </c>
      <c r="N548" s="168" t="str">
        <f>IF(ISBLANK('Beladung des Speichers'!A548),"",SUMIFS('Entladung des Speichers'!$E$17:$E$1001,'Entladung des Speichers'!$A$17:$A$1001,'Ergebnis (detailliert)'!$A$17:$A$300))</f>
        <v/>
      </c>
      <c r="O548" s="125" t="str">
        <f t="shared" si="35"/>
        <v/>
      </c>
      <c r="P548" s="20" t="str">
        <f>IFERROR(IF(A548="","",N548*'Ergebnis (detailliert)'!J548/'Ergebnis (detailliert)'!I548),0)</f>
        <v/>
      </c>
      <c r="Q548" s="106" t="str">
        <f t="shared" si="36"/>
        <v/>
      </c>
      <c r="R548" s="107" t="str">
        <f t="shared" si="37"/>
        <v/>
      </c>
      <c r="S548" s="108" t="str">
        <f>IF(A548="","",IF(LOOKUP(A548,Stammdaten!$A$17:$A$1001,Stammdaten!$G$17:$G$1001)="Nein",0,IF(ISBLANK('Beladung des Speichers'!A548),"",ROUND(MIN(J548,Q548)*-1,2))))</f>
        <v/>
      </c>
    </row>
    <row r="549" spans="1:19" x14ac:dyDescent="0.2">
      <c r="A549" s="109" t="str">
        <f>IF('Beladung des Speichers'!A549="","",'Beladung des Speichers'!A549)</f>
        <v/>
      </c>
      <c r="B549" s="109" t="str">
        <f>IF('Beladung des Speichers'!B549="","",'Beladung des Speichers'!B549)</f>
        <v/>
      </c>
      <c r="C549" s="163" t="str">
        <f>IF(ISBLANK('Beladung des Speichers'!A549),"",SUMIFS('Beladung des Speichers'!$C$17:$C$300,'Beladung des Speichers'!$A$17:$A$300,A549)-SUMIFS('Entladung des Speichers'!$C$17:$C$300,'Entladung des Speichers'!$A$17:$A$300,A549)+SUMIFS(Füllstände!$B$17:$B$299,Füllstände!$A$17:$A$299,A549)-SUMIFS(Füllstände!$C$17:$C$299,Füllstände!$A$17:$A$299,A549))</f>
        <v/>
      </c>
      <c r="D549" s="164" t="str">
        <f>IF(ISBLANK('Beladung des Speichers'!A549),"",C549*'Beladung des Speichers'!C549/SUMIFS('Beladung des Speichers'!$C$17:$C$300,'Beladung des Speichers'!$A$17:$A$300,A549))</f>
        <v/>
      </c>
      <c r="E549" s="165" t="str">
        <f>IF(ISBLANK('Beladung des Speichers'!A549),"",1/SUMIFS('Beladung des Speichers'!$C$17:$C$300,'Beladung des Speichers'!$A$17:$A$300,A549)*C549*SUMIF($A$17:$A$300,A549,'Beladung des Speichers'!$E$17:$E$300))</f>
        <v/>
      </c>
      <c r="F549" s="166" t="str">
        <f>IF(ISBLANK('Beladung des Speichers'!A549),"",IF(C549=0,"0,00",D549/C549*E549))</f>
        <v/>
      </c>
      <c r="G549" s="167" t="str">
        <f>IF(ISBLANK('Beladung des Speichers'!A549),"",SUMIFS('Beladung des Speichers'!$C$17:$C$300,'Beladung des Speichers'!$A$17:$A$300,A549))</f>
        <v/>
      </c>
      <c r="H549" s="124" t="str">
        <f>IF(ISBLANK('Beladung des Speichers'!A549),"",'Beladung des Speichers'!C549)</f>
        <v/>
      </c>
      <c r="I549" s="168" t="str">
        <f>IF(ISBLANK('Beladung des Speichers'!A549),"",SUMIFS('Beladung des Speichers'!$E$17:$E$1001,'Beladung des Speichers'!$A$17:$A$1001,'Ergebnis (detailliert)'!A549))</f>
        <v/>
      </c>
      <c r="J549" s="125" t="str">
        <f>IF(ISBLANK('Beladung des Speichers'!A549),"",'Beladung des Speichers'!E549)</f>
        <v/>
      </c>
      <c r="K549" s="168" t="str">
        <f>IF(ISBLANK('Beladung des Speichers'!A549),"",SUMIFS('Entladung des Speichers'!$C$17:$C$1001,'Entladung des Speichers'!$A$17:$A$1001,'Ergebnis (detailliert)'!A549))</f>
        <v/>
      </c>
      <c r="L549" s="169" t="str">
        <f t="shared" si="34"/>
        <v/>
      </c>
      <c r="M549" s="169" t="str">
        <f>IF(ISBLANK('Entladung des Speichers'!A549),"",'Entladung des Speichers'!C549)</f>
        <v/>
      </c>
      <c r="N549" s="168" t="str">
        <f>IF(ISBLANK('Beladung des Speichers'!A549),"",SUMIFS('Entladung des Speichers'!$E$17:$E$1001,'Entladung des Speichers'!$A$17:$A$1001,'Ergebnis (detailliert)'!$A$17:$A$300))</f>
        <v/>
      </c>
      <c r="O549" s="125" t="str">
        <f t="shared" si="35"/>
        <v/>
      </c>
      <c r="P549" s="20" t="str">
        <f>IFERROR(IF(A549="","",N549*'Ergebnis (detailliert)'!J549/'Ergebnis (detailliert)'!I549),0)</f>
        <v/>
      </c>
      <c r="Q549" s="106" t="str">
        <f t="shared" si="36"/>
        <v/>
      </c>
      <c r="R549" s="107" t="str">
        <f t="shared" si="37"/>
        <v/>
      </c>
      <c r="S549" s="108" t="str">
        <f>IF(A549="","",IF(LOOKUP(A549,Stammdaten!$A$17:$A$1001,Stammdaten!$G$17:$G$1001)="Nein",0,IF(ISBLANK('Beladung des Speichers'!A549),"",ROUND(MIN(J549,Q549)*-1,2))))</f>
        <v/>
      </c>
    </row>
    <row r="550" spans="1:19" x14ac:dyDescent="0.2">
      <c r="A550" s="109" t="str">
        <f>IF('Beladung des Speichers'!A550="","",'Beladung des Speichers'!A550)</f>
        <v/>
      </c>
      <c r="B550" s="109" t="str">
        <f>IF('Beladung des Speichers'!B550="","",'Beladung des Speichers'!B550)</f>
        <v/>
      </c>
      <c r="C550" s="163" t="str">
        <f>IF(ISBLANK('Beladung des Speichers'!A550),"",SUMIFS('Beladung des Speichers'!$C$17:$C$300,'Beladung des Speichers'!$A$17:$A$300,A550)-SUMIFS('Entladung des Speichers'!$C$17:$C$300,'Entladung des Speichers'!$A$17:$A$300,A550)+SUMIFS(Füllstände!$B$17:$B$299,Füllstände!$A$17:$A$299,A550)-SUMIFS(Füllstände!$C$17:$C$299,Füllstände!$A$17:$A$299,A550))</f>
        <v/>
      </c>
      <c r="D550" s="164" t="str">
        <f>IF(ISBLANK('Beladung des Speichers'!A550),"",C550*'Beladung des Speichers'!C550/SUMIFS('Beladung des Speichers'!$C$17:$C$300,'Beladung des Speichers'!$A$17:$A$300,A550))</f>
        <v/>
      </c>
      <c r="E550" s="165" t="str">
        <f>IF(ISBLANK('Beladung des Speichers'!A550),"",1/SUMIFS('Beladung des Speichers'!$C$17:$C$300,'Beladung des Speichers'!$A$17:$A$300,A550)*C550*SUMIF($A$17:$A$300,A550,'Beladung des Speichers'!$E$17:$E$300))</f>
        <v/>
      </c>
      <c r="F550" s="166" t="str">
        <f>IF(ISBLANK('Beladung des Speichers'!A550),"",IF(C550=0,"0,00",D550/C550*E550))</f>
        <v/>
      </c>
      <c r="G550" s="167" t="str">
        <f>IF(ISBLANK('Beladung des Speichers'!A550),"",SUMIFS('Beladung des Speichers'!$C$17:$C$300,'Beladung des Speichers'!$A$17:$A$300,A550))</f>
        <v/>
      </c>
      <c r="H550" s="124" t="str">
        <f>IF(ISBLANK('Beladung des Speichers'!A550),"",'Beladung des Speichers'!C550)</f>
        <v/>
      </c>
      <c r="I550" s="168" t="str">
        <f>IF(ISBLANK('Beladung des Speichers'!A550),"",SUMIFS('Beladung des Speichers'!$E$17:$E$1001,'Beladung des Speichers'!$A$17:$A$1001,'Ergebnis (detailliert)'!A550))</f>
        <v/>
      </c>
      <c r="J550" s="125" t="str">
        <f>IF(ISBLANK('Beladung des Speichers'!A550),"",'Beladung des Speichers'!E550)</f>
        <v/>
      </c>
      <c r="K550" s="168" t="str">
        <f>IF(ISBLANK('Beladung des Speichers'!A550),"",SUMIFS('Entladung des Speichers'!$C$17:$C$1001,'Entladung des Speichers'!$A$17:$A$1001,'Ergebnis (detailliert)'!A550))</f>
        <v/>
      </c>
      <c r="L550" s="169" t="str">
        <f t="shared" si="34"/>
        <v/>
      </c>
      <c r="M550" s="169" t="str">
        <f>IF(ISBLANK('Entladung des Speichers'!A550),"",'Entladung des Speichers'!C550)</f>
        <v/>
      </c>
      <c r="N550" s="168" t="str">
        <f>IF(ISBLANK('Beladung des Speichers'!A550),"",SUMIFS('Entladung des Speichers'!$E$17:$E$1001,'Entladung des Speichers'!$A$17:$A$1001,'Ergebnis (detailliert)'!$A$17:$A$300))</f>
        <v/>
      </c>
      <c r="O550" s="125" t="str">
        <f t="shared" si="35"/>
        <v/>
      </c>
      <c r="P550" s="20" t="str">
        <f>IFERROR(IF(A550="","",N550*'Ergebnis (detailliert)'!J550/'Ergebnis (detailliert)'!I550),0)</f>
        <v/>
      </c>
      <c r="Q550" s="106" t="str">
        <f t="shared" si="36"/>
        <v/>
      </c>
      <c r="R550" s="107" t="str">
        <f t="shared" si="37"/>
        <v/>
      </c>
      <c r="S550" s="108" t="str">
        <f>IF(A550="","",IF(LOOKUP(A550,Stammdaten!$A$17:$A$1001,Stammdaten!$G$17:$G$1001)="Nein",0,IF(ISBLANK('Beladung des Speichers'!A550),"",ROUND(MIN(J550,Q550)*-1,2))))</f>
        <v/>
      </c>
    </row>
    <row r="551" spans="1:19" x14ac:dyDescent="0.2">
      <c r="A551" s="109" t="str">
        <f>IF('Beladung des Speichers'!A551="","",'Beladung des Speichers'!A551)</f>
        <v/>
      </c>
      <c r="B551" s="109" t="str">
        <f>IF('Beladung des Speichers'!B551="","",'Beladung des Speichers'!B551)</f>
        <v/>
      </c>
      <c r="C551" s="163" t="str">
        <f>IF(ISBLANK('Beladung des Speichers'!A551),"",SUMIFS('Beladung des Speichers'!$C$17:$C$300,'Beladung des Speichers'!$A$17:$A$300,A551)-SUMIFS('Entladung des Speichers'!$C$17:$C$300,'Entladung des Speichers'!$A$17:$A$300,A551)+SUMIFS(Füllstände!$B$17:$B$299,Füllstände!$A$17:$A$299,A551)-SUMIFS(Füllstände!$C$17:$C$299,Füllstände!$A$17:$A$299,A551))</f>
        <v/>
      </c>
      <c r="D551" s="164" t="str">
        <f>IF(ISBLANK('Beladung des Speichers'!A551),"",C551*'Beladung des Speichers'!C551/SUMIFS('Beladung des Speichers'!$C$17:$C$300,'Beladung des Speichers'!$A$17:$A$300,A551))</f>
        <v/>
      </c>
      <c r="E551" s="165" t="str">
        <f>IF(ISBLANK('Beladung des Speichers'!A551),"",1/SUMIFS('Beladung des Speichers'!$C$17:$C$300,'Beladung des Speichers'!$A$17:$A$300,A551)*C551*SUMIF($A$17:$A$300,A551,'Beladung des Speichers'!$E$17:$E$300))</f>
        <v/>
      </c>
      <c r="F551" s="166" t="str">
        <f>IF(ISBLANK('Beladung des Speichers'!A551),"",IF(C551=0,"0,00",D551/C551*E551))</f>
        <v/>
      </c>
      <c r="G551" s="167" t="str">
        <f>IF(ISBLANK('Beladung des Speichers'!A551),"",SUMIFS('Beladung des Speichers'!$C$17:$C$300,'Beladung des Speichers'!$A$17:$A$300,A551))</f>
        <v/>
      </c>
      <c r="H551" s="124" t="str">
        <f>IF(ISBLANK('Beladung des Speichers'!A551),"",'Beladung des Speichers'!C551)</f>
        <v/>
      </c>
      <c r="I551" s="168" t="str">
        <f>IF(ISBLANK('Beladung des Speichers'!A551),"",SUMIFS('Beladung des Speichers'!$E$17:$E$1001,'Beladung des Speichers'!$A$17:$A$1001,'Ergebnis (detailliert)'!A551))</f>
        <v/>
      </c>
      <c r="J551" s="125" t="str">
        <f>IF(ISBLANK('Beladung des Speichers'!A551),"",'Beladung des Speichers'!E551)</f>
        <v/>
      </c>
      <c r="K551" s="168" t="str">
        <f>IF(ISBLANK('Beladung des Speichers'!A551),"",SUMIFS('Entladung des Speichers'!$C$17:$C$1001,'Entladung des Speichers'!$A$17:$A$1001,'Ergebnis (detailliert)'!A551))</f>
        <v/>
      </c>
      <c r="L551" s="169" t="str">
        <f t="shared" si="34"/>
        <v/>
      </c>
      <c r="M551" s="169" t="str">
        <f>IF(ISBLANK('Entladung des Speichers'!A551),"",'Entladung des Speichers'!C551)</f>
        <v/>
      </c>
      <c r="N551" s="168" t="str">
        <f>IF(ISBLANK('Beladung des Speichers'!A551),"",SUMIFS('Entladung des Speichers'!$E$17:$E$1001,'Entladung des Speichers'!$A$17:$A$1001,'Ergebnis (detailliert)'!$A$17:$A$300))</f>
        <v/>
      </c>
      <c r="O551" s="125" t="str">
        <f t="shared" si="35"/>
        <v/>
      </c>
      <c r="P551" s="20" t="str">
        <f>IFERROR(IF(A551="","",N551*'Ergebnis (detailliert)'!J551/'Ergebnis (detailliert)'!I551),0)</f>
        <v/>
      </c>
      <c r="Q551" s="106" t="str">
        <f t="shared" si="36"/>
        <v/>
      </c>
      <c r="R551" s="107" t="str">
        <f t="shared" si="37"/>
        <v/>
      </c>
      <c r="S551" s="108" t="str">
        <f>IF(A551="","",IF(LOOKUP(A551,Stammdaten!$A$17:$A$1001,Stammdaten!$G$17:$G$1001)="Nein",0,IF(ISBLANK('Beladung des Speichers'!A551),"",ROUND(MIN(J551,Q551)*-1,2))))</f>
        <v/>
      </c>
    </row>
    <row r="552" spans="1:19" x14ac:dyDescent="0.2">
      <c r="A552" s="109" t="str">
        <f>IF('Beladung des Speichers'!A552="","",'Beladung des Speichers'!A552)</f>
        <v/>
      </c>
      <c r="B552" s="109" t="str">
        <f>IF('Beladung des Speichers'!B552="","",'Beladung des Speichers'!B552)</f>
        <v/>
      </c>
      <c r="C552" s="163" t="str">
        <f>IF(ISBLANK('Beladung des Speichers'!A552),"",SUMIFS('Beladung des Speichers'!$C$17:$C$300,'Beladung des Speichers'!$A$17:$A$300,A552)-SUMIFS('Entladung des Speichers'!$C$17:$C$300,'Entladung des Speichers'!$A$17:$A$300,A552)+SUMIFS(Füllstände!$B$17:$B$299,Füllstände!$A$17:$A$299,A552)-SUMIFS(Füllstände!$C$17:$C$299,Füllstände!$A$17:$A$299,A552))</f>
        <v/>
      </c>
      <c r="D552" s="164" t="str">
        <f>IF(ISBLANK('Beladung des Speichers'!A552),"",C552*'Beladung des Speichers'!C552/SUMIFS('Beladung des Speichers'!$C$17:$C$300,'Beladung des Speichers'!$A$17:$A$300,A552))</f>
        <v/>
      </c>
      <c r="E552" s="165" t="str">
        <f>IF(ISBLANK('Beladung des Speichers'!A552),"",1/SUMIFS('Beladung des Speichers'!$C$17:$C$300,'Beladung des Speichers'!$A$17:$A$300,A552)*C552*SUMIF($A$17:$A$300,A552,'Beladung des Speichers'!$E$17:$E$300))</f>
        <v/>
      </c>
      <c r="F552" s="166" t="str">
        <f>IF(ISBLANK('Beladung des Speichers'!A552),"",IF(C552=0,"0,00",D552/C552*E552))</f>
        <v/>
      </c>
      <c r="G552" s="167" t="str">
        <f>IF(ISBLANK('Beladung des Speichers'!A552),"",SUMIFS('Beladung des Speichers'!$C$17:$C$300,'Beladung des Speichers'!$A$17:$A$300,A552))</f>
        <v/>
      </c>
      <c r="H552" s="124" t="str">
        <f>IF(ISBLANK('Beladung des Speichers'!A552),"",'Beladung des Speichers'!C552)</f>
        <v/>
      </c>
      <c r="I552" s="168" t="str">
        <f>IF(ISBLANK('Beladung des Speichers'!A552),"",SUMIFS('Beladung des Speichers'!$E$17:$E$1001,'Beladung des Speichers'!$A$17:$A$1001,'Ergebnis (detailliert)'!A552))</f>
        <v/>
      </c>
      <c r="J552" s="125" t="str">
        <f>IF(ISBLANK('Beladung des Speichers'!A552),"",'Beladung des Speichers'!E552)</f>
        <v/>
      </c>
      <c r="K552" s="168" t="str">
        <f>IF(ISBLANK('Beladung des Speichers'!A552),"",SUMIFS('Entladung des Speichers'!$C$17:$C$1001,'Entladung des Speichers'!$A$17:$A$1001,'Ergebnis (detailliert)'!A552))</f>
        <v/>
      </c>
      <c r="L552" s="169" t="str">
        <f t="shared" si="34"/>
        <v/>
      </c>
      <c r="M552" s="169" t="str">
        <f>IF(ISBLANK('Entladung des Speichers'!A552),"",'Entladung des Speichers'!C552)</f>
        <v/>
      </c>
      <c r="N552" s="168" t="str">
        <f>IF(ISBLANK('Beladung des Speichers'!A552),"",SUMIFS('Entladung des Speichers'!$E$17:$E$1001,'Entladung des Speichers'!$A$17:$A$1001,'Ergebnis (detailliert)'!$A$17:$A$300))</f>
        <v/>
      </c>
      <c r="O552" s="125" t="str">
        <f t="shared" si="35"/>
        <v/>
      </c>
      <c r="P552" s="20" t="str">
        <f>IFERROR(IF(A552="","",N552*'Ergebnis (detailliert)'!J552/'Ergebnis (detailliert)'!I552),0)</f>
        <v/>
      </c>
      <c r="Q552" s="106" t="str">
        <f t="shared" si="36"/>
        <v/>
      </c>
      <c r="R552" s="107" t="str">
        <f t="shared" si="37"/>
        <v/>
      </c>
      <c r="S552" s="108" t="str">
        <f>IF(A552="","",IF(LOOKUP(A552,Stammdaten!$A$17:$A$1001,Stammdaten!$G$17:$G$1001)="Nein",0,IF(ISBLANK('Beladung des Speichers'!A552),"",ROUND(MIN(J552,Q552)*-1,2))))</f>
        <v/>
      </c>
    </row>
    <row r="553" spans="1:19" x14ac:dyDescent="0.2">
      <c r="A553" s="109" t="str">
        <f>IF('Beladung des Speichers'!A553="","",'Beladung des Speichers'!A553)</f>
        <v/>
      </c>
      <c r="B553" s="109" t="str">
        <f>IF('Beladung des Speichers'!B553="","",'Beladung des Speichers'!B553)</f>
        <v/>
      </c>
      <c r="C553" s="163" t="str">
        <f>IF(ISBLANK('Beladung des Speichers'!A553),"",SUMIFS('Beladung des Speichers'!$C$17:$C$300,'Beladung des Speichers'!$A$17:$A$300,A553)-SUMIFS('Entladung des Speichers'!$C$17:$C$300,'Entladung des Speichers'!$A$17:$A$300,A553)+SUMIFS(Füllstände!$B$17:$B$299,Füllstände!$A$17:$A$299,A553)-SUMIFS(Füllstände!$C$17:$C$299,Füllstände!$A$17:$A$299,A553))</f>
        <v/>
      </c>
      <c r="D553" s="164" t="str">
        <f>IF(ISBLANK('Beladung des Speichers'!A553),"",C553*'Beladung des Speichers'!C553/SUMIFS('Beladung des Speichers'!$C$17:$C$300,'Beladung des Speichers'!$A$17:$A$300,A553))</f>
        <v/>
      </c>
      <c r="E553" s="165" t="str">
        <f>IF(ISBLANK('Beladung des Speichers'!A553),"",1/SUMIFS('Beladung des Speichers'!$C$17:$C$300,'Beladung des Speichers'!$A$17:$A$300,A553)*C553*SUMIF($A$17:$A$300,A553,'Beladung des Speichers'!$E$17:$E$300))</f>
        <v/>
      </c>
      <c r="F553" s="166" t="str">
        <f>IF(ISBLANK('Beladung des Speichers'!A553),"",IF(C553=0,"0,00",D553/C553*E553))</f>
        <v/>
      </c>
      <c r="G553" s="167" t="str">
        <f>IF(ISBLANK('Beladung des Speichers'!A553),"",SUMIFS('Beladung des Speichers'!$C$17:$C$300,'Beladung des Speichers'!$A$17:$A$300,A553))</f>
        <v/>
      </c>
      <c r="H553" s="124" t="str">
        <f>IF(ISBLANK('Beladung des Speichers'!A553),"",'Beladung des Speichers'!C553)</f>
        <v/>
      </c>
      <c r="I553" s="168" t="str">
        <f>IF(ISBLANK('Beladung des Speichers'!A553),"",SUMIFS('Beladung des Speichers'!$E$17:$E$1001,'Beladung des Speichers'!$A$17:$A$1001,'Ergebnis (detailliert)'!A553))</f>
        <v/>
      </c>
      <c r="J553" s="125" t="str">
        <f>IF(ISBLANK('Beladung des Speichers'!A553),"",'Beladung des Speichers'!E553)</f>
        <v/>
      </c>
      <c r="K553" s="168" t="str">
        <f>IF(ISBLANK('Beladung des Speichers'!A553),"",SUMIFS('Entladung des Speichers'!$C$17:$C$1001,'Entladung des Speichers'!$A$17:$A$1001,'Ergebnis (detailliert)'!A553))</f>
        <v/>
      </c>
      <c r="L553" s="169" t="str">
        <f t="shared" si="34"/>
        <v/>
      </c>
      <c r="M553" s="169" t="str">
        <f>IF(ISBLANK('Entladung des Speichers'!A553),"",'Entladung des Speichers'!C553)</f>
        <v/>
      </c>
      <c r="N553" s="168" t="str">
        <f>IF(ISBLANK('Beladung des Speichers'!A553),"",SUMIFS('Entladung des Speichers'!$E$17:$E$1001,'Entladung des Speichers'!$A$17:$A$1001,'Ergebnis (detailliert)'!$A$17:$A$300))</f>
        <v/>
      </c>
      <c r="O553" s="125" t="str">
        <f t="shared" si="35"/>
        <v/>
      </c>
      <c r="P553" s="20" t="str">
        <f>IFERROR(IF(A553="","",N553*'Ergebnis (detailliert)'!J553/'Ergebnis (detailliert)'!I553),0)</f>
        <v/>
      </c>
      <c r="Q553" s="106" t="str">
        <f t="shared" si="36"/>
        <v/>
      </c>
      <c r="R553" s="107" t="str">
        <f t="shared" si="37"/>
        <v/>
      </c>
      <c r="S553" s="108" t="str">
        <f>IF(A553="","",IF(LOOKUP(A553,Stammdaten!$A$17:$A$1001,Stammdaten!$G$17:$G$1001)="Nein",0,IF(ISBLANK('Beladung des Speichers'!A553),"",ROUND(MIN(J553,Q553)*-1,2))))</f>
        <v/>
      </c>
    </row>
    <row r="554" spans="1:19" x14ac:dyDescent="0.2">
      <c r="A554" s="109" t="str">
        <f>IF('Beladung des Speichers'!A554="","",'Beladung des Speichers'!A554)</f>
        <v/>
      </c>
      <c r="B554" s="109" t="str">
        <f>IF('Beladung des Speichers'!B554="","",'Beladung des Speichers'!B554)</f>
        <v/>
      </c>
      <c r="C554" s="163" t="str">
        <f>IF(ISBLANK('Beladung des Speichers'!A554),"",SUMIFS('Beladung des Speichers'!$C$17:$C$300,'Beladung des Speichers'!$A$17:$A$300,A554)-SUMIFS('Entladung des Speichers'!$C$17:$C$300,'Entladung des Speichers'!$A$17:$A$300,A554)+SUMIFS(Füllstände!$B$17:$B$299,Füllstände!$A$17:$A$299,A554)-SUMIFS(Füllstände!$C$17:$C$299,Füllstände!$A$17:$A$299,A554))</f>
        <v/>
      </c>
      <c r="D554" s="164" t="str">
        <f>IF(ISBLANK('Beladung des Speichers'!A554),"",C554*'Beladung des Speichers'!C554/SUMIFS('Beladung des Speichers'!$C$17:$C$300,'Beladung des Speichers'!$A$17:$A$300,A554))</f>
        <v/>
      </c>
      <c r="E554" s="165" t="str">
        <f>IF(ISBLANK('Beladung des Speichers'!A554),"",1/SUMIFS('Beladung des Speichers'!$C$17:$C$300,'Beladung des Speichers'!$A$17:$A$300,A554)*C554*SUMIF($A$17:$A$300,A554,'Beladung des Speichers'!$E$17:$E$300))</f>
        <v/>
      </c>
      <c r="F554" s="166" t="str">
        <f>IF(ISBLANK('Beladung des Speichers'!A554),"",IF(C554=0,"0,00",D554/C554*E554))</f>
        <v/>
      </c>
      <c r="G554" s="167" t="str">
        <f>IF(ISBLANK('Beladung des Speichers'!A554),"",SUMIFS('Beladung des Speichers'!$C$17:$C$300,'Beladung des Speichers'!$A$17:$A$300,A554))</f>
        <v/>
      </c>
      <c r="H554" s="124" t="str">
        <f>IF(ISBLANK('Beladung des Speichers'!A554),"",'Beladung des Speichers'!C554)</f>
        <v/>
      </c>
      <c r="I554" s="168" t="str">
        <f>IF(ISBLANK('Beladung des Speichers'!A554),"",SUMIFS('Beladung des Speichers'!$E$17:$E$1001,'Beladung des Speichers'!$A$17:$A$1001,'Ergebnis (detailliert)'!A554))</f>
        <v/>
      </c>
      <c r="J554" s="125" t="str">
        <f>IF(ISBLANK('Beladung des Speichers'!A554),"",'Beladung des Speichers'!E554)</f>
        <v/>
      </c>
      <c r="K554" s="168" t="str">
        <f>IF(ISBLANK('Beladung des Speichers'!A554),"",SUMIFS('Entladung des Speichers'!$C$17:$C$1001,'Entladung des Speichers'!$A$17:$A$1001,'Ergebnis (detailliert)'!A554))</f>
        <v/>
      </c>
      <c r="L554" s="169" t="str">
        <f t="shared" si="34"/>
        <v/>
      </c>
      <c r="M554" s="169" t="str">
        <f>IF(ISBLANK('Entladung des Speichers'!A554),"",'Entladung des Speichers'!C554)</f>
        <v/>
      </c>
      <c r="N554" s="168" t="str">
        <f>IF(ISBLANK('Beladung des Speichers'!A554),"",SUMIFS('Entladung des Speichers'!$E$17:$E$1001,'Entladung des Speichers'!$A$17:$A$1001,'Ergebnis (detailliert)'!$A$17:$A$300))</f>
        <v/>
      </c>
      <c r="O554" s="125" t="str">
        <f t="shared" si="35"/>
        <v/>
      </c>
      <c r="P554" s="20" t="str">
        <f>IFERROR(IF(A554="","",N554*'Ergebnis (detailliert)'!J554/'Ergebnis (detailliert)'!I554),0)</f>
        <v/>
      </c>
      <c r="Q554" s="106" t="str">
        <f t="shared" si="36"/>
        <v/>
      </c>
      <c r="R554" s="107" t="str">
        <f t="shared" si="37"/>
        <v/>
      </c>
      <c r="S554" s="108" t="str">
        <f>IF(A554="","",IF(LOOKUP(A554,Stammdaten!$A$17:$A$1001,Stammdaten!$G$17:$G$1001)="Nein",0,IF(ISBLANK('Beladung des Speichers'!A554),"",ROUND(MIN(J554,Q554)*-1,2))))</f>
        <v/>
      </c>
    </row>
    <row r="555" spans="1:19" x14ac:dyDescent="0.2">
      <c r="A555" s="109" t="str">
        <f>IF('Beladung des Speichers'!A555="","",'Beladung des Speichers'!A555)</f>
        <v/>
      </c>
      <c r="B555" s="109" t="str">
        <f>IF('Beladung des Speichers'!B555="","",'Beladung des Speichers'!B555)</f>
        <v/>
      </c>
      <c r="C555" s="163" t="str">
        <f>IF(ISBLANK('Beladung des Speichers'!A555),"",SUMIFS('Beladung des Speichers'!$C$17:$C$300,'Beladung des Speichers'!$A$17:$A$300,A555)-SUMIFS('Entladung des Speichers'!$C$17:$C$300,'Entladung des Speichers'!$A$17:$A$300,A555)+SUMIFS(Füllstände!$B$17:$B$299,Füllstände!$A$17:$A$299,A555)-SUMIFS(Füllstände!$C$17:$C$299,Füllstände!$A$17:$A$299,A555))</f>
        <v/>
      </c>
      <c r="D555" s="164" t="str">
        <f>IF(ISBLANK('Beladung des Speichers'!A555),"",C555*'Beladung des Speichers'!C555/SUMIFS('Beladung des Speichers'!$C$17:$C$300,'Beladung des Speichers'!$A$17:$A$300,A555))</f>
        <v/>
      </c>
      <c r="E555" s="165" t="str">
        <f>IF(ISBLANK('Beladung des Speichers'!A555),"",1/SUMIFS('Beladung des Speichers'!$C$17:$C$300,'Beladung des Speichers'!$A$17:$A$300,A555)*C555*SUMIF($A$17:$A$300,A555,'Beladung des Speichers'!$E$17:$E$300))</f>
        <v/>
      </c>
      <c r="F555" s="166" t="str">
        <f>IF(ISBLANK('Beladung des Speichers'!A555),"",IF(C555=0,"0,00",D555/C555*E555))</f>
        <v/>
      </c>
      <c r="G555" s="167" t="str">
        <f>IF(ISBLANK('Beladung des Speichers'!A555),"",SUMIFS('Beladung des Speichers'!$C$17:$C$300,'Beladung des Speichers'!$A$17:$A$300,A555))</f>
        <v/>
      </c>
      <c r="H555" s="124" t="str">
        <f>IF(ISBLANK('Beladung des Speichers'!A555),"",'Beladung des Speichers'!C555)</f>
        <v/>
      </c>
      <c r="I555" s="168" t="str">
        <f>IF(ISBLANK('Beladung des Speichers'!A555),"",SUMIFS('Beladung des Speichers'!$E$17:$E$1001,'Beladung des Speichers'!$A$17:$A$1001,'Ergebnis (detailliert)'!A555))</f>
        <v/>
      </c>
      <c r="J555" s="125" t="str">
        <f>IF(ISBLANK('Beladung des Speichers'!A555),"",'Beladung des Speichers'!E555)</f>
        <v/>
      </c>
      <c r="K555" s="168" t="str">
        <f>IF(ISBLANK('Beladung des Speichers'!A555),"",SUMIFS('Entladung des Speichers'!$C$17:$C$1001,'Entladung des Speichers'!$A$17:$A$1001,'Ergebnis (detailliert)'!A555))</f>
        <v/>
      </c>
      <c r="L555" s="169" t="str">
        <f t="shared" si="34"/>
        <v/>
      </c>
      <c r="M555" s="169" t="str">
        <f>IF(ISBLANK('Entladung des Speichers'!A555),"",'Entladung des Speichers'!C555)</f>
        <v/>
      </c>
      <c r="N555" s="168" t="str">
        <f>IF(ISBLANK('Beladung des Speichers'!A555),"",SUMIFS('Entladung des Speichers'!$E$17:$E$1001,'Entladung des Speichers'!$A$17:$A$1001,'Ergebnis (detailliert)'!$A$17:$A$300))</f>
        <v/>
      </c>
      <c r="O555" s="125" t="str">
        <f t="shared" si="35"/>
        <v/>
      </c>
      <c r="P555" s="20" t="str">
        <f>IFERROR(IF(A555="","",N555*'Ergebnis (detailliert)'!J555/'Ergebnis (detailliert)'!I555),0)</f>
        <v/>
      </c>
      <c r="Q555" s="106" t="str">
        <f t="shared" si="36"/>
        <v/>
      </c>
      <c r="R555" s="107" t="str">
        <f t="shared" si="37"/>
        <v/>
      </c>
      <c r="S555" s="108" t="str">
        <f>IF(A555="","",IF(LOOKUP(A555,Stammdaten!$A$17:$A$1001,Stammdaten!$G$17:$G$1001)="Nein",0,IF(ISBLANK('Beladung des Speichers'!A555),"",ROUND(MIN(J555,Q555)*-1,2))))</f>
        <v/>
      </c>
    </row>
    <row r="556" spans="1:19" x14ac:dyDescent="0.2">
      <c r="A556" s="109" t="str">
        <f>IF('Beladung des Speichers'!A556="","",'Beladung des Speichers'!A556)</f>
        <v/>
      </c>
      <c r="B556" s="109" t="str">
        <f>IF('Beladung des Speichers'!B556="","",'Beladung des Speichers'!B556)</f>
        <v/>
      </c>
      <c r="C556" s="163" t="str">
        <f>IF(ISBLANK('Beladung des Speichers'!A556),"",SUMIFS('Beladung des Speichers'!$C$17:$C$300,'Beladung des Speichers'!$A$17:$A$300,A556)-SUMIFS('Entladung des Speichers'!$C$17:$C$300,'Entladung des Speichers'!$A$17:$A$300,A556)+SUMIFS(Füllstände!$B$17:$B$299,Füllstände!$A$17:$A$299,A556)-SUMIFS(Füllstände!$C$17:$C$299,Füllstände!$A$17:$A$299,A556))</f>
        <v/>
      </c>
      <c r="D556" s="164" t="str">
        <f>IF(ISBLANK('Beladung des Speichers'!A556),"",C556*'Beladung des Speichers'!C556/SUMIFS('Beladung des Speichers'!$C$17:$C$300,'Beladung des Speichers'!$A$17:$A$300,A556))</f>
        <v/>
      </c>
      <c r="E556" s="165" t="str">
        <f>IF(ISBLANK('Beladung des Speichers'!A556),"",1/SUMIFS('Beladung des Speichers'!$C$17:$C$300,'Beladung des Speichers'!$A$17:$A$300,A556)*C556*SUMIF($A$17:$A$300,A556,'Beladung des Speichers'!$E$17:$E$300))</f>
        <v/>
      </c>
      <c r="F556" s="166" t="str">
        <f>IF(ISBLANK('Beladung des Speichers'!A556),"",IF(C556=0,"0,00",D556/C556*E556))</f>
        <v/>
      </c>
      <c r="G556" s="167" t="str">
        <f>IF(ISBLANK('Beladung des Speichers'!A556),"",SUMIFS('Beladung des Speichers'!$C$17:$C$300,'Beladung des Speichers'!$A$17:$A$300,A556))</f>
        <v/>
      </c>
      <c r="H556" s="124" t="str">
        <f>IF(ISBLANK('Beladung des Speichers'!A556),"",'Beladung des Speichers'!C556)</f>
        <v/>
      </c>
      <c r="I556" s="168" t="str">
        <f>IF(ISBLANK('Beladung des Speichers'!A556),"",SUMIFS('Beladung des Speichers'!$E$17:$E$1001,'Beladung des Speichers'!$A$17:$A$1001,'Ergebnis (detailliert)'!A556))</f>
        <v/>
      </c>
      <c r="J556" s="125" t="str">
        <f>IF(ISBLANK('Beladung des Speichers'!A556),"",'Beladung des Speichers'!E556)</f>
        <v/>
      </c>
      <c r="K556" s="168" t="str">
        <f>IF(ISBLANK('Beladung des Speichers'!A556),"",SUMIFS('Entladung des Speichers'!$C$17:$C$1001,'Entladung des Speichers'!$A$17:$A$1001,'Ergebnis (detailliert)'!A556))</f>
        <v/>
      </c>
      <c r="L556" s="169" t="str">
        <f t="shared" si="34"/>
        <v/>
      </c>
      <c r="M556" s="169" t="str">
        <f>IF(ISBLANK('Entladung des Speichers'!A556),"",'Entladung des Speichers'!C556)</f>
        <v/>
      </c>
      <c r="N556" s="168" t="str">
        <f>IF(ISBLANK('Beladung des Speichers'!A556),"",SUMIFS('Entladung des Speichers'!$E$17:$E$1001,'Entladung des Speichers'!$A$17:$A$1001,'Ergebnis (detailliert)'!$A$17:$A$300))</f>
        <v/>
      </c>
      <c r="O556" s="125" t="str">
        <f t="shared" si="35"/>
        <v/>
      </c>
      <c r="P556" s="20" t="str">
        <f>IFERROR(IF(A556="","",N556*'Ergebnis (detailliert)'!J556/'Ergebnis (detailliert)'!I556),0)</f>
        <v/>
      </c>
      <c r="Q556" s="106" t="str">
        <f t="shared" si="36"/>
        <v/>
      </c>
      <c r="R556" s="107" t="str">
        <f t="shared" si="37"/>
        <v/>
      </c>
      <c r="S556" s="108" t="str">
        <f>IF(A556="","",IF(LOOKUP(A556,Stammdaten!$A$17:$A$1001,Stammdaten!$G$17:$G$1001)="Nein",0,IF(ISBLANK('Beladung des Speichers'!A556),"",ROUND(MIN(J556,Q556)*-1,2))))</f>
        <v/>
      </c>
    </row>
    <row r="557" spans="1:19" x14ac:dyDescent="0.2">
      <c r="A557" s="109" t="str">
        <f>IF('Beladung des Speichers'!A557="","",'Beladung des Speichers'!A557)</f>
        <v/>
      </c>
      <c r="B557" s="109" t="str">
        <f>IF('Beladung des Speichers'!B557="","",'Beladung des Speichers'!B557)</f>
        <v/>
      </c>
      <c r="C557" s="163" t="str">
        <f>IF(ISBLANK('Beladung des Speichers'!A557),"",SUMIFS('Beladung des Speichers'!$C$17:$C$300,'Beladung des Speichers'!$A$17:$A$300,A557)-SUMIFS('Entladung des Speichers'!$C$17:$C$300,'Entladung des Speichers'!$A$17:$A$300,A557)+SUMIFS(Füllstände!$B$17:$B$299,Füllstände!$A$17:$A$299,A557)-SUMIFS(Füllstände!$C$17:$C$299,Füllstände!$A$17:$A$299,A557))</f>
        <v/>
      </c>
      <c r="D557" s="164" t="str">
        <f>IF(ISBLANK('Beladung des Speichers'!A557),"",C557*'Beladung des Speichers'!C557/SUMIFS('Beladung des Speichers'!$C$17:$C$300,'Beladung des Speichers'!$A$17:$A$300,A557))</f>
        <v/>
      </c>
      <c r="E557" s="165" t="str">
        <f>IF(ISBLANK('Beladung des Speichers'!A557),"",1/SUMIFS('Beladung des Speichers'!$C$17:$C$300,'Beladung des Speichers'!$A$17:$A$300,A557)*C557*SUMIF($A$17:$A$300,A557,'Beladung des Speichers'!$E$17:$E$300))</f>
        <v/>
      </c>
      <c r="F557" s="166" t="str">
        <f>IF(ISBLANK('Beladung des Speichers'!A557),"",IF(C557=0,"0,00",D557/C557*E557))</f>
        <v/>
      </c>
      <c r="G557" s="167" t="str">
        <f>IF(ISBLANK('Beladung des Speichers'!A557),"",SUMIFS('Beladung des Speichers'!$C$17:$C$300,'Beladung des Speichers'!$A$17:$A$300,A557))</f>
        <v/>
      </c>
      <c r="H557" s="124" t="str">
        <f>IF(ISBLANK('Beladung des Speichers'!A557),"",'Beladung des Speichers'!C557)</f>
        <v/>
      </c>
      <c r="I557" s="168" t="str">
        <f>IF(ISBLANK('Beladung des Speichers'!A557),"",SUMIFS('Beladung des Speichers'!$E$17:$E$1001,'Beladung des Speichers'!$A$17:$A$1001,'Ergebnis (detailliert)'!A557))</f>
        <v/>
      </c>
      <c r="J557" s="125" t="str">
        <f>IF(ISBLANK('Beladung des Speichers'!A557),"",'Beladung des Speichers'!E557)</f>
        <v/>
      </c>
      <c r="K557" s="168" t="str">
        <f>IF(ISBLANK('Beladung des Speichers'!A557),"",SUMIFS('Entladung des Speichers'!$C$17:$C$1001,'Entladung des Speichers'!$A$17:$A$1001,'Ergebnis (detailliert)'!A557))</f>
        <v/>
      </c>
      <c r="L557" s="169" t="str">
        <f t="shared" si="34"/>
        <v/>
      </c>
      <c r="M557" s="169" t="str">
        <f>IF(ISBLANK('Entladung des Speichers'!A557),"",'Entladung des Speichers'!C557)</f>
        <v/>
      </c>
      <c r="N557" s="168" t="str">
        <f>IF(ISBLANK('Beladung des Speichers'!A557),"",SUMIFS('Entladung des Speichers'!$E$17:$E$1001,'Entladung des Speichers'!$A$17:$A$1001,'Ergebnis (detailliert)'!$A$17:$A$300))</f>
        <v/>
      </c>
      <c r="O557" s="125" t="str">
        <f t="shared" si="35"/>
        <v/>
      </c>
      <c r="P557" s="20" t="str">
        <f>IFERROR(IF(A557="","",N557*'Ergebnis (detailliert)'!J557/'Ergebnis (detailliert)'!I557),0)</f>
        <v/>
      </c>
      <c r="Q557" s="106" t="str">
        <f t="shared" si="36"/>
        <v/>
      </c>
      <c r="R557" s="107" t="str">
        <f t="shared" si="37"/>
        <v/>
      </c>
      <c r="S557" s="108" t="str">
        <f>IF(A557="","",IF(LOOKUP(A557,Stammdaten!$A$17:$A$1001,Stammdaten!$G$17:$G$1001)="Nein",0,IF(ISBLANK('Beladung des Speichers'!A557),"",ROUND(MIN(J557,Q557)*-1,2))))</f>
        <v/>
      </c>
    </row>
    <row r="558" spans="1:19" x14ac:dyDescent="0.2">
      <c r="A558" s="109" t="str">
        <f>IF('Beladung des Speichers'!A558="","",'Beladung des Speichers'!A558)</f>
        <v/>
      </c>
      <c r="B558" s="109" t="str">
        <f>IF('Beladung des Speichers'!B558="","",'Beladung des Speichers'!B558)</f>
        <v/>
      </c>
      <c r="C558" s="163" t="str">
        <f>IF(ISBLANK('Beladung des Speichers'!A558),"",SUMIFS('Beladung des Speichers'!$C$17:$C$300,'Beladung des Speichers'!$A$17:$A$300,A558)-SUMIFS('Entladung des Speichers'!$C$17:$C$300,'Entladung des Speichers'!$A$17:$A$300,A558)+SUMIFS(Füllstände!$B$17:$B$299,Füllstände!$A$17:$A$299,A558)-SUMIFS(Füllstände!$C$17:$C$299,Füllstände!$A$17:$A$299,A558))</f>
        <v/>
      </c>
      <c r="D558" s="164" t="str">
        <f>IF(ISBLANK('Beladung des Speichers'!A558),"",C558*'Beladung des Speichers'!C558/SUMIFS('Beladung des Speichers'!$C$17:$C$300,'Beladung des Speichers'!$A$17:$A$300,A558))</f>
        <v/>
      </c>
      <c r="E558" s="165" t="str">
        <f>IF(ISBLANK('Beladung des Speichers'!A558),"",1/SUMIFS('Beladung des Speichers'!$C$17:$C$300,'Beladung des Speichers'!$A$17:$A$300,A558)*C558*SUMIF($A$17:$A$300,A558,'Beladung des Speichers'!$E$17:$E$300))</f>
        <v/>
      </c>
      <c r="F558" s="166" t="str">
        <f>IF(ISBLANK('Beladung des Speichers'!A558),"",IF(C558=0,"0,00",D558/C558*E558))</f>
        <v/>
      </c>
      <c r="G558" s="167" t="str">
        <f>IF(ISBLANK('Beladung des Speichers'!A558),"",SUMIFS('Beladung des Speichers'!$C$17:$C$300,'Beladung des Speichers'!$A$17:$A$300,A558))</f>
        <v/>
      </c>
      <c r="H558" s="124" t="str">
        <f>IF(ISBLANK('Beladung des Speichers'!A558),"",'Beladung des Speichers'!C558)</f>
        <v/>
      </c>
      <c r="I558" s="168" t="str">
        <f>IF(ISBLANK('Beladung des Speichers'!A558),"",SUMIFS('Beladung des Speichers'!$E$17:$E$1001,'Beladung des Speichers'!$A$17:$A$1001,'Ergebnis (detailliert)'!A558))</f>
        <v/>
      </c>
      <c r="J558" s="125" t="str">
        <f>IF(ISBLANK('Beladung des Speichers'!A558),"",'Beladung des Speichers'!E558)</f>
        <v/>
      </c>
      <c r="K558" s="168" t="str">
        <f>IF(ISBLANK('Beladung des Speichers'!A558),"",SUMIFS('Entladung des Speichers'!$C$17:$C$1001,'Entladung des Speichers'!$A$17:$A$1001,'Ergebnis (detailliert)'!A558))</f>
        <v/>
      </c>
      <c r="L558" s="169" t="str">
        <f t="shared" si="34"/>
        <v/>
      </c>
      <c r="M558" s="169" t="str">
        <f>IF(ISBLANK('Entladung des Speichers'!A558),"",'Entladung des Speichers'!C558)</f>
        <v/>
      </c>
      <c r="N558" s="168" t="str">
        <f>IF(ISBLANK('Beladung des Speichers'!A558),"",SUMIFS('Entladung des Speichers'!$E$17:$E$1001,'Entladung des Speichers'!$A$17:$A$1001,'Ergebnis (detailliert)'!$A$17:$A$300))</f>
        <v/>
      </c>
      <c r="O558" s="125" t="str">
        <f t="shared" si="35"/>
        <v/>
      </c>
      <c r="P558" s="20" t="str">
        <f>IFERROR(IF(A558="","",N558*'Ergebnis (detailliert)'!J558/'Ergebnis (detailliert)'!I558),0)</f>
        <v/>
      </c>
      <c r="Q558" s="106" t="str">
        <f t="shared" si="36"/>
        <v/>
      </c>
      <c r="R558" s="107" t="str">
        <f t="shared" si="37"/>
        <v/>
      </c>
      <c r="S558" s="108" t="str">
        <f>IF(A558="","",IF(LOOKUP(A558,Stammdaten!$A$17:$A$1001,Stammdaten!$G$17:$G$1001)="Nein",0,IF(ISBLANK('Beladung des Speichers'!A558),"",ROUND(MIN(J558,Q558)*-1,2))))</f>
        <v/>
      </c>
    </row>
    <row r="559" spans="1:19" x14ac:dyDescent="0.2">
      <c r="A559" s="109" t="str">
        <f>IF('Beladung des Speichers'!A559="","",'Beladung des Speichers'!A559)</f>
        <v/>
      </c>
      <c r="B559" s="109" t="str">
        <f>IF('Beladung des Speichers'!B559="","",'Beladung des Speichers'!B559)</f>
        <v/>
      </c>
      <c r="C559" s="163" t="str">
        <f>IF(ISBLANK('Beladung des Speichers'!A559),"",SUMIFS('Beladung des Speichers'!$C$17:$C$300,'Beladung des Speichers'!$A$17:$A$300,A559)-SUMIFS('Entladung des Speichers'!$C$17:$C$300,'Entladung des Speichers'!$A$17:$A$300,A559)+SUMIFS(Füllstände!$B$17:$B$299,Füllstände!$A$17:$A$299,A559)-SUMIFS(Füllstände!$C$17:$C$299,Füllstände!$A$17:$A$299,A559))</f>
        <v/>
      </c>
      <c r="D559" s="164" t="str">
        <f>IF(ISBLANK('Beladung des Speichers'!A559),"",C559*'Beladung des Speichers'!C559/SUMIFS('Beladung des Speichers'!$C$17:$C$300,'Beladung des Speichers'!$A$17:$A$300,A559))</f>
        <v/>
      </c>
      <c r="E559" s="165" t="str">
        <f>IF(ISBLANK('Beladung des Speichers'!A559),"",1/SUMIFS('Beladung des Speichers'!$C$17:$C$300,'Beladung des Speichers'!$A$17:$A$300,A559)*C559*SUMIF($A$17:$A$300,A559,'Beladung des Speichers'!$E$17:$E$300))</f>
        <v/>
      </c>
      <c r="F559" s="166" t="str">
        <f>IF(ISBLANK('Beladung des Speichers'!A559),"",IF(C559=0,"0,00",D559/C559*E559))</f>
        <v/>
      </c>
      <c r="G559" s="167" t="str">
        <f>IF(ISBLANK('Beladung des Speichers'!A559),"",SUMIFS('Beladung des Speichers'!$C$17:$C$300,'Beladung des Speichers'!$A$17:$A$300,A559))</f>
        <v/>
      </c>
      <c r="H559" s="124" t="str">
        <f>IF(ISBLANK('Beladung des Speichers'!A559),"",'Beladung des Speichers'!C559)</f>
        <v/>
      </c>
      <c r="I559" s="168" t="str">
        <f>IF(ISBLANK('Beladung des Speichers'!A559),"",SUMIFS('Beladung des Speichers'!$E$17:$E$1001,'Beladung des Speichers'!$A$17:$A$1001,'Ergebnis (detailliert)'!A559))</f>
        <v/>
      </c>
      <c r="J559" s="125" t="str">
        <f>IF(ISBLANK('Beladung des Speichers'!A559),"",'Beladung des Speichers'!E559)</f>
        <v/>
      </c>
      <c r="K559" s="168" t="str">
        <f>IF(ISBLANK('Beladung des Speichers'!A559),"",SUMIFS('Entladung des Speichers'!$C$17:$C$1001,'Entladung des Speichers'!$A$17:$A$1001,'Ergebnis (detailliert)'!A559))</f>
        <v/>
      </c>
      <c r="L559" s="169" t="str">
        <f t="shared" si="34"/>
        <v/>
      </c>
      <c r="M559" s="169" t="str">
        <f>IF(ISBLANK('Entladung des Speichers'!A559),"",'Entladung des Speichers'!C559)</f>
        <v/>
      </c>
      <c r="N559" s="168" t="str">
        <f>IF(ISBLANK('Beladung des Speichers'!A559),"",SUMIFS('Entladung des Speichers'!$E$17:$E$1001,'Entladung des Speichers'!$A$17:$A$1001,'Ergebnis (detailliert)'!$A$17:$A$300))</f>
        <v/>
      </c>
      <c r="O559" s="125" t="str">
        <f t="shared" si="35"/>
        <v/>
      </c>
      <c r="P559" s="20" t="str">
        <f>IFERROR(IF(A559="","",N559*'Ergebnis (detailliert)'!J559/'Ergebnis (detailliert)'!I559),0)</f>
        <v/>
      </c>
      <c r="Q559" s="106" t="str">
        <f t="shared" si="36"/>
        <v/>
      </c>
      <c r="R559" s="107" t="str">
        <f t="shared" si="37"/>
        <v/>
      </c>
      <c r="S559" s="108" t="str">
        <f>IF(A559="","",IF(LOOKUP(A559,Stammdaten!$A$17:$A$1001,Stammdaten!$G$17:$G$1001)="Nein",0,IF(ISBLANK('Beladung des Speichers'!A559),"",ROUND(MIN(J559,Q559)*-1,2))))</f>
        <v/>
      </c>
    </row>
    <row r="560" spans="1:19" x14ac:dyDescent="0.2">
      <c r="A560" s="109" t="str">
        <f>IF('Beladung des Speichers'!A560="","",'Beladung des Speichers'!A560)</f>
        <v/>
      </c>
      <c r="B560" s="109" t="str">
        <f>IF('Beladung des Speichers'!B560="","",'Beladung des Speichers'!B560)</f>
        <v/>
      </c>
      <c r="C560" s="163" t="str">
        <f>IF(ISBLANK('Beladung des Speichers'!A560),"",SUMIFS('Beladung des Speichers'!$C$17:$C$300,'Beladung des Speichers'!$A$17:$A$300,A560)-SUMIFS('Entladung des Speichers'!$C$17:$C$300,'Entladung des Speichers'!$A$17:$A$300,A560)+SUMIFS(Füllstände!$B$17:$B$299,Füllstände!$A$17:$A$299,A560)-SUMIFS(Füllstände!$C$17:$C$299,Füllstände!$A$17:$A$299,A560))</f>
        <v/>
      </c>
      <c r="D560" s="164" t="str">
        <f>IF(ISBLANK('Beladung des Speichers'!A560),"",C560*'Beladung des Speichers'!C560/SUMIFS('Beladung des Speichers'!$C$17:$C$300,'Beladung des Speichers'!$A$17:$A$300,A560))</f>
        <v/>
      </c>
      <c r="E560" s="165" t="str">
        <f>IF(ISBLANK('Beladung des Speichers'!A560),"",1/SUMIFS('Beladung des Speichers'!$C$17:$C$300,'Beladung des Speichers'!$A$17:$A$300,A560)*C560*SUMIF($A$17:$A$300,A560,'Beladung des Speichers'!$E$17:$E$300))</f>
        <v/>
      </c>
      <c r="F560" s="166" t="str">
        <f>IF(ISBLANK('Beladung des Speichers'!A560),"",IF(C560=0,"0,00",D560/C560*E560))</f>
        <v/>
      </c>
      <c r="G560" s="167" t="str">
        <f>IF(ISBLANK('Beladung des Speichers'!A560),"",SUMIFS('Beladung des Speichers'!$C$17:$C$300,'Beladung des Speichers'!$A$17:$A$300,A560))</f>
        <v/>
      </c>
      <c r="H560" s="124" t="str">
        <f>IF(ISBLANK('Beladung des Speichers'!A560),"",'Beladung des Speichers'!C560)</f>
        <v/>
      </c>
      <c r="I560" s="168" t="str">
        <f>IF(ISBLANK('Beladung des Speichers'!A560),"",SUMIFS('Beladung des Speichers'!$E$17:$E$1001,'Beladung des Speichers'!$A$17:$A$1001,'Ergebnis (detailliert)'!A560))</f>
        <v/>
      </c>
      <c r="J560" s="125" t="str">
        <f>IF(ISBLANK('Beladung des Speichers'!A560),"",'Beladung des Speichers'!E560)</f>
        <v/>
      </c>
      <c r="K560" s="168" t="str">
        <f>IF(ISBLANK('Beladung des Speichers'!A560),"",SUMIFS('Entladung des Speichers'!$C$17:$C$1001,'Entladung des Speichers'!$A$17:$A$1001,'Ergebnis (detailliert)'!A560))</f>
        <v/>
      </c>
      <c r="L560" s="169" t="str">
        <f t="shared" si="34"/>
        <v/>
      </c>
      <c r="M560" s="169" t="str">
        <f>IF(ISBLANK('Entladung des Speichers'!A560),"",'Entladung des Speichers'!C560)</f>
        <v/>
      </c>
      <c r="N560" s="168" t="str">
        <f>IF(ISBLANK('Beladung des Speichers'!A560),"",SUMIFS('Entladung des Speichers'!$E$17:$E$1001,'Entladung des Speichers'!$A$17:$A$1001,'Ergebnis (detailliert)'!$A$17:$A$300))</f>
        <v/>
      </c>
      <c r="O560" s="125" t="str">
        <f t="shared" si="35"/>
        <v/>
      </c>
      <c r="P560" s="20" t="str">
        <f>IFERROR(IF(A560="","",N560*'Ergebnis (detailliert)'!J560/'Ergebnis (detailliert)'!I560),0)</f>
        <v/>
      </c>
      <c r="Q560" s="106" t="str">
        <f t="shared" si="36"/>
        <v/>
      </c>
      <c r="R560" s="107" t="str">
        <f t="shared" si="37"/>
        <v/>
      </c>
      <c r="S560" s="108" t="str">
        <f>IF(A560="","",IF(LOOKUP(A560,Stammdaten!$A$17:$A$1001,Stammdaten!$G$17:$G$1001)="Nein",0,IF(ISBLANK('Beladung des Speichers'!A560),"",ROUND(MIN(J560,Q560)*-1,2))))</f>
        <v/>
      </c>
    </row>
    <row r="561" spans="1:19" x14ac:dyDescent="0.2">
      <c r="A561" s="109" t="str">
        <f>IF('Beladung des Speichers'!A561="","",'Beladung des Speichers'!A561)</f>
        <v/>
      </c>
      <c r="B561" s="109" t="str">
        <f>IF('Beladung des Speichers'!B561="","",'Beladung des Speichers'!B561)</f>
        <v/>
      </c>
      <c r="C561" s="163" t="str">
        <f>IF(ISBLANK('Beladung des Speichers'!A561),"",SUMIFS('Beladung des Speichers'!$C$17:$C$300,'Beladung des Speichers'!$A$17:$A$300,A561)-SUMIFS('Entladung des Speichers'!$C$17:$C$300,'Entladung des Speichers'!$A$17:$A$300,A561)+SUMIFS(Füllstände!$B$17:$B$299,Füllstände!$A$17:$A$299,A561)-SUMIFS(Füllstände!$C$17:$C$299,Füllstände!$A$17:$A$299,A561))</f>
        <v/>
      </c>
      <c r="D561" s="164" t="str">
        <f>IF(ISBLANK('Beladung des Speichers'!A561),"",C561*'Beladung des Speichers'!C561/SUMIFS('Beladung des Speichers'!$C$17:$C$300,'Beladung des Speichers'!$A$17:$A$300,A561))</f>
        <v/>
      </c>
      <c r="E561" s="165" t="str">
        <f>IF(ISBLANK('Beladung des Speichers'!A561),"",1/SUMIFS('Beladung des Speichers'!$C$17:$C$300,'Beladung des Speichers'!$A$17:$A$300,A561)*C561*SUMIF($A$17:$A$300,A561,'Beladung des Speichers'!$E$17:$E$300))</f>
        <v/>
      </c>
      <c r="F561" s="166" t="str">
        <f>IF(ISBLANK('Beladung des Speichers'!A561),"",IF(C561=0,"0,00",D561/C561*E561))</f>
        <v/>
      </c>
      <c r="G561" s="167" t="str">
        <f>IF(ISBLANK('Beladung des Speichers'!A561),"",SUMIFS('Beladung des Speichers'!$C$17:$C$300,'Beladung des Speichers'!$A$17:$A$300,A561))</f>
        <v/>
      </c>
      <c r="H561" s="124" t="str">
        <f>IF(ISBLANK('Beladung des Speichers'!A561),"",'Beladung des Speichers'!C561)</f>
        <v/>
      </c>
      <c r="I561" s="168" t="str">
        <f>IF(ISBLANK('Beladung des Speichers'!A561),"",SUMIFS('Beladung des Speichers'!$E$17:$E$1001,'Beladung des Speichers'!$A$17:$A$1001,'Ergebnis (detailliert)'!A561))</f>
        <v/>
      </c>
      <c r="J561" s="125" t="str">
        <f>IF(ISBLANK('Beladung des Speichers'!A561),"",'Beladung des Speichers'!E561)</f>
        <v/>
      </c>
      <c r="K561" s="168" t="str">
        <f>IF(ISBLANK('Beladung des Speichers'!A561),"",SUMIFS('Entladung des Speichers'!$C$17:$C$1001,'Entladung des Speichers'!$A$17:$A$1001,'Ergebnis (detailliert)'!A561))</f>
        <v/>
      </c>
      <c r="L561" s="169" t="str">
        <f t="shared" si="34"/>
        <v/>
      </c>
      <c r="M561" s="169" t="str">
        <f>IF(ISBLANK('Entladung des Speichers'!A561),"",'Entladung des Speichers'!C561)</f>
        <v/>
      </c>
      <c r="N561" s="168" t="str">
        <f>IF(ISBLANK('Beladung des Speichers'!A561),"",SUMIFS('Entladung des Speichers'!$E$17:$E$1001,'Entladung des Speichers'!$A$17:$A$1001,'Ergebnis (detailliert)'!$A$17:$A$300))</f>
        <v/>
      </c>
      <c r="O561" s="125" t="str">
        <f t="shared" si="35"/>
        <v/>
      </c>
      <c r="P561" s="20" t="str">
        <f>IFERROR(IF(A561="","",N561*'Ergebnis (detailliert)'!J561/'Ergebnis (detailliert)'!I561),0)</f>
        <v/>
      </c>
      <c r="Q561" s="106" t="str">
        <f t="shared" si="36"/>
        <v/>
      </c>
      <c r="R561" s="107" t="str">
        <f t="shared" si="37"/>
        <v/>
      </c>
      <c r="S561" s="108" t="str">
        <f>IF(A561="","",IF(LOOKUP(A561,Stammdaten!$A$17:$A$1001,Stammdaten!$G$17:$G$1001)="Nein",0,IF(ISBLANK('Beladung des Speichers'!A561),"",ROUND(MIN(J561,Q561)*-1,2))))</f>
        <v/>
      </c>
    </row>
    <row r="562" spans="1:19" x14ac:dyDescent="0.2">
      <c r="A562" s="109" t="str">
        <f>IF('Beladung des Speichers'!A562="","",'Beladung des Speichers'!A562)</f>
        <v/>
      </c>
      <c r="B562" s="109" t="str">
        <f>IF('Beladung des Speichers'!B562="","",'Beladung des Speichers'!B562)</f>
        <v/>
      </c>
      <c r="C562" s="163" t="str">
        <f>IF(ISBLANK('Beladung des Speichers'!A562),"",SUMIFS('Beladung des Speichers'!$C$17:$C$300,'Beladung des Speichers'!$A$17:$A$300,A562)-SUMIFS('Entladung des Speichers'!$C$17:$C$300,'Entladung des Speichers'!$A$17:$A$300,A562)+SUMIFS(Füllstände!$B$17:$B$299,Füllstände!$A$17:$A$299,A562)-SUMIFS(Füllstände!$C$17:$C$299,Füllstände!$A$17:$A$299,A562))</f>
        <v/>
      </c>
      <c r="D562" s="164" t="str">
        <f>IF(ISBLANK('Beladung des Speichers'!A562),"",C562*'Beladung des Speichers'!C562/SUMIFS('Beladung des Speichers'!$C$17:$C$300,'Beladung des Speichers'!$A$17:$A$300,A562))</f>
        <v/>
      </c>
      <c r="E562" s="165" t="str">
        <f>IF(ISBLANK('Beladung des Speichers'!A562),"",1/SUMIFS('Beladung des Speichers'!$C$17:$C$300,'Beladung des Speichers'!$A$17:$A$300,A562)*C562*SUMIF($A$17:$A$300,A562,'Beladung des Speichers'!$E$17:$E$300))</f>
        <v/>
      </c>
      <c r="F562" s="166" t="str">
        <f>IF(ISBLANK('Beladung des Speichers'!A562),"",IF(C562=0,"0,00",D562/C562*E562))</f>
        <v/>
      </c>
      <c r="G562" s="167" t="str">
        <f>IF(ISBLANK('Beladung des Speichers'!A562),"",SUMIFS('Beladung des Speichers'!$C$17:$C$300,'Beladung des Speichers'!$A$17:$A$300,A562))</f>
        <v/>
      </c>
      <c r="H562" s="124" t="str">
        <f>IF(ISBLANK('Beladung des Speichers'!A562),"",'Beladung des Speichers'!C562)</f>
        <v/>
      </c>
      <c r="I562" s="168" t="str">
        <f>IF(ISBLANK('Beladung des Speichers'!A562),"",SUMIFS('Beladung des Speichers'!$E$17:$E$1001,'Beladung des Speichers'!$A$17:$A$1001,'Ergebnis (detailliert)'!A562))</f>
        <v/>
      </c>
      <c r="J562" s="125" t="str">
        <f>IF(ISBLANK('Beladung des Speichers'!A562),"",'Beladung des Speichers'!E562)</f>
        <v/>
      </c>
      <c r="K562" s="168" t="str">
        <f>IF(ISBLANK('Beladung des Speichers'!A562),"",SUMIFS('Entladung des Speichers'!$C$17:$C$1001,'Entladung des Speichers'!$A$17:$A$1001,'Ergebnis (detailliert)'!A562))</f>
        <v/>
      </c>
      <c r="L562" s="169" t="str">
        <f t="shared" si="34"/>
        <v/>
      </c>
      <c r="M562" s="169" t="str">
        <f>IF(ISBLANK('Entladung des Speichers'!A562),"",'Entladung des Speichers'!C562)</f>
        <v/>
      </c>
      <c r="N562" s="168" t="str">
        <f>IF(ISBLANK('Beladung des Speichers'!A562),"",SUMIFS('Entladung des Speichers'!$E$17:$E$1001,'Entladung des Speichers'!$A$17:$A$1001,'Ergebnis (detailliert)'!$A$17:$A$300))</f>
        <v/>
      </c>
      <c r="O562" s="125" t="str">
        <f t="shared" si="35"/>
        <v/>
      </c>
      <c r="P562" s="20" t="str">
        <f>IFERROR(IF(A562="","",N562*'Ergebnis (detailliert)'!J562/'Ergebnis (detailliert)'!I562),0)</f>
        <v/>
      </c>
      <c r="Q562" s="106" t="str">
        <f t="shared" si="36"/>
        <v/>
      </c>
      <c r="R562" s="107" t="str">
        <f t="shared" si="37"/>
        <v/>
      </c>
      <c r="S562" s="108" t="str">
        <f>IF(A562="","",IF(LOOKUP(A562,Stammdaten!$A$17:$A$1001,Stammdaten!$G$17:$G$1001)="Nein",0,IF(ISBLANK('Beladung des Speichers'!A562),"",ROUND(MIN(J562,Q562)*-1,2))))</f>
        <v/>
      </c>
    </row>
    <row r="563" spans="1:19" x14ac:dyDescent="0.2">
      <c r="A563" s="109" t="str">
        <f>IF('Beladung des Speichers'!A563="","",'Beladung des Speichers'!A563)</f>
        <v/>
      </c>
      <c r="B563" s="109" t="str">
        <f>IF('Beladung des Speichers'!B563="","",'Beladung des Speichers'!B563)</f>
        <v/>
      </c>
      <c r="C563" s="163" t="str">
        <f>IF(ISBLANK('Beladung des Speichers'!A563),"",SUMIFS('Beladung des Speichers'!$C$17:$C$300,'Beladung des Speichers'!$A$17:$A$300,A563)-SUMIFS('Entladung des Speichers'!$C$17:$C$300,'Entladung des Speichers'!$A$17:$A$300,A563)+SUMIFS(Füllstände!$B$17:$B$299,Füllstände!$A$17:$A$299,A563)-SUMIFS(Füllstände!$C$17:$C$299,Füllstände!$A$17:$A$299,A563))</f>
        <v/>
      </c>
      <c r="D563" s="164" t="str">
        <f>IF(ISBLANK('Beladung des Speichers'!A563),"",C563*'Beladung des Speichers'!C563/SUMIFS('Beladung des Speichers'!$C$17:$C$300,'Beladung des Speichers'!$A$17:$A$300,A563))</f>
        <v/>
      </c>
      <c r="E563" s="165" t="str">
        <f>IF(ISBLANK('Beladung des Speichers'!A563),"",1/SUMIFS('Beladung des Speichers'!$C$17:$C$300,'Beladung des Speichers'!$A$17:$A$300,A563)*C563*SUMIF($A$17:$A$300,A563,'Beladung des Speichers'!$E$17:$E$300))</f>
        <v/>
      </c>
      <c r="F563" s="166" t="str">
        <f>IF(ISBLANK('Beladung des Speichers'!A563),"",IF(C563=0,"0,00",D563/C563*E563))</f>
        <v/>
      </c>
      <c r="G563" s="167" t="str">
        <f>IF(ISBLANK('Beladung des Speichers'!A563),"",SUMIFS('Beladung des Speichers'!$C$17:$C$300,'Beladung des Speichers'!$A$17:$A$300,A563))</f>
        <v/>
      </c>
      <c r="H563" s="124" t="str">
        <f>IF(ISBLANK('Beladung des Speichers'!A563),"",'Beladung des Speichers'!C563)</f>
        <v/>
      </c>
      <c r="I563" s="168" t="str">
        <f>IF(ISBLANK('Beladung des Speichers'!A563),"",SUMIFS('Beladung des Speichers'!$E$17:$E$1001,'Beladung des Speichers'!$A$17:$A$1001,'Ergebnis (detailliert)'!A563))</f>
        <v/>
      </c>
      <c r="J563" s="125" t="str">
        <f>IF(ISBLANK('Beladung des Speichers'!A563),"",'Beladung des Speichers'!E563)</f>
        <v/>
      </c>
      <c r="K563" s="168" t="str">
        <f>IF(ISBLANK('Beladung des Speichers'!A563),"",SUMIFS('Entladung des Speichers'!$C$17:$C$1001,'Entladung des Speichers'!$A$17:$A$1001,'Ergebnis (detailliert)'!A563))</f>
        <v/>
      </c>
      <c r="L563" s="169" t="str">
        <f t="shared" si="34"/>
        <v/>
      </c>
      <c r="M563" s="169" t="str">
        <f>IF(ISBLANK('Entladung des Speichers'!A563),"",'Entladung des Speichers'!C563)</f>
        <v/>
      </c>
      <c r="N563" s="168" t="str">
        <f>IF(ISBLANK('Beladung des Speichers'!A563),"",SUMIFS('Entladung des Speichers'!$E$17:$E$1001,'Entladung des Speichers'!$A$17:$A$1001,'Ergebnis (detailliert)'!$A$17:$A$300))</f>
        <v/>
      </c>
      <c r="O563" s="125" t="str">
        <f t="shared" si="35"/>
        <v/>
      </c>
      <c r="P563" s="20" t="str">
        <f>IFERROR(IF(A563="","",N563*'Ergebnis (detailliert)'!J563/'Ergebnis (detailliert)'!I563),0)</f>
        <v/>
      </c>
      <c r="Q563" s="106" t="str">
        <f t="shared" si="36"/>
        <v/>
      </c>
      <c r="R563" s="107" t="str">
        <f t="shared" si="37"/>
        <v/>
      </c>
      <c r="S563" s="108" t="str">
        <f>IF(A563="","",IF(LOOKUP(A563,Stammdaten!$A$17:$A$1001,Stammdaten!$G$17:$G$1001)="Nein",0,IF(ISBLANK('Beladung des Speichers'!A563),"",ROUND(MIN(J563,Q563)*-1,2))))</f>
        <v/>
      </c>
    </row>
    <row r="564" spans="1:19" x14ac:dyDescent="0.2">
      <c r="A564" s="109" t="str">
        <f>IF('Beladung des Speichers'!A564="","",'Beladung des Speichers'!A564)</f>
        <v/>
      </c>
      <c r="B564" s="109" t="str">
        <f>IF('Beladung des Speichers'!B564="","",'Beladung des Speichers'!B564)</f>
        <v/>
      </c>
      <c r="C564" s="163" t="str">
        <f>IF(ISBLANK('Beladung des Speichers'!A564),"",SUMIFS('Beladung des Speichers'!$C$17:$C$300,'Beladung des Speichers'!$A$17:$A$300,A564)-SUMIFS('Entladung des Speichers'!$C$17:$C$300,'Entladung des Speichers'!$A$17:$A$300,A564)+SUMIFS(Füllstände!$B$17:$B$299,Füllstände!$A$17:$A$299,A564)-SUMIFS(Füllstände!$C$17:$C$299,Füllstände!$A$17:$A$299,A564))</f>
        <v/>
      </c>
      <c r="D564" s="164" t="str">
        <f>IF(ISBLANK('Beladung des Speichers'!A564),"",C564*'Beladung des Speichers'!C564/SUMIFS('Beladung des Speichers'!$C$17:$C$300,'Beladung des Speichers'!$A$17:$A$300,A564))</f>
        <v/>
      </c>
      <c r="E564" s="165" t="str">
        <f>IF(ISBLANK('Beladung des Speichers'!A564),"",1/SUMIFS('Beladung des Speichers'!$C$17:$C$300,'Beladung des Speichers'!$A$17:$A$300,A564)*C564*SUMIF($A$17:$A$300,A564,'Beladung des Speichers'!$E$17:$E$300))</f>
        <v/>
      </c>
      <c r="F564" s="166" t="str">
        <f>IF(ISBLANK('Beladung des Speichers'!A564),"",IF(C564=0,"0,00",D564/C564*E564))</f>
        <v/>
      </c>
      <c r="G564" s="167" t="str">
        <f>IF(ISBLANK('Beladung des Speichers'!A564),"",SUMIFS('Beladung des Speichers'!$C$17:$C$300,'Beladung des Speichers'!$A$17:$A$300,A564))</f>
        <v/>
      </c>
      <c r="H564" s="124" t="str">
        <f>IF(ISBLANK('Beladung des Speichers'!A564),"",'Beladung des Speichers'!C564)</f>
        <v/>
      </c>
      <c r="I564" s="168" t="str">
        <f>IF(ISBLANK('Beladung des Speichers'!A564),"",SUMIFS('Beladung des Speichers'!$E$17:$E$1001,'Beladung des Speichers'!$A$17:$A$1001,'Ergebnis (detailliert)'!A564))</f>
        <v/>
      </c>
      <c r="J564" s="125" t="str">
        <f>IF(ISBLANK('Beladung des Speichers'!A564),"",'Beladung des Speichers'!E564)</f>
        <v/>
      </c>
      <c r="K564" s="168" t="str">
        <f>IF(ISBLANK('Beladung des Speichers'!A564),"",SUMIFS('Entladung des Speichers'!$C$17:$C$1001,'Entladung des Speichers'!$A$17:$A$1001,'Ergebnis (detailliert)'!A564))</f>
        <v/>
      </c>
      <c r="L564" s="169" t="str">
        <f t="shared" si="34"/>
        <v/>
      </c>
      <c r="M564" s="169" t="str">
        <f>IF(ISBLANK('Entladung des Speichers'!A564),"",'Entladung des Speichers'!C564)</f>
        <v/>
      </c>
      <c r="N564" s="168" t="str">
        <f>IF(ISBLANK('Beladung des Speichers'!A564),"",SUMIFS('Entladung des Speichers'!$E$17:$E$1001,'Entladung des Speichers'!$A$17:$A$1001,'Ergebnis (detailliert)'!$A$17:$A$300))</f>
        <v/>
      </c>
      <c r="O564" s="125" t="str">
        <f t="shared" si="35"/>
        <v/>
      </c>
      <c r="P564" s="20" t="str">
        <f>IFERROR(IF(A564="","",N564*'Ergebnis (detailliert)'!J564/'Ergebnis (detailliert)'!I564),0)</f>
        <v/>
      </c>
      <c r="Q564" s="106" t="str">
        <f t="shared" si="36"/>
        <v/>
      </c>
      <c r="R564" s="107" t="str">
        <f t="shared" si="37"/>
        <v/>
      </c>
      <c r="S564" s="108" t="str">
        <f>IF(A564="","",IF(LOOKUP(A564,Stammdaten!$A$17:$A$1001,Stammdaten!$G$17:$G$1001)="Nein",0,IF(ISBLANK('Beladung des Speichers'!A564),"",ROUND(MIN(J564,Q564)*-1,2))))</f>
        <v/>
      </c>
    </row>
    <row r="565" spans="1:19" x14ac:dyDescent="0.2">
      <c r="A565" s="109" t="str">
        <f>IF('Beladung des Speichers'!A565="","",'Beladung des Speichers'!A565)</f>
        <v/>
      </c>
      <c r="B565" s="109" t="str">
        <f>IF('Beladung des Speichers'!B565="","",'Beladung des Speichers'!B565)</f>
        <v/>
      </c>
      <c r="C565" s="163" t="str">
        <f>IF(ISBLANK('Beladung des Speichers'!A565),"",SUMIFS('Beladung des Speichers'!$C$17:$C$300,'Beladung des Speichers'!$A$17:$A$300,A565)-SUMIFS('Entladung des Speichers'!$C$17:$C$300,'Entladung des Speichers'!$A$17:$A$300,A565)+SUMIFS(Füllstände!$B$17:$B$299,Füllstände!$A$17:$A$299,A565)-SUMIFS(Füllstände!$C$17:$C$299,Füllstände!$A$17:$A$299,A565))</f>
        <v/>
      </c>
      <c r="D565" s="164" t="str">
        <f>IF(ISBLANK('Beladung des Speichers'!A565),"",C565*'Beladung des Speichers'!C565/SUMIFS('Beladung des Speichers'!$C$17:$C$300,'Beladung des Speichers'!$A$17:$A$300,A565))</f>
        <v/>
      </c>
      <c r="E565" s="165" t="str">
        <f>IF(ISBLANK('Beladung des Speichers'!A565),"",1/SUMIFS('Beladung des Speichers'!$C$17:$C$300,'Beladung des Speichers'!$A$17:$A$300,A565)*C565*SUMIF($A$17:$A$300,A565,'Beladung des Speichers'!$E$17:$E$300))</f>
        <v/>
      </c>
      <c r="F565" s="166" t="str">
        <f>IF(ISBLANK('Beladung des Speichers'!A565),"",IF(C565=0,"0,00",D565/C565*E565))</f>
        <v/>
      </c>
      <c r="G565" s="167" t="str">
        <f>IF(ISBLANK('Beladung des Speichers'!A565),"",SUMIFS('Beladung des Speichers'!$C$17:$C$300,'Beladung des Speichers'!$A$17:$A$300,A565))</f>
        <v/>
      </c>
      <c r="H565" s="124" t="str">
        <f>IF(ISBLANK('Beladung des Speichers'!A565),"",'Beladung des Speichers'!C565)</f>
        <v/>
      </c>
      <c r="I565" s="168" t="str">
        <f>IF(ISBLANK('Beladung des Speichers'!A565),"",SUMIFS('Beladung des Speichers'!$E$17:$E$1001,'Beladung des Speichers'!$A$17:$A$1001,'Ergebnis (detailliert)'!A565))</f>
        <v/>
      </c>
      <c r="J565" s="125" t="str">
        <f>IF(ISBLANK('Beladung des Speichers'!A565),"",'Beladung des Speichers'!E565)</f>
        <v/>
      </c>
      <c r="K565" s="168" t="str">
        <f>IF(ISBLANK('Beladung des Speichers'!A565),"",SUMIFS('Entladung des Speichers'!$C$17:$C$1001,'Entladung des Speichers'!$A$17:$A$1001,'Ergebnis (detailliert)'!A565))</f>
        <v/>
      </c>
      <c r="L565" s="169" t="str">
        <f t="shared" si="34"/>
        <v/>
      </c>
      <c r="M565" s="169" t="str">
        <f>IF(ISBLANK('Entladung des Speichers'!A565),"",'Entladung des Speichers'!C565)</f>
        <v/>
      </c>
      <c r="N565" s="168" t="str">
        <f>IF(ISBLANK('Beladung des Speichers'!A565),"",SUMIFS('Entladung des Speichers'!$E$17:$E$1001,'Entladung des Speichers'!$A$17:$A$1001,'Ergebnis (detailliert)'!$A$17:$A$300))</f>
        <v/>
      </c>
      <c r="O565" s="125" t="str">
        <f t="shared" si="35"/>
        <v/>
      </c>
      <c r="P565" s="20" t="str">
        <f>IFERROR(IF(A565="","",N565*'Ergebnis (detailliert)'!J565/'Ergebnis (detailliert)'!I565),0)</f>
        <v/>
      </c>
      <c r="Q565" s="106" t="str">
        <f t="shared" si="36"/>
        <v/>
      </c>
      <c r="R565" s="107" t="str">
        <f t="shared" si="37"/>
        <v/>
      </c>
      <c r="S565" s="108" t="str">
        <f>IF(A565="","",IF(LOOKUP(A565,Stammdaten!$A$17:$A$1001,Stammdaten!$G$17:$G$1001)="Nein",0,IF(ISBLANK('Beladung des Speichers'!A565),"",ROUND(MIN(J565,Q565)*-1,2))))</f>
        <v/>
      </c>
    </row>
    <row r="566" spans="1:19" x14ac:dyDescent="0.2">
      <c r="A566" s="109" t="str">
        <f>IF('Beladung des Speichers'!A566="","",'Beladung des Speichers'!A566)</f>
        <v/>
      </c>
      <c r="B566" s="109" t="str">
        <f>IF('Beladung des Speichers'!B566="","",'Beladung des Speichers'!B566)</f>
        <v/>
      </c>
      <c r="C566" s="163" t="str">
        <f>IF(ISBLANK('Beladung des Speichers'!A566),"",SUMIFS('Beladung des Speichers'!$C$17:$C$300,'Beladung des Speichers'!$A$17:$A$300,A566)-SUMIFS('Entladung des Speichers'!$C$17:$C$300,'Entladung des Speichers'!$A$17:$A$300,A566)+SUMIFS(Füllstände!$B$17:$B$299,Füllstände!$A$17:$A$299,A566)-SUMIFS(Füllstände!$C$17:$C$299,Füllstände!$A$17:$A$299,A566))</f>
        <v/>
      </c>
      <c r="D566" s="164" t="str">
        <f>IF(ISBLANK('Beladung des Speichers'!A566),"",C566*'Beladung des Speichers'!C566/SUMIFS('Beladung des Speichers'!$C$17:$C$300,'Beladung des Speichers'!$A$17:$A$300,A566))</f>
        <v/>
      </c>
      <c r="E566" s="165" t="str">
        <f>IF(ISBLANK('Beladung des Speichers'!A566),"",1/SUMIFS('Beladung des Speichers'!$C$17:$C$300,'Beladung des Speichers'!$A$17:$A$300,A566)*C566*SUMIF($A$17:$A$300,A566,'Beladung des Speichers'!$E$17:$E$300))</f>
        <v/>
      </c>
      <c r="F566" s="166" t="str">
        <f>IF(ISBLANK('Beladung des Speichers'!A566),"",IF(C566=0,"0,00",D566/C566*E566))</f>
        <v/>
      </c>
      <c r="G566" s="167" t="str">
        <f>IF(ISBLANK('Beladung des Speichers'!A566),"",SUMIFS('Beladung des Speichers'!$C$17:$C$300,'Beladung des Speichers'!$A$17:$A$300,A566))</f>
        <v/>
      </c>
      <c r="H566" s="124" t="str">
        <f>IF(ISBLANK('Beladung des Speichers'!A566),"",'Beladung des Speichers'!C566)</f>
        <v/>
      </c>
      <c r="I566" s="168" t="str">
        <f>IF(ISBLANK('Beladung des Speichers'!A566),"",SUMIFS('Beladung des Speichers'!$E$17:$E$1001,'Beladung des Speichers'!$A$17:$A$1001,'Ergebnis (detailliert)'!A566))</f>
        <v/>
      </c>
      <c r="J566" s="125" t="str">
        <f>IF(ISBLANK('Beladung des Speichers'!A566),"",'Beladung des Speichers'!E566)</f>
        <v/>
      </c>
      <c r="K566" s="168" t="str">
        <f>IF(ISBLANK('Beladung des Speichers'!A566),"",SUMIFS('Entladung des Speichers'!$C$17:$C$1001,'Entladung des Speichers'!$A$17:$A$1001,'Ergebnis (detailliert)'!A566))</f>
        <v/>
      </c>
      <c r="L566" s="169" t="str">
        <f t="shared" si="34"/>
        <v/>
      </c>
      <c r="M566" s="169" t="str">
        <f>IF(ISBLANK('Entladung des Speichers'!A566),"",'Entladung des Speichers'!C566)</f>
        <v/>
      </c>
      <c r="N566" s="168" t="str">
        <f>IF(ISBLANK('Beladung des Speichers'!A566),"",SUMIFS('Entladung des Speichers'!$E$17:$E$1001,'Entladung des Speichers'!$A$17:$A$1001,'Ergebnis (detailliert)'!$A$17:$A$300))</f>
        <v/>
      </c>
      <c r="O566" s="125" t="str">
        <f t="shared" si="35"/>
        <v/>
      </c>
      <c r="P566" s="20" t="str">
        <f>IFERROR(IF(A566="","",N566*'Ergebnis (detailliert)'!J566/'Ergebnis (detailliert)'!I566),0)</f>
        <v/>
      </c>
      <c r="Q566" s="106" t="str">
        <f t="shared" si="36"/>
        <v/>
      </c>
      <c r="R566" s="107" t="str">
        <f t="shared" si="37"/>
        <v/>
      </c>
      <c r="S566" s="108" t="str">
        <f>IF(A566="","",IF(LOOKUP(A566,Stammdaten!$A$17:$A$1001,Stammdaten!$G$17:$G$1001)="Nein",0,IF(ISBLANK('Beladung des Speichers'!A566),"",ROUND(MIN(J566,Q566)*-1,2))))</f>
        <v/>
      </c>
    </row>
    <row r="567" spans="1:19" x14ac:dyDescent="0.2">
      <c r="A567" s="109" t="str">
        <f>IF('Beladung des Speichers'!A567="","",'Beladung des Speichers'!A567)</f>
        <v/>
      </c>
      <c r="B567" s="109" t="str">
        <f>IF('Beladung des Speichers'!B567="","",'Beladung des Speichers'!B567)</f>
        <v/>
      </c>
      <c r="C567" s="163" t="str">
        <f>IF(ISBLANK('Beladung des Speichers'!A567),"",SUMIFS('Beladung des Speichers'!$C$17:$C$300,'Beladung des Speichers'!$A$17:$A$300,A567)-SUMIFS('Entladung des Speichers'!$C$17:$C$300,'Entladung des Speichers'!$A$17:$A$300,A567)+SUMIFS(Füllstände!$B$17:$B$299,Füllstände!$A$17:$A$299,A567)-SUMIFS(Füllstände!$C$17:$C$299,Füllstände!$A$17:$A$299,A567))</f>
        <v/>
      </c>
      <c r="D567" s="164" t="str">
        <f>IF(ISBLANK('Beladung des Speichers'!A567),"",C567*'Beladung des Speichers'!C567/SUMIFS('Beladung des Speichers'!$C$17:$C$300,'Beladung des Speichers'!$A$17:$A$300,A567))</f>
        <v/>
      </c>
      <c r="E567" s="165" t="str">
        <f>IF(ISBLANK('Beladung des Speichers'!A567),"",1/SUMIFS('Beladung des Speichers'!$C$17:$C$300,'Beladung des Speichers'!$A$17:$A$300,A567)*C567*SUMIF($A$17:$A$300,A567,'Beladung des Speichers'!$E$17:$E$300))</f>
        <v/>
      </c>
      <c r="F567" s="166" t="str">
        <f>IF(ISBLANK('Beladung des Speichers'!A567),"",IF(C567=0,"0,00",D567/C567*E567))</f>
        <v/>
      </c>
      <c r="G567" s="167" t="str">
        <f>IF(ISBLANK('Beladung des Speichers'!A567),"",SUMIFS('Beladung des Speichers'!$C$17:$C$300,'Beladung des Speichers'!$A$17:$A$300,A567))</f>
        <v/>
      </c>
      <c r="H567" s="124" t="str">
        <f>IF(ISBLANK('Beladung des Speichers'!A567),"",'Beladung des Speichers'!C567)</f>
        <v/>
      </c>
      <c r="I567" s="168" t="str">
        <f>IF(ISBLANK('Beladung des Speichers'!A567),"",SUMIFS('Beladung des Speichers'!$E$17:$E$1001,'Beladung des Speichers'!$A$17:$A$1001,'Ergebnis (detailliert)'!A567))</f>
        <v/>
      </c>
      <c r="J567" s="125" t="str">
        <f>IF(ISBLANK('Beladung des Speichers'!A567),"",'Beladung des Speichers'!E567)</f>
        <v/>
      </c>
      <c r="K567" s="168" t="str">
        <f>IF(ISBLANK('Beladung des Speichers'!A567),"",SUMIFS('Entladung des Speichers'!$C$17:$C$1001,'Entladung des Speichers'!$A$17:$A$1001,'Ergebnis (detailliert)'!A567))</f>
        <v/>
      </c>
      <c r="L567" s="169" t="str">
        <f t="shared" si="34"/>
        <v/>
      </c>
      <c r="M567" s="169" t="str">
        <f>IF(ISBLANK('Entladung des Speichers'!A567),"",'Entladung des Speichers'!C567)</f>
        <v/>
      </c>
      <c r="N567" s="168" t="str">
        <f>IF(ISBLANK('Beladung des Speichers'!A567),"",SUMIFS('Entladung des Speichers'!$E$17:$E$1001,'Entladung des Speichers'!$A$17:$A$1001,'Ergebnis (detailliert)'!$A$17:$A$300))</f>
        <v/>
      </c>
      <c r="O567" s="125" t="str">
        <f t="shared" si="35"/>
        <v/>
      </c>
      <c r="P567" s="20" t="str">
        <f>IFERROR(IF(A567="","",N567*'Ergebnis (detailliert)'!J567/'Ergebnis (detailliert)'!I567),0)</f>
        <v/>
      </c>
      <c r="Q567" s="106" t="str">
        <f t="shared" si="36"/>
        <v/>
      </c>
      <c r="R567" s="107" t="str">
        <f t="shared" si="37"/>
        <v/>
      </c>
      <c r="S567" s="108" t="str">
        <f>IF(A567="","",IF(LOOKUP(A567,Stammdaten!$A$17:$A$1001,Stammdaten!$G$17:$G$1001)="Nein",0,IF(ISBLANK('Beladung des Speichers'!A567),"",ROUND(MIN(J567,Q567)*-1,2))))</f>
        <v/>
      </c>
    </row>
    <row r="568" spans="1:19" x14ac:dyDescent="0.2">
      <c r="A568" s="109" t="str">
        <f>IF('Beladung des Speichers'!A568="","",'Beladung des Speichers'!A568)</f>
        <v/>
      </c>
      <c r="B568" s="109" t="str">
        <f>IF('Beladung des Speichers'!B568="","",'Beladung des Speichers'!B568)</f>
        <v/>
      </c>
      <c r="C568" s="163" t="str">
        <f>IF(ISBLANK('Beladung des Speichers'!A568),"",SUMIFS('Beladung des Speichers'!$C$17:$C$300,'Beladung des Speichers'!$A$17:$A$300,A568)-SUMIFS('Entladung des Speichers'!$C$17:$C$300,'Entladung des Speichers'!$A$17:$A$300,A568)+SUMIFS(Füllstände!$B$17:$B$299,Füllstände!$A$17:$A$299,A568)-SUMIFS(Füllstände!$C$17:$C$299,Füllstände!$A$17:$A$299,A568))</f>
        <v/>
      </c>
      <c r="D568" s="164" t="str">
        <f>IF(ISBLANK('Beladung des Speichers'!A568),"",C568*'Beladung des Speichers'!C568/SUMIFS('Beladung des Speichers'!$C$17:$C$300,'Beladung des Speichers'!$A$17:$A$300,A568))</f>
        <v/>
      </c>
      <c r="E568" s="165" t="str">
        <f>IF(ISBLANK('Beladung des Speichers'!A568),"",1/SUMIFS('Beladung des Speichers'!$C$17:$C$300,'Beladung des Speichers'!$A$17:$A$300,A568)*C568*SUMIF($A$17:$A$300,A568,'Beladung des Speichers'!$E$17:$E$300))</f>
        <v/>
      </c>
      <c r="F568" s="166" t="str">
        <f>IF(ISBLANK('Beladung des Speichers'!A568),"",IF(C568=0,"0,00",D568/C568*E568))</f>
        <v/>
      </c>
      <c r="G568" s="167" t="str">
        <f>IF(ISBLANK('Beladung des Speichers'!A568),"",SUMIFS('Beladung des Speichers'!$C$17:$C$300,'Beladung des Speichers'!$A$17:$A$300,A568))</f>
        <v/>
      </c>
      <c r="H568" s="124" t="str">
        <f>IF(ISBLANK('Beladung des Speichers'!A568),"",'Beladung des Speichers'!C568)</f>
        <v/>
      </c>
      <c r="I568" s="168" t="str">
        <f>IF(ISBLANK('Beladung des Speichers'!A568),"",SUMIFS('Beladung des Speichers'!$E$17:$E$1001,'Beladung des Speichers'!$A$17:$A$1001,'Ergebnis (detailliert)'!A568))</f>
        <v/>
      </c>
      <c r="J568" s="125" t="str">
        <f>IF(ISBLANK('Beladung des Speichers'!A568),"",'Beladung des Speichers'!E568)</f>
        <v/>
      </c>
      <c r="K568" s="168" t="str">
        <f>IF(ISBLANK('Beladung des Speichers'!A568),"",SUMIFS('Entladung des Speichers'!$C$17:$C$1001,'Entladung des Speichers'!$A$17:$A$1001,'Ergebnis (detailliert)'!A568))</f>
        <v/>
      </c>
      <c r="L568" s="169" t="str">
        <f t="shared" si="34"/>
        <v/>
      </c>
      <c r="M568" s="169" t="str">
        <f>IF(ISBLANK('Entladung des Speichers'!A568),"",'Entladung des Speichers'!C568)</f>
        <v/>
      </c>
      <c r="N568" s="168" t="str">
        <f>IF(ISBLANK('Beladung des Speichers'!A568),"",SUMIFS('Entladung des Speichers'!$E$17:$E$1001,'Entladung des Speichers'!$A$17:$A$1001,'Ergebnis (detailliert)'!$A$17:$A$300))</f>
        <v/>
      </c>
      <c r="O568" s="125" t="str">
        <f t="shared" si="35"/>
        <v/>
      </c>
      <c r="P568" s="20" t="str">
        <f>IFERROR(IF(A568="","",N568*'Ergebnis (detailliert)'!J568/'Ergebnis (detailliert)'!I568),0)</f>
        <v/>
      </c>
      <c r="Q568" s="106" t="str">
        <f t="shared" si="36"/>
        <v/>
      </c>
      <c r="R568" s="107" t="str">
        <f t="shared" si="37"/>
        <v/>
      </c>
      <c r="S568" s="108" t="str">
        <f>IF(A568="","",IF(LOOKUP(A568,Stammdaten!$A$17:$A$1001,Stammdaten!$G$17:$G$1001)="Nein",0,IF(ISBLANK('Beladung des Speichers'!A568),"",ROUND(MIN(J568,Q568)*-1,2))))</f>
        <v/>
      </c>
    </row>
    <row r="569" spans="1:19" x14ac:dyDescent="0.2">
      <c r="A569" s="109" t="str">
        <f>IF('Beladung des Speichers'!A569="","",'Beladung des Speichers'!A569)</f>
        <v/>
      </c>
      <c r="B569" s="109" t="str">
        <f>IF('Beladung des Speichers'!B569="","",'Beladung des Speichers'!B569)</f>
        <v/>
      </c>
      <c r="C569" s="163" t="str">
        <f>IF(ISBLANK('Beladung des Speichers'!A569),"",SUMIFS('Beladung des Speichers'!$C$17:$C$300,'Beladung des Speichers'!$A$17:$A$300,A569)-SUMIFS('Entladung des Speichers'!$C$17:$C$300,'Entladung des Speichers'!$A$17:$A$300,A569)+SUMIFS(Füllstände!$B$17:$B$299,Füllstände!$A$17:$A$299,A569)-SUMIFS(Füllstände!$C$17:$C$299,Füllstände!$A$17:$A$299,A569))</f>
        <v/>
      </c>
      <c r="D569" s="164" t="str">
        <f>IF(ISBLANK('Beladung des Speichers'!A569),"",C569*'Beladung des Speichers'!C569/SUMIFS('Beladung des Speichers'!$C$17:$C$300,'Beladung des Speichers'!$A$17:$A$300,A569))</f>
        <v/>
      </c>
      <c r="E569" s="165" t="str">
        <f>IF(ISBLANK('Beladung des Speichers'!A569),"",1/SUMIFS('Beladung des Speichers'!$C$17:$C$300,'Beladung des Speichers'!$A$17:$A$300,A569)*C569*SUMIF($A$17:$A$300,A569,'Beladung des Speichers'!$E$17:$E$300))</f>
        <v/>
      </c>
      <c r="F569" s="166" t="str">
        <f>IF(ISBLANK('Beladung des Speichers'!A569),"",IF(C569=0,"0,00",D569/C569*E569))</f>
        <v/>
      </c>
      <c r="G569" s="167" t="str">
        <f>IF(ISBLANK('Beladung des Speichers'!A569),"",SUMIFS('Beladung des Speichers'!$C$17:$C$300,'Beladung des Speichers'!$A$17:$A$300,A569))</f>
        <v/>
      </c>
      <c r="H569" s="124" t="str">
        <f>IF(ISBLANK('Beladung des Speichers'!A569),"",'Beladung des Speichers'!C569)</f>
        <v/>
      </c>
      <c r="I569" s="168" t="str">
        <f>IF(ISBLANK('Beladung des Speichers'!A569),"",SUMIFS('Beladung des Speichers'!$E$17:$E$1001,'Beladung des Speichers'!$A$17:$A$1001,'Ergebnis (detailliert)'!A569))</f>
        <v/>
      </c>
      <c r="J569" s="125" t="str">
        <f>IF(ISBLANK('Beladung des Speichers'!A569),"",'Beladung des Speichers'!E569)</f>
        <v/>
      </c>
      <c r="K569" s="168" t="str">
        <f>IF(ISBLANK('Beladung des Speichers'!A569),"",SUMIFS('Entladung des Speichers'!$C$17:$C$1001,'Entladung des Speichers'!$A$17:$A$1001,'Ergebnis (detailliert)'!A569))</f>
        <v/>
      </c>
      <c r="L569" s="169" t="str">
        <f t="shared" si="34"/>
        <v/>
      </c>
      <c r="M569" s="169" t="str">
        <f>IF(ISBLANK('Entladung des Speichers'!A569),"",'Entladung des Speichers'!C569)</f>
        <v/>
      </c>
      <c r="N569" s="168" t="str">
        <f>IF(ISBLANK('Beladung des Speichers'!A569),"",SUMIFS('Entladung des Speichers'!$E$17:$E$1001,'Entladung des Speichers'!$A$17:$A$1001,'Ergebnis (detailliert)'!$A$17:$A$300))</f>
        <v/>
      </c>
      <c r="O569" s="125" t="str">
        <f t="shared" si="35"/>
        <v/>
      </c>
      <c r="P569" s="20" t="str">
        <f>IFERROR(IF(A569="","",N569*'Ergebnis (detailliert)'!J569/'Ergebnis (detailliert)'!I569),0)</f>
        <v/>
      </c>
      <c r="Q569" s="106" t="str">
        <f t="shared" si="36"/>
        <v/>
      </c>
      <c r="R569" s="107" t="str">
        <f t="shared" si="37"/>
        <v/>
      </c>
      <c r="S569" s="108" t="str">
        <f>IF(A569="","",IF(LOOKUP(A569,Stammdaten!$A$17:$A$1001,Stammdaten!$G$17:$G$1001)="Nein",0,IF(ISBLANK('Beladung des Speichers'!A569),"",ROUND(MIN(J569,Q569)*-1,2))))</f>
        <v/>
      </c>
    </row>
    <row r="570" spans="1:19" x14ac:dyDescent="0.2">
      <c r="A570" s="109" t="str">
        <f>IF('Beladung des Speichers'!A570="","",'Beladung des Speichers'!A570)</f>
        <v/>
      </c>
      <c r="B570" s="109" t="str">
        <f>IF('Beladung des Speichers'!B570="","",'Beladung des Speichers'!B570)</f>
        <v/>
      </c>
      <c r="C570" s="163" t="str">
        <f>IF(ISBLANK('Beladung des Speichers'!A570),"",SUMIFS('Beladung des Speichers'!$C$17:$C$300,'Beladung des Speichers'!$A$17:$A$300,A570)-SUMIFS('Entladung des Speichers'!$C$17:$C$300,'Entladung des Speichers'!$A$17:$A$300,A570)+SUMIFS(Füllstände!$B$17:$B$299,Füllstände!$A$17:$A$299,A570)-SUMIFS(Füllstände!$C$17:$C$299,Füllstände!$A$17:$A$299,A570))</f>
        <v/>
      </c>
      <c r="D570" s="164" t="str">
        <f>IF(ISBLANK('Beladung des Speichers'!A570),"",C570*'Beladung des Speichers'!C570/SUMIFS('Beladung des Speichers'!$C$17:$C$300,'Beladung des Speichers'!$A$17:$A$300,A570))</f>
        <v/>
      </c>
      <c r="E570" s="165" t="str">
        <f>IF(ISBLANK('Beladung des Speichers'!A570),"",1/SUMIFS('Beladung des Speichers'!$C$17:$C$300,'Beladung des Speichers'!$A$17:$A$300,A570)*C570*SUMIF($A$17:$A$300,A570,'Beladung des Speichers'!$E$17:$E$300))</f>
        <v/>
      </c>
      <c r="F570" s="166" t="str">
        <f>IF(ISBLANK('Beladung des Speichers'!A570),"",IF(C570=0,"0,00",D570/C570*E570))</f>
        <v/>
      </c>
      <c r="G570" s="167" t="str">
        <f>IF(ISBLANK('Beladung des Speichers'!A570),"",SUMIFS('Beladung des Speichers'!$C$17:$C$300,'Beladung des Speichers'!$A$17:$A$300,A570))</f>
        <v/>
      </c>
      <c r="H570" s="124" t="str">
        <f>IF(ISBLANK('Beladung des Speichers'!A570),"",'Beladung des Speichers'!C570)</f>
        <v/>
      </c>
      <c r="I570" s="168" t="str">
        <f>IF(ISBLANK('Beladung des Speichers'!A570),"",SUMIFS('Beladung des Speichers'!$E$17:$E$1001,'Beladung des Speichers'!$A$17:$A$1001,'Ergebnis (detailliert)'!A570))</f>
        <v/>
      </c>
      <c r="J570" s="125" t="str">
        <f>IF(ISBLANK('Beladung des Speichers'!A570),"",'Beladung des Speichers'!E570)</f>
        <v/>
      </c>
      <c r="K570" s="168" t="str">
        <f>IF(ISBLANK('Beladung des Speichers'!A570),"",SUMIFS('Entladung des Speichers'!$C$17:$C$1001,'Entladung des Speichers'!$A$17:$A$1001,'Ergebnis (detailliert)'!A570))</f>
        <v/>
      </c>
      <c r="L570" s="169" t="str">
        <f t="shared" si="34"/>
        <v/>
      </c>
      <c r="M570" s="169" t="str">
        <f>IF(ISBLANK('Entladung des Speichers'!A570),"",'Entladung des Speichers'!C570)</f>
        <v/>
      </c>
      <c r="N570" s="168" t="str">
        <f>IF(ISBLANK('Beladung des Speichers'!A570),"",SUMIFS('Entladung des Speichers'!$E$17:$E$1001,'Entladung des Speichers'!$A$17:$A$1001,'Ergebnis (detailliert)'!$A$17:$A$300))</f>
        <v/>
      </c>
      <c r="O570" s="125" t="str">
        <f t="shared" si="35"/>
        <v/>
      </c>
      <c r="P570" s="20" t="str">
        <f>IFERROR(IF(A570="","",N570*'Ergebnis (detailliert)'!J570/'Ergebnis (detailliert)'!I570),0)</f>
        <v/>
      </c>
      <c r="Q570" s="106" t="str">
        <f t="shared" si="36"/>
        <v/>
      </c>
      <c r="R570" s="107" t="str">
        <f t="shared" si="37"/>
        <v/>
      </c>
      <c r="S570" s="108" t="str">
        <f>IF(A570="","",IF(LOOKUP(A570,Stammdaten!$A$17:$A$1001,Stammdaten!$G$17:$G$1001)="Nein",0,IF(ISBLANK('Beladung des Speichers'!A570),"",ROUND(MIN(J570,Q570)*-1,2))))</f>
        <v/>
      </c>
    </row>
    <row r="571" spans="1:19" x14ac:dyDescent="0.2">
      <c r="A571" s="109" t="str">
        <f>IF('Beladung des Speichers'!A571="","",'Beladung des Speichers'!A571)</f>
        <v/>
      </c>
      <c r="B571" s="109" t="str">
        <f>IF('Beladung des Speichers'!B571="","",'Beladung des Speichers'!B571)</f>
        <v/>
      </c>
      <c r="C571" s="163" t="str">
        <f>IF(ISBLANK('Beladung des Speichers'!A571),"",SUMIFS('Beladung des Speichers'!$C$17:$C$300,'Beladung des Speichers'!$A$17:$A$300,A571)-SUMIFS('Entladung des Speichers'!$C$17:$C$300,'Entladung des Speichers'!$A$17:$A$300,A571)+SUMIFS(Füllstände!$B$17:$B$299,Füllstände!$A$17:$A$299,A571)-SUMIFS(Füllstände!$C$17:$C$299,Füllstände!$A$17:$A$299,A571))</f>
        <v/>
      </c>
      <c r="D571" s="164" t="str">
        <f>IF(ISBLANK('Beladung des Speichers'!A571),"",C571*'Beladung des Speichers'!C571/SUMIFS('Beladung des Speichers'!$C$17:$C$300,'Beladung des Speichers'!$A$17:$A$300,A571))</f>
        <v/>
      </c>
      <c r="E571" s="165" t="str">
        <f>IF(ISBLANK('Beladung des Speichers'!A571),"",1/SUMIFS('Beladung des Speichers'!$C$17:$C$300,'Beladung des Speichers'!$A$17:$A$300,A571)*C571*SUMIF($A$17:$A$300,A571,'Beladung des Speichers'!$E$17:$E$300))</f>
        <v/>
      </c>
      <c r="F571" s="166" t="str">
        <f>IF(ISBLANK('Beladung des Speichers'!A571),"",IF(C571=0,"0,00",D571/C571*E571))</f>
        <v/>
      </c>
      <c r="G571" s="167" t="str">
        <f>IF(ISBLANK('Beladung des Speichers'!A571),"",SUMIFS('Beladung des Speichers'!$C$17:$C$300,'Beladung des Speichers'!$A$17:$A$300,A571))</f>
        <v/>
      </c>
      <c r="H571" s="124" t="str">
        <f>IF(ISBLANK('Beladung des Speichers'!A571),"",'Beladung des Speichers'!C571)</f>
        <v/>
      </c>
      <c r="I571" s="168" t="str">
        <f>IF(ISBLANK('Beladung des Speichers'!A571),"",SUMIFS('Beladung des Speichers'!$E$17:$E$1001,'Beladung des Speichers'!$A$17:$A$1001,'Ergebnis (detailliert)'!A571))</f>
        <v/>
      </c>
      <c r="J571" s="125" t="str">
        <f>IF(ISBLANK('Beladung des Speichers'!A571),"",'Beladung des Speichers'!E571)</f>
        <v/>
      </c>
      <c r="K571" s="168" t="str">
        <f>IF(ISBLANK('Beladung des Speichers'!A571),"",SUMIFS('Entladung des Speichers'!$C$17:$C$1001,'Entladung des Speichers'!$A$17:$A$1001,'Ergebnis (detailliert)'!A571))</f>
        <v/>
      </c>
      <c r="L571" s="169" t="str">
        <f t="shared" si="34"/>
        <v/>
      </c>
      <c r="M571" s="169" t="str">
        <f>IF(ISBLANK('Entladung des Speichers'!A571),"",'Entladung des Speichers'!C571)</f>
        <v/>
      </c>
      <c r="N571" s="168" t="str">
        <f>IF(ISBLANK('Beladung des Speichers'!A571),"",SUMIFS('Entladung des Speichers'!$E$17:$E$1001,'Entladung des Speichers'!$A$17:$A$1001,'Ergebnis (detailliert)'!$A$17:$A$300))</f>
        <v/>
      </c>
      <c r="O571" s="125" t="str">
        <f t="shared" si="35"/>
        <v/>
      </c>
      <c r="P571" s="20" t="str">
        <f>IFERROR(IF(A571="","",N571*'Ergebnis (detailliert)'!J571/'Ergebnis (detailliert)'!I571),0)</f>
        <v/>
      </c>
      <c r="Q571" s="106" t="str">
        <f t="shared" si="36"/>
        <v/>
      </c>
      <c r="R571" s="107" t="str">
        <f t="shared" si="37"/>
        <v/>
      </c>
      <c r="S571" s="108" t="str">
        <f>IF(A571="","",IF(LOOKUP(A571,Stammdaten!$A$17:$A$1001,Stammdaten!$G$17:$G$1001)="Nein",0,IF(ISBLANK('Beladung des Speichers'!A571),"",ROUND(MIN(J571,Q571)*-1,2))))</f>
        <v/>
      </c>
    </row>
    <row r="572" spans="1:19" x14ac:dyDescent="0.2">
      <c r="A572" s="109" t="str">
        <f>IF('Beladung des Speichers'!A572="","",'Beladung des Speichers'!A572)</f>
        <v/>
      </c>
      <c r="B572" s="109" t="str">
        <f>IF('Beladung des Speichers'!B572="","",'Beladung des Speichers'!B572)</f>
        <v/>
      </c>
      <c r="C572" s="163" t="str">
        <f>IF(ISBLANK('Beladung des Speichers'!A572),"",SUMIFS('Beladung des Speichers'!$C$17:$C$300,'Beladung des Speichers'!$A$17:$A$300,A572)-SUMIFS('Entladung des Speichers'!$C$17:$C$300,'Entladung des Speichers'!$A$17:$A$300,A572)+SUMIFS(Füllstände!$B$17:$B$299,Füllstände!$A$17:$A$299,A572)-SUMIFS(Füllstände!$C$17:$C$299,Füllstände!$A$17:$A$299,A572))</f>
        <v/>
      </c>
      <c r="D572" s="164" t="str">
        <f>IF(ISBLANK('Beladung des Speichers'!A572),"",C572*'Beladung des Speichers'!C572/SUMIFS('Beladung des Speichers'!$C$17:$C$300,'Beladung des Speichers'!$A$17:$A$300,A572))</f>
        <v/>
      </c>
      <c r="E572" s="165" t="str">
        <f>IF(ISBLANK('Beladung des Speichers'!A572),"",1/SUMIFS('Beladung des Speichers'!$C$17:$C$300,'Beladung des Speichers'!$A$17:$A$300,A572)*C572*SUMIF($A$17:$A$300,A572,'Beladung des Speichers'!$E$17:$E$300))</f>
        <v/>
      </c>
      <c r="F572" s="166" t="str">
        <f>IF(ISBLANK('Beladung des Speichers'!A572),"",IF(C572=0,"0,00",D572/C572*E572))</f>
        <v/>
      </c>
      <c r="G572" s="167" t="str">
        <f>IF(ISBLANK('Beladung des Speichers'!A572),"",SUMIFS('Beladung des Speichers'!$C$17:$C$300,'Beladung des Speichers'!$A$17:$A$300,A572))</f>
        <v/>
      </c>
      <c r="H572" s="124" t="str">
        <f>IF(ISBLANK('Beladung des Speichers'!A572),"",'Beladung des Speichers'!C572)</f>
        <v/>
      </c>
      <c r="I572" s="168" t="str">
        <f>IF(ISBLANK('Beladung des Speichers'!A572),"",SUMIFS('Beladung des Speichers'!$E$17:$E$1001,'Beladung des Speichers'!$A$17:$A$1001,'Ergebnis (detailliert)'!A572))</f>
        <v/>
      </c>
      <c r="J572" s="125" t="str">
        <f>IF(ISBLANK('Beladung des Speichers'!A572),"",'Beladung des Speichers'!E572)</f>
        <v/>
      </c>
      <c r="K572" s="168" t="str">
        <f>IF(ISBLANK('Beladung des Speichers'!A572),"",SUMIFS('Entladung des Speichers'!$C$17:$C$1001,'Entladung des Speichers'!$A$17:$A$1001,'Ergebnis (detailliert)'!A572))</f>
        <v/>
      </c>
      <c r="L572" s="169" t="str">
        <f t="shared" si="34"/>
        <v/>
      </c>
      <c r="M572" s="169" t="str">
        <f>IF(ISBLANK('Entladung des Speichers'!A572),"",'Entladung des Speichers'!C572)</f>
        <v/>
      </c>
      <c r="N572" s="168" t="str">
        <f>IF(ISBLANK('Beladung des Speichers'!A572),"",SUMIFS('Entladung des Speichers'!$E$17:$E$1001,'Entladung des Speichers'!$A$17:$A$1001,'Ergebnis (detailliert)'!$A$17:$A$300))</f>
        <v/>
      </c>
      <c r="O572" s="125" t="str">
        <f t="shared" si="35"/>
        <v/>
      </c>
      <c r="P572" s="20" t="str">
        <f>IFERROR(IF(A572="","",N572*'Ergebnis (detailliert)'!J572/'Ergebnis (detailliert)'!I572),0)</f>
        <v/>
      </c>
      <c r="Q572" s="106" t="str">
        <f t="shared" si="36"/>
        <v/>
      </c>
      <c r="R572" s="107" t="str">
        <f t="shared" si="37"/>
        <v/>
      </c>
      <c r="S572" s="108" t="str">
        <f>IF(A572="","",IF(LOOKUP(A572,Stammdaten!$A$17:$A$1001,Stammdaten!$G$17:$G$1001)="Nein",0,IF(ISBLANK('Beladung des Speichers'!A572),"",ROUND(MIN(J572,Q572)*-1,2))))</f>
        <v/>
      </c>
    </row>
    <row r="573" spans="1:19" x14ac:dyDescent="0.2">
      <c r="A573" s="109" t="str">
        <f>IF('Beladung des Speichers'!A573="","",'Beladung des Speichers'!A573)</f>
        <v/>
      </c>
      <c r="B573" s="109" t="str">
        <f>IF('Beladung des Speichers'!B573="","",'Beladung des Speichers'!B573)</f>
        <v/>
      </c>
      <c r="C573" s="163" t="str">
        <f>IF(ISBLANK('Beladung des Speichers'!A573),"",SUMIFS('Beladung des Speichers'!$C$17:$C$300,'Beladung des Speichers'!$A$17:$A$300,A573)-SUMIFS('Entladung des Speichers'!$C$17:$C$300,'Entladung des Speichers'!$A$17:$A$300,A573)+SUMIFS(Füllstände!$B$17:$B$299,Füllstände!$A$17:$A$299,A573)-SUMIFS(Füllstände!$C$17:$C$299,Füllstände!$A$17:$A$299,A573))</f>
        <v/>
      </c>
      <c r="D573" s="164" t="str">
        <f>IF(ISBLANK('Beladung des Speichers'!A573),"",C573*'Beladung des Speichers'!C573/SUMIFS('Beladung des Speichers'!$C$17:$C$300,'Beladung des Speichers'!$A$17:$A$300,A573))</f>
        <v/>
      </c>
      <c r="E573" s="165" t="str">
        <f>IF(ISBLANK('Beladung des Speichers'!A573),"",1/SUMIFS('Beladung des Speichers'!$C$17:$C$300,'Beladung des Speichers'!$A$17:$A$300,A573)*C573*SUMIF($A$17:$A$300,A573,'Beladung des Speichers'!$E$17:$E$300))</f>
        <v/>
      </c>
      <c r="F573" s="166" t="str">
        <f>IF(ISBLANK('Beladung des Speichers'!A573),"",IF(C573=0,"0,00",D573/C573*E573))</f>
        <v/>
      </c>
      <c r="G573" s="167" t="str">
        <f>IF(ISBLANK('Beladung des Speichers'!A573),"",SUMIFS('Beladung des Speichers'!$C$17:$C$300,'Beladung des Speichers'!$A$17:$A$300,A573))</f>
        <v/>
      </c>
      <c r="H573" s="124" t="str">
        <f>IF(ISBLANK('Beladung des Speichers'!A573),"",'Beladung des Speichers'!C573)</f>
        <v/>
      </c>
      <c r="I573" s="168" t="str">
        <f>IF(ISBLANK('Beladung des Speichers'!A573),"",SUMIFS('Beladung des Speichers'!$E$17:$E$1001,'Beladung des Speichers'!$A$17:$A$1001,'Ergebnis (detailliert)'!A573))</f>
        <v/>
      </c>
      <c r="J573" s="125" t="str">
        <f>IF(ISBLANK('Beladung des Speichers'!A573),"",'Beladung des Speichers'!E573)</f>
        <v/>
      </c>
      <c r="K573" s="168" t="str">
        <f>IF(ISBLANK('Beladung des Speichers'!A573),"",SUMIFS('Entladung des Speichers'!$C$17:$C$1001,'Entladung des Speichers'!$A$17:$A$1001,'Ergebnis (detailliert)'!A573))</f>
        <v/>
      </c>
      <c r="L573" s="169" t="str">
        <f t="shared" si="34"/>
        <v/>
      </c>
      <c r="M573" s="169" t="str">
        <f>IF(ISBLANK('Entladung des Speichers'!A573),"",'Entladung des Speichers'!C573)</f>
        <v/>
      </c>
      <c r="N573" s="168" t="str">
        <f>IF(ISBLANK('Beladung des Speichers'!A573),"",SUMIFS('Entladung des Speichers'!$E$17:$E$1001,'Entladung des Speichers'!$A$17:$A$1001,'Ergebnis (detailliert)'!$A$17:$A$300))</f>
        <v/>
      </c>
      <c r="O573" s="125" t="str">
        <f t="shared" si="35"/>
        <v/>
      </c>
      <c r="P573" s="20" t="str">
        <f>IFERROR(IF(A573="","",N573*'Ergebnis (detailliert)'!J573/'Ergebnis (detailliert)'!I573),0)</f>
        <v/>
      </c>
      <c r="Q573" s="106" t="str">
        <f t="shared" si="36"/>
        <v/>
      </c>
      <c r="R573" s="107" t="str">
        <f t="shared" si="37"/>
        <v/>
      </c>
      <c r="S573" s="108" t="str">
        <f>IF(A573="","",IF(LOOKUP(A573,Stammdaten!$A$17:$A$1001,Stammdaten!$G$17:$G$1001)="Nein",0,IF(ISBLANK('Beladung des Speichers'!A573),"",ROUND(MIN(J573,Q573)*-1,2))))</f>
        <v/>
      </c>
    </row>
    <row r="574" spans="1:19" x14ac:dyDescent="0.2">
      <c r="A574" s="109" t="str">
        <f>IF('Beladung des Speichers'!A574="","",'Beladung des Speichers'!A574)</f>
        <v/>
      </c>
      <c r="B574" s="109" t="str">
        <f>IF('Beladung des Speichers'!B574="","",'Beladung des Speichers'!B574)</f>
        <v/>
      </c>
      <c r="C574" s="163" t="str">
        <f>IF(ISBLANK('Beladung des Speichers'!A574),"",SUMIFS('Beladung des Speichers'!$C$17:$C$300,'Beladung des Speichers'!$A$17:$A$300,A574)-SUMIFS('Entladung des Speichers'!$C$17:$C$300,'Entladung des Speichers'!$A$17:$A$300,A574)+SUMIFS(Füllstände!$B$17:$B$299,Füllstände!$A$17:$A$299,A574)-SUMIFS(Füllstände!$C$17:$C$299,Füllstände!$A$17:$A$299,A574))</f>
        <v/>
      </c>
      <c r="D574" s="164" t="str">
        <f>IF(ISBLANK('Beladung des Speichers'!A574),"",C574*'Beladung des Speichers'!C574/SUMIFS('Beladung des Speichers'!$C$17:$C$300,'Beladung des Speichers'!$A$17:$A$300,A574))</f>
        <v/>
      </c>
      <c r="E574" s="165" t="str">
        <f>IF(ISBLANK('Beladung des Speichers'!A574),"",1/SUMIFS('Beladung des Speichers'!$C$17:$C$300,'Beladung des Speichers'!$A$17:$A$300,A574)*C574*SUMIF($A$17:$A$300,A574,'Beladung des Speichers'!$E$17:$E$300))</f>
        <v/>
      </c>
      <c r="F574" s="166" t="str">
        <f>IF(ISBLANK('Beladung des Speichers'!A574),"",IF(C574=0,"0,00",D574/C574*E574))</f>
        <v/>
      </c>
      <c r="G574" s="167" t="str">
        <f>IF(ISBLANK('Beladung des Speichers'!A574),"",SUMIFS('Beladung des Speichers'!$C$17:$C$300,'Beladung des Speichers'!$A$17:$A$300,A574))</f>
        <v/>
      </c>
      <c r="H574" s="124" t="str">
        <f>IF(ISBLANK('Beladung des Speichers'!A574),"",'Beladung des Speichers'!C574)</f>
        <v/>
      </c>
      <c r="I574" s="168" t="str">
        <f>IF(ISBLANK('Beladung des Speichers'!A574),"",SUMIFS('Beladung des Speichers'!$E$17:$E$1001,'Beladung des Speichers'!$A$17:$A$1001,'Ergebnis (detailliert)'!A574))</f>
        <v/>
      </c>
      <c r="J574" s="125" t="str">
        <f>IF(ISBLANK('Beladung des Speichers'!A574),"",'Beladung des Speichers'!E574)</f>
        <v/>
      </c>
      <c r="K574" s="168" t="str">
        <f>IF(ISBLANK('Beladung des Speichers'!A574),"",SUMIFS('Entladung des Speichers'!$C$17:$C$1001,'Entladung des Speichers'!$A$17:$A$1001,'Ergebnis (detailliert)'!A574))</f>
        <v/>
      </c>
      <c r="L574" s="169" t="str">
        <f t="shared" si="34"/>
        <v/>
      </c>
      <c r="M574" s="169" t="str">
        <f>IF(ISBLANK('Entladung des Speichers'!A574),"",'Entladung des Speichers'!C574)</f>
        <v/>
      </c>
      <c r="N574" s="168" t="str">
        <f>IF(ISBLANK('Beladung des Speichers'!A574),"",SUMIFS('Entladung des Speichers'!$E$17:$E$1001,'Entladung des Speichers'!$A$17:$A$1001,'Ergebnis (detailliert)'!$A$17:$A$300))</f>
        <v/>
      </c>
      <c r="O574" s="125" t="str">
        <f t="shared" si="35"/>
        <v/>
      </c>
      <c r="P574" s="20" t="str">
        <f>IFERROR(IF(A574="","",N574*'Ergebnis (detailliert)'!J574/'Ergebnis (detailliert)'!I574),0)</f>
        <v/>
      </c>
      <c r="Q574" s="106" t="str">
        <f t="shared" si="36"/>
        <v/>
      </c>
      <c r="R574" s="107" t="str">
        <f t="shared" si="37"/>
        <v/>
      </c>
      <c r="S574" s="108" t="str">
        <f>IF(A574="","",IF(LOOKUP(A574,Stammdaten!$A$17:$A$1001,Stammdaten!$G$17:$G$1001)="Nein",0,IF(ISBLANK('Beladung des Speichers'!A574),"",ROUND(MIN(J574,Q574)*-1,2))))</f>
        <v/>
      </c>
    </row>
    <row r="575" spans="1:19" x14ac:dyDescent="0.2">
      <c r="A575" s="109" t="str">
        <f>IF('Beladung des Speichers'!A575="","",'Beladung des Speichers'!A575)</f>
        <v/>
      </c>
      <c r="B575" s="109" t="str">
        <f>IF('Beladung des Speichers'!B575="","",'Beladung des Speichers'!B575)</f>
        <v/>
      </c>
      <c r="C575" s="163" t="str">
        <f>IF(ISBLANK('Beladung des Speichers'!A575),"",SUMIFS('Beladung des Speichers'!$C$17:$C$300,'Beladung des Speichers'!$A$17:$A$300,A575)-SUMIFS('Entladung des Speichers'!$C$17:$C$300,'Entladung des Speichers'!$A$17:$A$300,A575)+SUMIFS(Füllstände!$B$17:$B$299,Füllstände!$A$17:$A$299,A575)-SUMIFS(Füllstände!$C$17:$C$299,Füllstände!$A$17:$A$299,A575))</f>
        <v/>
      </c>
      <c r="D575" s="164" t="str">
        <f>IF(ISBLANK('Beladung des Speichers'!A575),"",C575*'Beladung des Speichers'!C575/SUMIFS('Beladung des Speichers'!$C$17:$C$300,'Beladung des Speichers'!$A$17:$A$300,A575))</f>
        <v/>
      </c>
      <c r="E575" s="165" t="str">
        <f>IF(ISBLANK('Beladung des Speichers'!A575),"",1/SUMIFS('Beladung des Speichers'!$C$17:$C$300,'Beladung des Speichers'!$A$17:$A$300,A575)*C575*SUMIF($A$17:$A$300,A575,'Beladung des Speichers'!$E$17:$E$300))</f>
        <v/>
      </c>
      <c r="F575" s="166" t="str">
        <f>IF(ISBLANK('Beladung des Speichers'!A575),"",IF(C575=0,"0,00",D575/C575*E575))</f>
        <v/>
      </c>
      <c r="G575" s="167" t="str">
        <f>IF(ISBLANK('Beladung des Speichers'!A575),"",SUMIFS('Beladung des Speichers'!$C$17:$C$300,'Beladung des Speichers'!$A$17:$A$300,A575))</f>
        <v/>
      </c>
      <c r="H575" s="124" t="str">
        <f>IF(ISBLANK('Beladung des Speichers'!A575),"",'Beladung des Speichers'!C575)</f>
        <v/>
      </c>
      <c r="I575" s="168" t="str">
        <f>IF(ISBLANK('Beladung des Speichers'!A575),"",SUMIFS('Beladung des Speichers'!$E$17:$E$1001,'Beladung des Speichers'!$A$17:$A$1001,'Ergebnis (detailliert)'!A575))</f>
        <v/>
      </c>
      <c r="J575" s="125" t="str">
        <f>IF(ISBLANK('Beladung des Speichers'!A575),"",'Beladung des Speichers'!E575)</f>
        <v/>
      </c>
      <c r="K575" s="168" t="str">
        <f>IF(ISBLANK('Beladung des Speichers'!A575),"",SUMIFS('Entladung des Speichers'!$C$17:$C$1001,'Entladung des Speichers'!$A$17:$A$1001,'Ergebnis (detailliert)'!A575))</f>
        <v/>
      </c>
      <c r="L575" s="169" t="str">
        <f t="shared" si="34"/>
        <v/>
      </c>
      <c r="M575" s="169" t="str">
        <f>IF(ISBLANK('Entladung des Speichers'!A575),"",'Entladung des Speichers'!C575)</f>
        <v/>
      </c>
      <c r="N575" s="168" t="str">
        <f>IF(ISBLANK('Beladung des Speichers'!A575),"",SUMIFS('Entladung des Speichers'!$E$17:$E$1001,'Entladung des Speichers'!$A$17:$A$1001,'Ergebnis (detailliert)'!$A$17:$A$300))</f>
        <v/>
      </c>
      <c r="O575" s="125" t="str">
        <f t="shared" si="35"/>
        <v/>
      </c>
      <c r="P575" s="20" t="str">
        <f>IFERROR(IF(A575="","",N575*'Ergebnis (detailliert)'!J575/'Ergebnis (detailliert)'!I575),0)</f>
        <v/>
      </c>
      <c r="Q575" s="106" t="str">
        <f t="shared" si="36"/>
        <v/>
      </c>
      <c r="R575" s="107" t="str">
        <f t="shared" si="37"/>
        <v/>
      </c>
      <c r="S575" s="108" t="str">
        <f>IF(A575="","",IF(LOOKUP(A575,Stammdaten!$A$17:$A$1001,Stammdaten!$G$17:$G$1001)="Nein",0,IF(ISBLANK('Beladung des Speichers'!A575),"",ROUND(MIN(J575,Q575)*-1,2))))</f>
        <v/>
      </c>
    </row>
    <row r="576" spans="1:19" x14ac:dyDescent="0.2">
      <c r="A576" s="109" t="str">
        <f>IF('Beladung des Speichers'!A576="","",'Beladung des Speichers'!A576)</f>
        <v/>
      </c>
      <c r="B576" s="109" t="str">
        <f>IF('Beladung des Speichers'!B576="","",'Beladung des Speichers'!B576)</f>
        <v/>
      </c>
      <c r="C576" s="163" t="str">
        <f>IF(ISBLANK('Beladung des Speichers'!A576),"",SUMIFS('Beladung des Speichers'!$C$17:$C$300,'Beladung des Speichers'!$A$17:$A$300,A576)-SUMIFS('Entladung des Speichers'!$C$17:$C$300,'Entladung des Speichers'!$A$17:$A$300,A576)+SUMIFS(Füllstände!$B$17:$B$299,Füllstände!$A$17:$A$299,A576)-SUMIFS(Füllstände!$C$17:$C$299,Füllstände!$A$17:$A$299,A576))</f>
        <v/>
      </c>
      <c r="D576" s="164" t="str">
        <f>IF(ISBLANK('Beladung des Speichers'!A576),"",C576*'Beladung des Speichers'!C576/SUMIFS('Beladung des Speichers'!$C$17:$C$300,'Beladung des Speichers'!$A$17:$A$300,A576))</f>
        <v/>
      </c>
      <c r="E576" s="165" t="str">
        <f>IF(ISBLANK('Beladung des Speichers'!A576),"",1/SUMIFS('Beladung des Speichers'!$C$17:$C$300,'Beladung des Speichers'!$A$17:$A$300,A576)*C576*SUMIF($A$17:$A$300,A576,'Beladung des Speichers'!$E$17:$E$300))</f>
        <v/>
      </c>
      <c r="F576" s="166" t="str">
        <f>IF(ISBLANK('Beladung des Speichers'!A576),"",IF(C576=0,"0,00",D576/C576*E576))</f>
        <v/>
      </c>
      <c r="G576" s="167" t="str">
        <f>IF(ISBLANK('Beladung des Speichers'!A576),"",SUMIFS('Beladung des Speichers'!$C$17:$C$300,'Beladung des Speichers'!$A$17:$A$300,A576))</f>
        <v/>
      </c>
      <c r="H576" s="124" t="str">
        <f>IF(ISBLANK('Beladung des Speichers'!A576),"",'Beladung des Speichers'!C576)</f>
        <v/>
      </c>
      <c r="I576" s="168" t="str">
        <f>IF(ISBLANK('Beladung des Speichers'!A576),"",SUMIFS('Beladung des Speichers'!$E$17:$E$1001,'Beladung des Speichers'!$A$17:$A$1001,'Ergebnis (detailliert)'!A576))</f>
        <v/>
      </c>
      <c r="J576" s="125" t="str">
        <f>IF(ISBLANK('Beladung des Speichers'!A576),"",'Beladung des Speichers'!E576)</f>
        <v/>
      </c>
      <c r="K576" s="168" t="str">
        <f>IF(ISBLANK('Beladung des Speichers'!A576),"",SUMIFS('Entladung des Speichers'!$C$17:$C$1001,'Entladung des Speichers'!$A$17:$A$1001,'Ergebnis (detailliert)'!A576))</f>
        <v/>
      </c>
      <c r="L576" s="169" t="str">
        <f t="shared" si="34"/>
        <v/>
      </c>
      <c r="M576" s="169" t="str">
        <f>IF(ISBLANK('Entladung des Speichers'!A576),"",'Entladung des Speichers'!C576)</f>
        <v/>
      </c>
      <c r="N576" s="168" t="str">
        <f>IF(ISBLANK('Beladung des Speichers'!A576),"",SUMIFS('Entladung des Speichers'!$E$17:$E$1001,'Entladung des Speichers'!$A$17:$A$1001,'Ergebnis (detailliert)'!$A$17:$A$300))</f>
        <v/>
      </c>
      <c r="O576" s="125" t="str">
        <f t="shared" si="35"/>
        <v/>
      </c>
      <c r="P576" s="20" t="str">
        <f>IFERROR(IF(A576="","",N576*'Ergebnis (detailliert)'!J576/'Ergebnis (detailliert)'!I576),0)</f>
        <v/>
      </c>
      <c r="Q576" s="106" t="str">
        <f t="shared" si="36"/>
        <v/>
      </c>
      <c r="R576" s="107" t="str">
        <f t="shared" si="37"/>
        <v/>
      </c>
      <c r="S576" s="108" t="str">
        <f>IF(A576="","",IF(LOOKUP(A576,Stammdaten!$A$17:$A$1001,Stammdaten!$G$17:$G$1001)="Nein",0,IF(ISBLANK('Beladung des Speichers'!A576),"",ROUND(MIN(J576,Q576)*-1,2))))</f>
        <v/>
      </c>
    </row>
    <row r="577" spans="1:19" x14ac:dyDescent="0.2">
      <c r="A577" s="109" t="str">
        <f>IF('Beladung des Speichers'!A577="","",'Beladung des Speichers'!A577)</f>
        <v/>
      </c>
      <c r="B577" s="109" t="str">
        <f>IF('Beladung des Speichers'!B577="","",'Beladung des Speichers'!B577)</f>
        <v/>
      </c>
      <c r="C577" s="163" t="str">
        <f>IF(ISBLANK('Beladung des Speichers'!A577),"",SUMIFS('Beladung des Speichers'!$C$17:$C$300,'Beladung des Speichers'!$A$17:$A$300,A577)-SUMIFS('Entladung des Speichers'!$C$17:$C$300,'Entladung des Speichers'!$A$17:$A$300,A577)+SUMIFS(Füllstände!$B$17:$B$299,Füllstände!$A$17:$A$299,A577)-SUMIFS(Füllstände!$C$17:$C$299,Füllstände!$A$17:$A$299,A577))</f>
        <v/>
      </c>
      <c r="D577" s="164" t="str">
        <f>IF(ISBLANK('Beladung des Speichers'!A577),"",C577*'Beladung des Speichers'!C577/SUMIFS('Beladung des Speichers'!$C$17:$C$300,'Beladung des Speichers'!$A$17:$A$300,A577))</f>
        <v/>
      </c>
      <c r="E577" s="165" t="str">
        <f>IF(ISBLANK('Beladung des Speichers'!A577),"",1/SUMIFS('Beladung des Speichers'!$C$17:$C$300,'Beladung des Speichers'!$A$17:$A$300,A577)*C577*SUMIF($A$17:$A$300,A577,'Beladung des Speichers'!$E$17:$E$300))</f>
        <v/>
      </c>
      <c r="F577" s="166" t="str">
        <f>IF(ISBLANK('Beladung des Speichers'!A577),"",IF(C577=0,"0,00",D577/C577*E577))</f>
        <v/>
      </c>
      <c r="G577" s="167" t="str">
        <f>IF(ISBLANK('Beladung des Speichers'!A577),"",SUMIFS('Beladung des Speichers'!$C$17:$C$300,'Beladung des Speichers'!$A$17:$A$300,A577))</f>
        <v/>
      </c>
      <c r="H577" s="124" t="str">
        <f>IF(ISBLANK('Beladung des Speichers'!A577),"",'Beladung des Speichers'!C577)</f>
        <v/>
      </c>
      <c r="I577" s="168" t="str">
        <f>IF(ISBLANK('Beladung des Speichers'!A577),"",SUMIFS('Beladung des Speichers'!$E$17:$E$1001,'Beladung des Speichers'!$A$17:$A$1001,'Ergebnis (detailliert)'!A577))</f>
        <v/>
      </c>
      <c r="J577" s="125" t="str">
        <f>IF(ISBLANK('Beladung des Speichers'!A577),"",'Beladung des Speichers'!E577)</f>
        <v/>
      </c>
      <c r="K577" s="168" t="str">
        <f>IF(ISBLANK('Beladung des Speichers'!A577),"",SUMIFS('Entladung des Speichers'!$C$17:$C$1001,'Entladung des Speichers'!$A$17:$A$1001,'Ergebnis (detailliert)'!A577))</f>
        <v/>
      </c>
      <c r="L577" s="169" t="str">
        <f t="shared" si="34"/>
        <v/>
      </c>
      <c r="M577" s="169" t="str">
        <f>IF(ISBLANK('Entladung des Speichers'!A577),"",'Entladung des Speichers'!C577)</f>
        <v/>
      </c>
      <c r="N577" s="168" t="str">
        <f>IF(ISBLANK('Beladung des Speichers'!A577),"",SUMIFS('Entladung des Speichers'!$E$17:$E$1001,'Entladung des Speichers'!$A$17:$A$1001,'Ergebnis (detailliert)'!$A$17:$A$300))</f>
        <v/>
      </c>
      <c r="O577" s="125" t="str">
        <f t="shared" si="35"/>
        <v/>
      </c>
      <c r="P577" s="20" t="str">
        <f>IFERROR(IF(A577="","",N577*'Ergebnis (detailliert)'!J577/'Ergebnis (detailliert)'!I577),0)</f>
        <v/>
      </c>
      <c r="Q577" s="106" t="str">
        <f t="shared" si="36"/>
        <v/>
      </c>
      <c r="R577" s="107" t="str">
        <f t="shared" si="37"/>
        <v/>
      </c>
      <c r="S577" s="108" t="str">
        <f>IF(A577="","",IF(LOOKUP(A577,Stammdaten!$A$17:$A$1001,Stammdaten!$G$17:$G$1001)="Nein",0,IF(ISBLANK('Beladung des Speichers'!A577),"",ROUND(MIN(J577,Q577)*-1,2))))</f>
        <v/>
      </c>
    </row>
    <row r="578" spans="1:19" x14ac:dyDescent="0.2">
      <c r="A578" s="109" t="str">
        <f>IF('Beladung des Speichers'!A578="","",'Beladung des Speichers'!A578)</f>
        <v/>
      </c>
      <c r="B578" s="109" t="str">
        <f>IF('Beladung des Speichers'!B578="","",'Beladung des Speichers'!B578)</f>
        <v/>
      </c>
      <c r="C578" s="163" t="str">
        <f>IF(ISBLANK('Beladung des Speichers'!A578),"",SUMIFS('Beladung des Speichers'!$C$17:$C$300,'Beladung des Speichers'!$A$17:$A$300,A578)-SUMIFS('Entladung des Speichers'!$C$17:$C$300,'Entladung des Speichers'!$A$17:$A$300,A578)+SUMIFS(Füllstände!$B$17:$B$299,Füllstände!$A$17:$A$299,A578)-SUMIFS(Füllstände!$C$17:$C$299,Füllstände!$A$17:$A$299,A578))</f>
        <v/>
      </c>
      <c r="D578" s="164" t="str">
        <f>IF(ISBLANK('Beladung des Speichers'!A578),"",C578*'Beladung des Speichers'!C578/SUMIFS('Beladung des Speichers'!$C$17:$C$300,'Beladung des Speichers'!$A$17:$A$300,A578))</f>
        <v/>
      </c>
      <c r="E578" s="165" t="str">
        <f>IF(ISBLANK('Beladung des Speichers'!A578),"",1/SUMIFS('Beladung des Speichers'!$C$17:$C$300,'Beladung des Speichers'!$A$17:$A$300,A578)*C578*SUMIF($A$17:$A$300,A578,'Beladung des Speichers'!$E$17:$E$300))</f>
        <v/>
      </c>
      <c r="F578" s="166" t="str">
        <f>IF(ISBLANK('Beladung des Speichers'!A578),"",IF(C578=0,"0,00",D578/C578*E578))</f>
        <v/>
      </c>
      <c r="G578" s="167" t="str">
        <f>IF(ISBLANK('Beladung des Speichers'!A578),"",SUMIFS('Beladung des Speichers'!$C$17:$C$300,'Beladung des Speichers'!$A$17:$A$300,A578))</f>
        <v/>
      </c>
      <c r="H578" s="124" t="str">
        <f>IF(ISBLANK('Beladung des Speichers'!A578),"",'Beladung des Speichers'!C578)</f>
        <v/>
      </c>
      <c r="I578" s="168" t="str">
        <f>IF(ISBLANK('Beladung des Speichers'!A578),"",SUMIFS('Beladung des Speichers'!$E$17:$E$1001,'Beladung des Speichers'!$A$17:$A$1001,'Ergebnis (detailliert)'!A578))</f>
        <v/>
      </c>
      <c r="J578" s="125" t="str">
        <f>IF(ISBLANK('Beladung des Speichers'!A578),"",'Beladung des Speichers'!E578)</f>
        <v/>
      </c>
      <c r="K578" s="168" t="str">
        <f>IF(ISBLANK('Beladung des Speichers'!A578),"",SUMIFS('Entladung des Speichers'!$C$17:$C$1001,'Entladung des Speichers'!$A$17:$A$1001,'Ergebnis (detailliert)'!A578))</f>
        <v/>
      </c>
      <c r="L578" s="169" t="str">
        <f t="shared" si="34"/>
        <v/>
      </c>
      <c r="M578" s="169" t="str">
        <f>IF(ISBLANK('Entladung des Speichers'!A578),"",'Entladung des Speichers'!C578)</f>
        <v/>
      </c>
      <c r="N578" s="168" t="str">
        <f>IF(ISBLANK('Beladung des Speichers'!A578),"",SUMIFS('Entladung des Speichers'!$E$17:$E$1001,'Entladung des Speichers'!$A$17:$A$1001,'Ergebnis (detailliert)'!$A$17:$A$300))</f>
        <v/>
      </c>
      <c r="O578" s="125" t="str">
        <f t="shared" si="35"/>
        <v/>
      </c>
      <c r="P578" s="20" t="str">
        <f>IFERROR(IF(A578="","",N578*'Ergebnis (detailliert)'!J578/'Ergebnis (detailliert)'!I578),0)</f>
        <v/>
      </c>
      <c r="Q578" s="106" t="str">
        <f t="shared" si="36"/>
        <v/>
      </c>
      <c r="R578" s="107" t="str">
        <f t="shared" si="37"/>
        <v/>
      </c>
      <c r="S578" s="108" t="str">
        <f>IF(A578="","",IF(LOOKUP(A578,Stammdaten!$A$17:$A$1001,Stammdaten!$G$17:$G$1001)="Nein",0,IF(ISBLANK('Beladung des Speichers'!A578),"",ROUND(MIN(J578,Q578)*-1,2))))</f>
        <v/>
      </c>
    </row>
    <row r="579" spans="1:19" x14ac:dyDescent="0.2">
      <c r="A579" s="109" t="str">
        <f>IF('Beladung des Speichers'!A579="","",'Beladung des Speichers'!A579)</f>
        <v/>
      </c>
      <c r="B579" s="109" t="str">
        <f>IF('Beladung des Speichers'!B579="","",'Beladung des Speichers'!B579)</f>
        <v/>
      </c>
      <c r="C579" s="163" t="str">
        <f>IF(ISBLANK('Beladung des Speichers'!A579),"",SUMIFS('Beladung des Speichers'!$C$17:$C$300,'Beladung des Speichers'!$A$17:$A$300,A579)-SUMIFS('Entladung des Speichers'!$C$17:$C$300,'Entladung des Speichers'!$A$17:$A$300,A579)+SUMIFS(Füllstände!$B$17:$B$299,Füllstände!$A$17:$A$299,A579)-SUMIFS(Füllstände!$C$17:$C$299,Füllstände!$A$17:$A$299,A579))</f>
        <v/>
      </c>
      <c r="D579" s="164" t="str">
        <f>IF(ISBLANK('Beladung des Speichers'!A579),"",C579*'Beladung des Speichers'!C579/SUMIFS('Beladung des Speichers'!$C$17:$C$300,'Beladung des Speichers'!$A$17:$A$300,A579))</f>
        <v/>
      </c>
      <c r="E579" s="165" t="str">
        <f>IF(ISBLANK('Beladung des Speichers'!A579),"",1/SUMIFS('Beladung des Speichers'!$C$17:$C$300,'Beladung des Speichers'!$A$17:$A$300,A579)*C579*SUMIF($A$17:$A$300,A579,'Beladung des Speichers'!$E$17:$E$300))</f>
        <v/>
      </c>
      <c r="F579" s="166" t="str">
        <f>IF(ISBLANK('Beladung des Speichers'!A579),"",IF(C579=0,"0,00",D579/C579*E579))</f>
        <v/>
      </c>
      <c r="G579" s="167" t="str">
        <f>IF(ISBLANK('Beladung des Speichers'!A579),"",SUMIFS('Beladung des Speichers'!$C$17:$C$300,'Beladung des Speichers'!$A$17:$A$300,A579))</f>
        <v/>
      </c>
      <c r="H579" s="124" t="str">
        <f>IF(ISBLANK('Beladung des Speichers'!A579),"",'Beladung des Speichers'!C579)</f>
        <v/>
      </c>
      <c r="I579" s="168" t="str">
        <f>IF(ISBLANK('Beladung des Speichers'!A579),"",SUMIFS('Beladung des Speichers'!$E$17:$E$1001,'Beladung des Speichers'!$A$17:$A$1001,'Ergebnis (detailliert)'!A579))</f>
        <v/>
      </c>
      <c r="J579" s="125" t="str">
        <f>IF(ISBLANK('Beladung des Speichers'!A579),"",'Beladung des Speichers'!E579)</f>
        <v/>
      </c>
      <c r="K579" s="168" t="str">
        <f>IF(ISBLANK('Beladung des Speichers'!A579),"",SUMIFS('Entladung des Speichers'!$C$17:$C$1001,'Entladung des Speichers'!$A$17:$A$1001,'Ergebnis (detailliert)'!A579))</f>
        <v/>
      </c>
      <c r="L579" s="169" t="str">
        <f t="shared" si="34"/>
        <v/>
      </c>
      <c r="M579" s="169" t="str">
        <f>IF(ISBLANK('Entladung des Speichers'!A579),"",'Entladung des Speichers'!C579)</f>
        <v/>
      </c>
      <c r="N579" s="168" t="str">
        <f>IF(ISBLANK('Beladung des Speichers'!A579),"",SUMIFS('Entladung des Speichers'!$E$17:$E$1001,'Entladung des Speichers'!$A$17:$A$1001,'Ergebnis (detailliert)'!$A$17:$A$300))</f>
        <v/>
      </c>
      <c r="O579" s="125" t="str">
        <f t="shared" si="35"/>
        <v/>
      </c>
      <c r="P579" s="20" t="str">
        <f>IFERROR(IF(A579="","",N579*'Ergebnis (detailliert)'!J579/'Ergebnis (detailliert)'!I579),0)</f>
        <v/>
      </c>
      <c r="Q579" s="106" t="str">
        <f t="shared" si="36"/>
        <v/>
      </c>
      <c r="R579" s="107" t="str">
        <f t="shared" si="37"/>
        <v/>
      </c>
      <c r="S579" s="108" t="str">
        <f>IF(A579="","",IF(LOOKUP(A579,Stammdaten!$A$17:$A$1001,Stammdaten!$G$17:$G$1001)="Nein",0,IF(ISBLANK('Beladung des Speichers'!A579),"",ROUND(MIN(J579,Q579)*-1,2))))</f>
        <v/>
      </c>
    </row>
    <row r="580" spans="1:19" x14ac:dyDescent="0.2">
      <c r="A580" s="109" t="str">
        <f>IF('Beladung des Speichers'!A580="","",'Beladung des Speichers'!A580)</f>
        <v/>
      </c>
      <c r="B580" s="109" t="str">
        <f>IF('Beladung des Speichers'!B580="","",'Beladung des Speichers'!B580)</f>
        <v/>
      </c>
      <c r="C580" s="163" t="str">
        <f>IF(ISBLANK('Beladung des Speichers'!A580),"",SUMIFS('Beladung des Speichers'!$C$17:$C$300,'Beladung des Speichers'!$A$17:$A$300,A580)-SUMIFS('Entladung des Speichers'!$C$17:$C$300,'Entladung des Speichers'!$A$17:$A$300,A580)+SUMIFS(Füllstände!$B$17:$B$299,Füllstände!$A$17:$A$299,A580)-SUMIFS(Füllstände!$C$17:$C$299,Füllstände!$A$17:$A$299,A580))</f>
        <v/>
      </c>
      <c r="D580" s="164" t="str">
        <f>IF(ISBLANK('Beladung des Speichers'!A580),"",C580*'Beladung des Speichers'!C580/SUMIFS('Beladung des Speichers'!$C$17:$C$300,'Beladung des Speichers'!$A$17:$A$300,A580))</f>
        <v/>
      </c>
      <c r="E580" s="165" t="str">
        <f>IF(ISBLANK('Beladung des Speichers'!A580),"",1/SUMIFS('Beladung des Speichers'!$C$17:$C$300,'Beladung des Speichers'!$A$17:$A$300,A580)*C580*SUMIF($A$17:$A$300,A580,'Beladung des Speichers'!$E$17:$E$300))</f>
        <v/>
      </c>
      <c r="F580" s="166" t="str">
        <f>IF(ISBLANK('Beladung des Speichers'!A580),"",IF(C580=0,"0,00",D580/C580*E580))</f>
        <v/>
      </c>
      <c r="G580" s="167" t="str">
        <f>IF(ISBLANK('Beladung des Speichers'!A580),"",SUMIFS('Beladung des Speichers'!$C$17:$C$300,'Beladung des Speichers'!$A$17:$A$300,A580))</f>
        <v/>
      </c>
      <c r="H580" s="124" t="str">
        <f>IF(ISBLANK('Beladung des Speichers'!A580),"",'Beladung des Speichers'!C580)</f>
        <v/>
      </c>
      <c r="I580" s="168" t="str">
        <f>IF(ISBLANK('Beladung des Speichers'!A580),"",SUMIFS('Beladung des Speichers'!$E$17:$E$1001,'Beladung des Speichers'!$A$17:$A$1001,'Ergebnis (detailliert)'!A580))</f>
        <v/>
      </c>
      <c r="J580" s="125" t="str">
        <f>IF(ISBLANK('Beladung des Speichers'!A580),"",'Beladung des Speichers'!E580)</f>
        <v/>
      </c>
      <c r="K580" s="168" t="str">
        <f>IF(ISBLANK('Beladung des Speichers'!A580),"",SUMIFS('Entladung des Speichers'!$C$17:$C$1001,'Entladung des Speichers'!$A$17:$A$1001,'Ergebnis (detailliert)'!A580))</f>
        <v/>
      </c>
      <c r="L580" s="169" t="str">
        <f t="shared" si="34"/>
        <v/>
      </c>
      <c r="M580" s="169" t="str">
        <f>IF(ISBLANK('Entladung des Speichers'!A580),"",'Entladung des Speichers'!C580)</f>
        <v/>
      </c>
      <c r="N580" s="168" t="str">
        <f>IF(ISBLANK('Beladung des Speichers'!A580),"",SUMIFS('Entladung des Speichers'!$E$17:$E$1001,'Entladung des Speichers'!$A$17:$A$1001,'Ergebnis (detailliert)'!$A$17:$A$300))</f>
        <v/>
      </c>
      <c r="O580" s="125" t="str">
        <f t="shared" si="35"/>
        <v/>
      </c>
      <c r="P580" s="20" t="str">
        <f>IFERROR(IF(A580="","",N580*'Ergebnis (detailliert)'!J580/'Ergebnis (detailliert)'!I580),0)</f>
        <v/>
      </c>
      <c r="Q580" s="106" t="str">
        <f t="shared" si="36"/>
        <v/>
      </c>
      <c r="R580" s="107" t="str">
        <f t="shared" si="37"/>
        <v/>
      </c>
      <c r="S580" s="108" t="str">
        <f>IF(A580="","",IF(LOOKUP(A580,Stammdaten!$A$17:$A$1001,Stammdaten!$G$17:$G$1001)="Nein",0,IF(ISBLANK('Beladung des Speichers'!A580),"",ROUND(MIN(J580,Q580)*-1,2))))</f>
        <v/>
      </c>
    </row>
    <row r="581" spans="1:19" x14ac:dyDescent="0.2">
      <c r="A581" s="109" t="str">
        <f>IF('Beladung des Speichers'!A581="","",'Beladung des Speichers'!A581)</f>
        <v/>
      </c>
      <c r="B581" s="109" t="str">
        <f>IF('Beladung des Speichers'!B581="","",'Beladung des Speichers'!B581)</f>
        <v/>
      </c>
      <c r="C581" s="163" t="str">
        <f>IF(ISBLANK('Beladung des Speichers'!A581),"",SUMIFS('Beladung des Speichers'!$C$17:$C$300,'Beladung des Speichers'!$A$17:$A$300,A581)-SUMIFS('Entladung des Speichers'!$C$17:$C$300,'Entladung des Speichers'!$A$17:$A$300,A581)+SUMIFS(Füllstände!$B$17:$B$299,Füllstände!$A$17:$A$299,A581)-SUMIFS(Füllstände!$C$17:$C$299,Füllstände!$A$17:$A$299,A581))</f>
        <v/>
      </c>
      <c r="D581" s="164" t="str">
        <f>IF(ISBLANK('Beladung des Speichers'!A581),"",C581*'Beladung des Speichers'!C581/SUMIFS('Beladung des Speichers'!$C$17:$C$300,'Beladung des Speichers'!$A$17:$A$300,A581))</f>
        <v/>
      </c>
      <c r="E581" s="165" t="str">
        <f>IF(ISBLANK('Beladung des Speichers'!A581),"",1/SUMIFS('Beladung des Speichers'!$C$17:$C$300,'Beladung des Speichers'!$A$17:$A$300,A581)*C581*SUMIF($A$17:$A$300,A581,'Beladung des Speichers'!$E$17:$E$300))</f>
        <v/>
      </c>
      <c r="F581" s="166" t="str">
        <f>IF(ISBLANK('Beladung des Speichers'!A581),"",IF(C581=0,"0,00",D581/C581*E581))</f>
        <v/>
      </c>
      <c r="G581" s="167" t="str">
        <f>IF(ISBLANK('Beladung des Speichers'!A581),"",SUMIFS('Beladung des Speichers'!$C$17:$C$300,'Beladung des Speichers'!$A$17:$A$300,A581))</f>
        <v/>
      </c>
      <c r="H581" s="124" t="str">
        <f>IF(ISBLANK('Beladung des Speichers'!A581),"",'Beladung des Speichers'!C581)</f>
        <v/>
      </c>
      <c r="I581" s="168" t="str">
        <f>IF(ISBLANK('Beladung des Speichers'!A581),"",SUMIFS('Beladung des Speichers'!$E$17:$E$1001,'Beladung des Speichers'!$A$17:$A$1001,'Ergebnis (detailliert)'!A581))</f>
        <v/>
      </c>
      <c r="J581" s="125" t="str">
        <f>IF(ISBLANK('Beladung des Speichers'!A581),"",'Beladung des Speichers'!E581)</f>
        <v/>
      </c>
      <c r="K581" s="168" t="str">
        <f>IF(ISBLANK('Beladung des Speichers'!A581),"",SUMIFS('Entladung des Speichers'!$C$17:$C$1001,'Entladung des Speichers'!$A$17:$A$1001,'Ergebnis (detailliert)'!A581))</f>
        <v/>
      </c>
      <c r="L581" s="169" t="str">
        <f t="shared" si="34"/>
        <v/>
      </c>
      <c r="M581" s="169" t="str">
        <f>IF(ISBLANK('Entladung des Speichers'!A581),"",'Entladung des Speichers'!C581)</f>
        <v/>
      </c>
      <c r="N581" s="168" t="str">
        <f>IF(ISBLANK('Beladung des Speichers'!A581),"",SUMIFS('Entladung des Speichers'!$E$17:$E$1001,'Entladung des Speichers'!$A$17:$A$1001,'Ergebnis (detailliert)'!$A$17:$A$300))</f>
        <v/>
      </c>
      <c r="O581" s="125" t="str">
        <f t="shared" si="35"/>
        <v/>
      </c>
      <c r="P581" s="20" t="str">
        <f>IFERROR(IF(A581="","",N581*'Ergebnis (detailliert)'!J581/'Ergebnis (detailliert)'!I581),0)</f>
        <v/>
      </c>
      <c r="Q581" s="106" t="str">
        <f t="shared" si="36"/>
        <v/>
      </c>
      <c r="R581" s="107" t="str">
        <f t="shared" si="37"/>
        <v/>
      </c>
      <c r="S581" s="108" t="str">
        <f>IF(A581="","",IF(LOOKUP(A581,Stammdaten!$A$17:$A$1001,Stammdaten!$G$17:$G$1001)="Nein",0,IF(ISBLANK('Beladung des Speichers'!A581),"",ROUND(MIN(J581,Q581)*-1,2))))</f>
        <v/>
      </c>
    </row>
    <row r="582" spans="1:19" x14ac:dyDescent="0.2">
      <c r="A582" s="109" t="str">
        <f>IF('Beladung des Speichers'!A582="","",'Beladung des Speichers'!A582)</f>
        <v/>
      </c>
      <c r="B582" s="109" t="str">
        <f>IF('Beladung des Speichers'!B582="","",'Beladung des Speichers'!B582)</f>
        <v/>
      </c>
      <c r="C582" s="163" t="str">
        <f>IF(ISBLANK('Beladung des Speichers'!A582),"",SUMIFS('Beladung des Speichers'!$C$17:$C$300,'Beladung des Speichers'!$A$17:$A$300,A582)-SUMIFS('Entladung des Speichers'!$C$17:$C$300,'Entladung des Speichers'!$A$17:$A$300,A582)+SUMIFS(Füllstände!$B$17:$B$299,Füllstände!$A$17:$A$299,A582)-SUMIFS(Füllstände!$C$17:$C$299,Füllstände!$A$17:$A$299,A582))</f>
        <v/>
      </c>
      <c r="D582" s="164" t="str">
        <f>IF(ISBLANK('Beladung des Speichers'!A582),"",C582*'Beladung des Speichers'!C582/SUMIFS('Beladung des Speichers'!$C$17:$C$300,'Beladung des Speichers'!$A$17:$A$300,A582))</f>
        <v/>
      </c>
      <c r="E582" s="165" t="str">
        <f>IF(ISBLANK('Beladung des Speichers'!A582),"",1/SUMIFS('Beladung des Speichers'!$C$17:$C$300,'Beladung des Speichers'!$A$17:$A$300,A582)*C582*SUMIF($A$17:$A$300,A582,'Beladung des Speichers'!$E$17:$E$300))</f>
        <v/>
      </c>
      <c r="F582" s="166" t="str">
        <f>IF(ISBLANK('Beladung des Speichers'!A582),"",IF(C582=0,"0,00",D582/C582*E582))</f>
        <v/>
      </c>
      <c r="G582" s="167" t="str">
        <f>IF(ISBLANK('Beladung des Speichers'!A582),"",SUMIFS('Beladung des Speichers'!$C$17:$C$300,'Beladung des Speichers'!$A$17:$A$300,A582))</f>
        <v/>
      </c>
      <c r="H582" s="124" t="str">
        <f>IF(ISBLANK('Beladung des Speichers'!A582),"",'Beladung des Speichers'!C582)</f>
        <v/>
      </c>
      <c r="I582" s="168" t="str">
        <f>IF(ISBLANK('Beladung des Speichers'!A582),"",SUMIFS('Beladung des Speichers'!$E$17:$E$1001,'Beladung des Speichers'!$A$17:$A$1001,'Ergebnis (detailliert)'!A582))</f>
        <v/>
      </c>
      <c r="J582" s="125" t="str">
        <f>IF(ISBLANK('Beladung des Speichers'!A582),"",'Beladung des Speichers'!E582)</f>
        <v/>
      </c>
      <c r="K582" s="168" t="str">
        <f>IF(ISBLANK('Beladung des Speichers'!A582),"",SUMIFS('Entladung des Speichers'!$C$17:$C$1001,'Entladung des Speichers'!$A$17:$A$1001,'Ergebnis (detailliert)'!A582))</f>
        <v/>
      </c>
      <c r="L582" s="169" t="str">
        <f t="shared" si="34"/>
        <v/>
      </c>
      <c r="M582" s="169" t="str">
        <f>IF(ISBLANK('Entladung des Speichers'!A582),"",'Entladung des Speichers'!C582)</f>
        <v/>
      </c>
      <c r="N582" s="168" t="str">
        <f>IF(ISBLANK('Beladung des Speichers'!A582),"",SUMIFS('Entladung des Speichers'!$E$17:$E$1001,'Entladung des Speichers'!$A$17:$A$1001,'Ergebnis (detailliert)'!$A$17:$A$300))</f>
        <v/>
      </c>
      <c r="O582" s="125" t="str">
        <f t="shared" si="35"/>
        <v/>
      </c>
      <c r="P582" s="20" t="str">
        <f>IFERROR(IF(A582="","",N582*'Ergebnis (detailliert)'!J582/'Ergebnis (detailliert)'!I582),0)</f>
        <v/>
      </c>
      <c r="Q582" s="106" t="str">
        <f t="shared" si="36"/>
        <v/>
      </c>
      <c r="R582" s="107" t="str">
        <f t="shared" si="37"/>
        <v/>
      </c>
      <c r="S582" s="108" t="str">
        <f>IF(A582="","",IF(LOOKUP(A582,Stammdaten!$A$17:$A$1001,Stammdaten!$G$17:$G$1001)="Nein",0,IF(ISBLANK('Beladung des Speichers'!A582),"",ROUND(MIN(J582,Q582)*-1,2))))</f>
        <v/>
      </c>
    </row>
    <row r="583" spans="1:19" x14ac:dyDescent="0.2">
      <c r="A583" s="109" t="str">
        <f>IF('Beladung des Speichers'!A583="","",'Beladung des Speichers'!A583)</f>
        <v/>
      </c>
      <c r="B583" s="109" t="str">
        <f>IF('Beladung des Speichers'!B583="","",'Beladung des Speichers'!B583)</f>
        <v/>
      </c>
      <c r="C583" s="163" t="str">
        <f>IF(ISBLANK('Beladung des Speichers'!A583),"",SUMIFS('Beladung des Speichers'!$C$17:$C$300,'Beladung des Speichers'!$A$17:$A$300,A583)-SUMIFS('Entladung des Speichers'!$C$17:$C$300,'Entladung des Speichers'!$A$17:$A$300,A583)+SUMIFS(Füllstände!$B$17:$B$299,Füllstände!$A$17:$A$299,A583)-SUMIFS(Füllstände!$C$17:$C$299,Füllstände!$A$17:$A$299,A583))</f>
        <v/>
      </c>
      <c r="D583" s="164" t="str">
        <f>IF(ISBLANK('Beladung des Speichers'!A583),"",C583*'Beladung des Speichers'!C583/SUMIFS('Beladung des Speichers'!$C$17:$C$300,'Beladung des Speichers'!$A$17:$A$300,A583))</f>
        <v/>
      </c>
      <c r="E583" s="165" t="str">
        <f>IF(ISBLANK('Beladung des Speichers'!A583),"",1/SUMIFS('Beladung des Speichers'!$C$17:$C$300,'Beladung des Speichers'!$A$17:$A$300,A583)*C583*SUMIF($A$17:$A$300,A583,'Beladung des Speichers'!$E$17:$E$300))</f>
        <v/>
      </c>
      <c r="F583" s="166" t="str">
        <f>IF(ISBLANK('Beladung des Speichers'!A583),"",IF(C583=0,"0,00",D583/C583*E583))</f>
        <v/>
      </c>
      <c r="G583" s="167" t="str">
        <f>IF(ISBLANK('Beladung des Speichers'!A583),"",SUMIFS('Beladung des Speichers'!$C$17:$C$300,'Beladung des Speichers'!$A$17:$A$300,A583))</f>
        <v/>
      </c>
      <c r="H583" s="124" t="str">
        <f>IF(ISBLANK('Beladung des Speichers'!A583),"",'Beladung des Speichers'!C583)</f>
        <v/>
      </c>
      <c r="I583" s="168" t="str">
        <f>IF(ISBLANK('Beladung des Speichers'!A583),"",SUMIFS('Beladung des Speichers'!$E$17:$E$1001,'Beladung des Speichers'!$A$17:$A$1001,'Ergebnis (detailliert)'!A583))</f>
        <v/>
      </c>
      <c r="J583" s="125" t="str">
        <f>IF(ISBLANK('Beladung des Speichers'!A583),"",'Beladung des Speichers'!E583)</f>
        <v/>
      </c>
      <c r="K583" s="168" t="str">
        <f>IF(ISBLANK('Beladung des Speichers'!A583),"",SUMIFS('Entladung des Speichers'!$C$17:$C$1001,'Entladung des Speichers'!$A$17:$A$1001,'Ergebnis (detailliert)'!A583))</f>
        <v/>
      </c>
      <c r="L583" s="169" t="str">
        <f t="shared" si="34"/>
        <v/>
      </c>
      <c r="M583" s="169" t="str">
        <f>IF(ISBLANK('Entladung des Speichers'!A583),"",'Entladung des Speichers'!C583)</f>
        <v/>
      </c>
      <c r="N583" s="168" t="str">
        <f>IF(ISBLANK('Beladung des Speichers'!A583),"",SUMIFS('Entladung des Speichers'!$E$17:$E$1001,'Entladung des Speichers'!$A$17:$A$1001,'Ergebnis (detailliert)'!$A$17:$A$300))</f>
        <v/>
      </c>
      <c r="O583" s="125" t="str">
        <f t="shared" si="35"/>
        <v/>
      </c>
      <c r="P583" s="20" t="str">
        <f>IFERROR(IF(A583="","",N583*'Ergebnis (detailliert)'!J583/'Ergebnis (detailliert)'!I583),0)</f>
        <v/>
      </c>
      <c r="Q583" s="106" t="str">
        <f t="shared" si="36"/>
        <v/>
      </c>
      <c r="R583" s="107" t="str">
        <f t="shared" si="37"/>
        <v/>
      </c>
      <c r="S583" s="108" t="str">
        <f>IF(A583="","",IF(LOOKUP(A583,Stammdaten!$A$17:$A$1001,Stammdaten!$G$17:$G$1001)="Nein",0,IF(ISBLANK('Beladung des Speichers'!A583),"",ROUND(MIN(J583,Q583)*-1,2))))</f>
        <v/>
      </c>
    </row>
    <row r="584" spans="1:19" x14ac:dyDescent="0.2">
      <c r="A584" s="109" t="str">
        <f>IF('Beladung des Speichers'!A584="","",'Beladung des Speichers'!A584)</f>
        <v/>
      </c>
      <c r="B584" s="109" t="str">
        <f>IF('Beladung des Speichers'!B584="","",'Beladung des Speichers'!B584)</f>
        <v/>
      </c>
      <c r="C584" s="163" t="str">
        <f>IF(ISBLANK('Beladung des Speichers'!A584),"",SUMIFS('Beladung des Speichers'!$C$17:$C$300,'Beladung des Speichers'!$A$17:$A$300,A584)-SUMIFS('Entladung des Speichers'!$C$17:$C$300,'Entladung des Speichers'!$A$17:$A$300,A584)+SUMIFS(Füllstände!$B$17:$B$299,Füllstände!$A$17:$A$299,A584)-SUMIFS(Füllstände!$C$17:$C$299,Füllstände!$A$17:$A$299,A584))</f>
        <v/>
      </c>
      <c r="D584" s="164" t="str">
        <f>IF(ISBLANK('Beladung des Speichers'!A584),"",C584*'Beladung des Speichers'!C584/SUMIFS('Beladung des Speichers'!$C$17:$C$300,'Beladung des Speichers'!$A$17:$A$300,A584))</f>
        <v/>
      </c>
      <c r="E584" s="165" t="str">
        <f>IF(ISBLANK('Beladung des Speichers'!A584),"",1/SUMIFS('Beladung des Speichers'!$C$17:$C$300,'Beladung des Speichers'!$A$17:$A$300,A584)*C584*SUMIF($A$17:$A$300,A584,'Beladung des Speichers'!$E$17:$E$300))</f>
        <v/>
      </c>
      <c r="F584" s="166" t="str">
        <f>IF(ISBLANK('Beladung des Speichers'!A584),"",IF(C584=0,"0,00",D584/C584*E584))</f>
        <v/>
      </c>
      <c r="G584" s="167" t="str">
        <f>IF(ISBLANK('Beladung des Speichers'!A584),"",SUMIFS('Beladung des Speichers'!$C$17:$C$300,'Beladung des Speichers'!$A$17:$A$300,A584))</f>
        <v/>
      </c>
      <c r="H584" s="124" t="str">
        <f>IF(ISBLANK('Beladung des Speichers'!A584),"",'Beladung des Speichers'!C584)</f>
        <v/>
      </c>
      <c r="I584" s="168" t="str">
        <f>IF(ISBLANK('Beladung des Speichers'!A584),"",SUMIFS('Beladung des Speichers'!$E$17:$E$1001,'Beladung des Speichers'!$A$17:$A$1001,'Ergebnis (detailliert)'!A584))</f>
        <v/>
      </c>
      <c r="J584" s="125" t="str">
        <f>IF(ISBLANK('Beladung des Speichers'!A584),"",'Beladung des Speichers'!E584)</f>
        <v/>
      </c>
      <c r="K584" s="168" t="str">
        <f>IF(ISBLANK('Beladung des Speichers'!A584),"",SUMIFS('Entladung des Speichers'!$C$17:$C$1001,'Entladung des Speichers'!$A$17:$A$1001,'Ergebnis (detailliert)'!A584))</f>
        <v/>
      </c>
      <c r="L584" s="169" t="str">
        <f t="shared" si="34"/>
        <v/>
      </c>
      <c r="M584" s="169" t="str">
        <f>IF(ISBLANK('Entladung des Speichers'!A584),"",'Entladung des Speichers'!C584)</f>
        <v/>
      </c>
      <c r="N584" s="168" t="str">
        <f>IF(ISBLANK('Beladung des Speichers'!A584),"",SUMIFS('Entladung des Speichers'!$E$17:$E$1001,'Entladung des Speichers'!$A$17:$A$1001,'Ergebnis (detailliert)'!$A$17:$A$300))</f>
        <v/>
      </c>
      <c r="O584" s="125" t="str">
        <f t="shared" si="35"/>
        <v/>
      </c>
      <c r="P584" s="20" t="str">
        <f>IFERROR(IF(A584="","",N584*'Ergebnis (detailliert)'!J584/'Ergebnis (detailliert)'!I584),0)</f>
        <v/>
      </c>
      <c r="Q584" s="106" t="str">
        <f t="shared" si="36"/>
        <v/>
      </c>
      <c r="R584" s="107" t="str">
        <f t="shared" si="37"/>
        <v/>
      </c>
      <c r="S584" s="108" t="str">
        <f>IF(A584="","",IF(LOOKUP(A584,Stammdaten!$A$17:$A$1001,Stammdaten!$G$17:$G$1001)="Nein",0,IF(ISBLANK('Beladung des Speichers'!A584),"",ROUND(MIN(J584,Q584)*-1,2))))</f>
        <v/>
      </c>
    </row>
    <row r="585" spans="1:19" x14ac:dyDescent="0.2">
      <c r="A585" s="109" t="str">
        <f>IF('Beladung des Speichers'!A585="","",'Beladung des Speichers'!A585)</f>
        <v/>
      </c>
      <c r="B585" s="109" t="str">
        <f>IF('Beladung des Speichers'!B585="","",'Beladung des Speichers'!B585)</f>
        <v/>
      </c>
      <c r="C585" s="163" t="str">
        <f>IF(ISBLANK('Beladung des Speichers'!A585),"",SUMIFS('Beladung des Speichers'!$C$17:$C$300,'Beladung des Speichers'!$A$17:$A$300,A585)-SUMIFS('Entladung des Speichers'!$C$17:$C$300,'Entladung des Speichers'!$A$17:$A$300,A585)+SUMIFS(Füllstände!$B$17:$B$299,Füllstände!$A$17:$A$299,A585)-SUMIFS(Füllstände!$C$17:$C$299,Füllstände!$A$17:$A$299,A585))</f>
        <v/>
      </c>
      <c r="D585" s="164" t="str">
        <f>IF(ISBLANK('Beladung des Speichers'!A585),"",C585*'Beladung des Speichers'!C585/SUMIFS('Beladung des Speichers'!$C$17:$C$300,'Beladung des Speichers'!$A$17:$A$300,A585))</f>
        <v/>
      </c>
      <c r="E585" s="165" t="str">
        <f>IF(ISBLANK('Beladung des Speichers'!A585),"",1/SUMIFS('Beladung des Speichers'!$C$17:$C$300,'Beladung des Speichers'!$A$17:$A$300,A585)*C585*SUMIF($A$17:$A$300,A585,'Beladung des Speichers'!$E$17:$E$300))</f>
        <v/>
      </c>
      <c r="F585" s="166" t="str">
        <f>IF(ISBLANK('Beladung des Speichers'!A585),"",IF(C585=0,"0,00",D585/C585*E585))</f>
        <v/>
      </c>
      <c r="G585" s="167" t="str">
        <f>IF(ISBLANK('Beladung des Speichers'!A585),"",SUMIFS('Beladung des Speichers'!$C$17:$C$300,'Beladung des Speichers'!$A$17:$A$300,A585))</f>
        <v/>
      </c>
      <c r="H585" s="124" t="str">
        <f>IF(ISBLANK('Beladung des Speichers'!A585),"",'Beladung des Speichers'!C585)</f>
        <v/>
      </c>
      <c r="I585" s="168" t="str">
        <f>IF(ISBLANK('Beladung des Speichers'!A585),"",SUMIFS('Beladung des Speichers'!$E$17:$E$1001,'Beladung des Speichers'!$A$17:$A$1001,'Ergebnis (detailliert)'!A585))</f>
        <v/>
      </c>
      <c r="J585" s="125" t="str">
        <f>IF(ISBLANK('Beladung des Speichers'!A585),"",'Beladung des Speichers'!E585)</f>
        <v/>
      </c>
      <c r="K585" s="168" t="str">
        <f>IF(ISBLANK('Beladung des Speichers'!A585),"",SUMIFS('Entladung des Speichers'!$C$17:$C$1001,'Entladung des Speichers'!$A$17:$A$1001,'Ergebnis (detailliert)'!A585))</f>
        <v/>
      </c>
      <c r="L585" s="169" t="str">
        <f t="shared" si="34"/>
        <v/>
      </c>
      <c r="M585" s="169" t="str">
        <f>IF(ISBLANK('Entladung des Speichers'!A585),"",'Entladung des Speichers'!C585)</f>
        <v/>
      </c>
      <c r="N585" s="168" t="str">
        <f>IF(ISBLANK('Beladung des Speichers'!A585),"",SUMIFS('Entladung des Speichers'!$E$17:$E$1001,'Entladung des Speichers'!$A$17:$A$1001,'Ergebnis (detailliert)'!$A$17:$A$300))</f>
        <v/>
      </c>
      <c r="O585" s="125" t="str">
        <f t="shared" si="35"/>
        <v/>
      </c>
      <c r="P585" s="20" t="str">
        <f>IFERROR(IF(A585="","",N585*'Ergebnis (detailliert)'!J585/'Ergebnis (detailliert)'!I585),0)</f>
        <v/>
      </c>
      <c r="Q585" s="106" t="str">
        <f t="shared" si="36"/>
        <v/>
      </c>
      <c r="R585" s="107" t="str">
        <f t="shared" si="37"/>
        <v/>
      </c>
      <c r="S585" s="108" t="str">
        <f>IF(A585="","",IF(LOOKUP(A585,Stammdaten!$A$17:$A$1001,Stammdaten!$G$17:$G$1001)="Nein",0,IF(ISBLANK('Beladung des Speichers'!A585),"",ROUND(MIN(J585,Q585)*-1,2))))</f>
        <v/>
      </c>
    </row>
    <row r="586" spans="1:19" x14ac:dyDescent="0.2">
      <c r="A586" s="109" t="str">
        <f>IF('Beladung des Speichers'!A586="","",'Beladung des Speichers'!A586)</f>
        <v/>
      </c>
      <c r="B586" s="109" t="str">
        <f>IF('Beladung des Speichers'!B586="","",'Beladung des Speichers'!B586)</f>
        <v/>
      </c>
      <c r="C586" s="163" t="str">
        <f>IF(ISBLANK('Beladung des Speichers'!A586),"",SUMIFS('Beladung des Speichers'!$C$17:$C$300,'Beladung des Speichers'!$A$17:$A$300,A586)-SUMIFS('Entladung des Speichers'!$C$17:$C$300,'Entladung des Speichers'!$A$17:$A$300,A586)+SUMIFS(Füllstände!$B$17:$B$299,Füllstände!$A$17:$A$299,A586)-SUMIFS(Füllstände!$C$17:$C$299,Füllstände!$A$17:$A$299,A586))</f>
        <v/>
      </c>
      <c r="D586" s="164" t="str">
        <f>IF(ISBLANK('Beladung des Speichers'!A586),"",C586*'Beladung des Speichers'!C586/SUMIFS('Beladung des Speichers'!$C$17:$C$300,'Beladung des Speichers'!$A$17:$A$300,A586))</f>
        <v/>
      </c>
      <c r="E586" s="165" t="str">
        <f>IF(ISBLANK('Beladung des Speichers'!A586),"",1/SUMIFS('Beladung des Speichers'!$C$17:$C$300,'Beladung des Speichers'!$A$17:$A$300,A586)*C586*SUMIF($A$17:$A$300,A586,'Beladung des Speichers'!$E$17:$E$300))</f>
        <v/>
      </c>
      <c r="F586" s="166" t="str">
        <f>IF(ISBLANK('Beladung des Speichers'!A586),"",IF(C586=0,"0,00",D586/C586*E586))</f>
        <v/>
      </c>
      <c r="G586" s="167" t="str">
        <f>IF(ISBLANK('Beladung des Speichers'!A586),"",SUMIFS('Beladung des Speichers'!$C$17:$C$300,'Beladung des Speichers'!$A$17:$A$300,A586))</f>
        <v/>
      </c>
      <c r="H586" s="124" t="str">
        <f>IF(ISBLANK('Beladung des Speichers'!A586),"",'Beladung des Speichers'!C586)</f>
        <v/>
      </c>
      <c r="I586" s="168" t="str">
        <f>IF(ISBLANK('Beladung des Speichers'!A586),"",SUMIFS('Beladung des Speichers'!$E$17:$E$1001,'Beladung des Speichers'!$A$17:$A$1001,'Ergebnis (detailliert)'!A586))</f>
        <v/>
      </c>
      <c r="J586" s="125" t="str">
        <f>IF(ISBLANK('Beladung des Speichers'!A586),"",'Beladung des Speichers'!E586)</f>
        <v/>
      </c>
      <c r="K586" s="168" t="str">
        <f>IF(ISBLANK('Beladung des Speichers'!A586),"",SUMIFS('Entladung des Speichers'!$C$17:$C$1001,'Entladung des Speichers'!$A$17:$A$1001,'Ergebnis (detailliert)'!A586))</f>
        <v/>
      </c>
      <c r="L586" s="169" t="str">
        <f t="shared" si="34"/>
        <v/>
      </c>
      <c r="M586" s="169" t="str">
        <f>IF(ISBLANK('Entladung des Speichers'!A586),"",'Entladung des Speichers'!C586)</f>
        <v/>
      </c>
      <c r="N586" s="168" t="str">
        <f>IF(ISBLANK('Beladung des Speichers'!A586),"",SUMIFS('Entladung des Speichers'!$E$17:$E$1001,'Entladung des Speichers'!$A$17:$A$1001,'Ergebnis (detailliert)'!$A$17:$A$300))</f>
        <v/>
      </c>
      <c r="O586" s="125" t="str">
        <f t="shared" si="35"/>
        <v/>
      </c>
      <c r="P586" s="20" t="str">
        <f>IFERROR(IF(A586="","",N586*'Ergebnis (detailliert)'!J586/'Ergebnis (detailliert)'!I586),0)</f>
        <v/>
      </c>
      <c r="Q586" s="106" t="str">
        <f t="shared" si="36"/>
        <v/>
      </c>
      <c r="R586" s="107" t="str">
        <f t="shared" si="37"/>
        <v/>
      </c>
      <c r="S586" s="108" t="str">
        <f>IF(A586="","",IF(LOOKUP(A586,Stammdaten!$A$17:$A$1001,Stammdaten!$G$17:$G$1001)="Nein",0,IF(ISBLANK('Beladung des Speichers'!A586),"",ROUND(MIN(J586,Q586)*-1,2))))</f>
        <v/>
      </c>
    </row>
    <row r="587" spans="1:19" x14ac:dyDescent="0.2">
      <c r="A587" s="109" t="str">
        <f>IF('Beladung des Speichers'!A587="","",'Beladung des Speichers'!A587)</f>
        <v/>
      </c>
      <c r="B587" s="109" t="str">
        <f>IF('Beladung des Speichers'!B587="","",'Beladung des Speichers'!B587)</f>
        <v/>
      </c>
      <c r="C587" s="163" t="str">
        <f>IF(ISBLANK('Beladung des Speichers'!A587),"",SUMIFS('Beladung des Speichers'!$C$17:$C$300,'Beladung des Speichers'!$A$17:$A$300,A587)-SUMIFS('Entladung des Speichers'!$C$17:$C$300,'Entladung des Speichers'!$A$17:$A$300,A587)+SUMIFS(Füllstände!$B$17:$B$299,Füllstände!$A$17:$A$299,A587)-SUMIFS(Füllstände!$C$17:$C$299,Füllstände!$A$17:$A$299,A587))</f>
        <v/>
      </c>
      <c r="D587" s="164" t="str">
        <f>IF(ISBLANK('Beladung des Speichers'!A587),"",C587*'Beladung des Speichers'!C587/SUMIFS('Beladung des Speichers'!$C$17:$C$300,'Beladung des Speichers'!$A$17:$A$300,A587))</f>
        <v/>
      </c>
      <c r="E587" s="165" t="str">
        <f>IF(ISBLANK('Beladung des Speichers'!A587),"",1/SUMIFS('Beladung des Speichers'!$C$17:$C$300,'Beladung des Speichers'!$A$17:$A$300,A587)*C587*SUMIF($A$17:$A$300,A587,'Beladung des Speichers'!$E$17:$E$300))</f>
        <v/>
      </c>
      <c r="F587" s="166" t="str">
        <f>IF(ISBLANK('Beladung des Speichers'!A587),"",IF(C587=0,"0,00",D587/C587*E587))</f>
        <v/>
      </c>
      <c r="G587" s="167" t="str">
        <f>IF(ISBLANK('Beladung des Speichers'!A587),"",SUMIFS('Beladung des Speichers'!$C$17:$C$300,'Beladung des Speichers'!$A$17:$A$300,A587))</f>
        <v/>
      </c>
      <c r="H587" s="124" t="str">
        <f>IF(ISBLANK('Beladung des Speichers'!A587),"",'Beladung des Speichers'!C587)</f>
        <v/>
      </c>
      <c r="I587" s="168" t="str">
        <f>IF(ISBLANK('Beladung des Speichers'!A587),"",SUMIFS('Beladung des Speichers'!$E$17:$E$1001,'Beladung des Speichers'!$A$17:$A$1001,'Ergebnis (detailliert)'!A587))</f>
        <v/>
      </c>
      <c r="J587" s="125" t="str">
        <f>IF(ISBLANK('Beladung des Speichers'!A587),"",'Beladung des Speichers'!E587)</f>
        <v/>
      </c>
      <c r="K587" s="168" t="str">
        <f>IF(ISBLANK('Beladung des Speichers'!A587),"",SUMIFS('Entladung des Speichers'!$C$17:$C$1001,'Entladung des Speichers'!$A$17:$A$1001,'Ergebnis (detailliert)'!A587))</f>
        <v/>
      </c>
      <c r="L587" s="169" t="str">
        <f t="shared" si="34"/>
        <v/>
      </c>
      <c r="M587" s="169" t="str">
        <f>IF(ISBLANK('Entladung des Speichers'!A587),"",'Entladung des Speichers'!C587)</f>
        <v/>
      </c>
      <c r="N587" s="168" t="str">
        <f>IF(ISBLANK('Beladung des Speichers'!A587),"",SUMIFS('Entladung des Speichers'!$E$17:$E$1001,'Entladung des Speichers'!$A$17:$A$1001,'Ergebnis (detailliert)'!$A$17:$A$300))</f>
        <v/>
      </c>
      <c r="O587" s="125" t="str">
        <f t="shared" si="35"/>
        <v/>
      </c>
      <c r="P587" s="20" t="str">
        <f>IFERROR(IF(A587="","",N587*'Ergebnis (detailliert)'!J587/'Ergebnis (detailliert)'!I587),0)</f>
        <v/>
      </c>
      <c r="Q587" s="106" t="str">
        <f t="shared" si="36"/>
        <v/>
      </c>
      <c r="R587" s="107" t="str">
        <f t="shared" si="37"/>
        <v/>
      </c>
      <c r="S587" s="108" t="str">
        <f>IF(A587="","",IF(LOOKUP(A587,Stammdaten!$A$17:$A$1001,Stammdaten!$G$17:$G$1001)="Nein",0,IF(ISBLANK('Beladung des Speichers'!A587),"",ROUND(MIN(J587,Q587)*-1,2))))</f>
        <v/>
      </c>
    </row>
    <row r="588" spans="1:19" x14ac:dyDescent="0.2">
      <c r="A588" s="109" t="str">
        <f>IF('Beladung des Speichers'!A588="","",'Beladung des Speichers'!A588)</f>
        <v/>
      </c>
      <c r="B588" s="109" t="str">
        <f>IF('Beladung des Speichers'!B588="","",'Beladung des Speichers'!B588)</f>
        <v/>
      </c>
      <c r="C588" s="163" t="str">
        <f>IF(ISBLANK('Beladung des Speichers'!A588),"",SUMIFS('Beladung des Speichers'!$C$17:$C$300,'Beladung des Speichers'!$A$17:$A$300,A588)-SUMIFS('Entladung des Speichers'!$C$17:$C$300,'Entladung des Speichers'!$A$17:$A$300,A588)+SUMIFS(Füllstände!$B$17:$B$299,Füllstände!$A$17:$A$299,A588)-SUMIFS(Füllstände!$C$17:$C$299,Füllstände!$A$17:$A$299,A588))</f>
        <v/>
      </c>
      <c r="D588" s="164" t="str">
        <f>IF(ISBLANK('Beladung des Speichers'!A588),"",C588*'Beladung des Speichers'!C588/SUMIFS('Beladung des Speichers'!$C$17:$C$300,'Beladung des Speichers'!$A$17:$A$300,A588))</f>
        <v/>
      </c>
      <c r="E588" s="165" t="str">
        <f>IF(ISBLANK('Beladung des Speichers'!A588),"",1/SUMIFS('Beladung des Speichers'!$C$17:$C$300,'Beladung des Speichers'!$A$17:$A$300,A588)*C588*SUMIF($A$17:$A$300,A588,'Beladung des Speichers'!$E$17:$E$300))</f>
        <v/>
      </c>
      <c r="F588" s="166" t="str">
        <f>IF(ISBLANK('Beladung des Speichers'!A588),"",IF(C588=0,"0,00",D588/C588*E588))</f>
        <v/>
      </c>
      <c r="G588" s="167" t="str">
        <f>IF(ISBLANK('Beladung des Speichers'!A588),"",SUMIFS('Beladung des Speichers'!$C$17:$C$300,'Beladung des Speichers'!$A$17:$A$300,A588))</f>
        <v/>
      </c>
      <c r="H588" s="124" t="str">
        <f>IF(ISBLANK('Beladung des Speichers'!A588),"",'Beladung des Speichers'!C588)</f>
        <v/>
      </c>
      <c r="I588" s="168" t="str">
        <f>IF(ISBLANK('Beladung des Speichers'!A588),"",SUMIFS('Beladung des Speichers'!$E$17:$E$1001,'Beladung des Speichers'!$A$17:$A$1001,'Ergebnis (detailliert)'!A588))</f>
        <v/>
      </c>
      <c r="J588" s="125" t="str">
        <f>IF(ISBLANK('Beladung des Speichers'!A588),"",'Beladung des Speichers'!E588)</f>
        <v/>
      </c>
      <c r="K588" s="168" t="str">
        <f>IF(ISBLANK('Beladung des Speichers'!A588),"",SUMIFS('Entladung des Speichers'!$C$17:$C$1001,'Entladung des Speichers'!$A$17:$A$1001,'Ergebnis (detailliert)'!A588))</f>
        <v/>
      </c>
      <c r="L588" s="169" t="str">
        <f t="shared" si="34"/>
        <v/>
      </c>
      <c r="M588" s="169" t="str">
        <f>IF(ISBLANK('Entladung des Speichers'!A588),"",'Entladung des Speichers'!C588)</f>
        <v/>
      </c>
      <c r="N588" s="168" t="str">
        <f>IF(ISBLANK('Beladung des Speichers'!A588),"",SUMIFS('Entladung des Speichers'!$E$17:$E$1001,'Entladung des Speichers'!$A$17:$A$1001,'Ergebnis (detailliert)'!$A$17:$A$300))</f>
        <v/>
      </c>
      <c r="O588" s="125" t="str">
        <f t="shared" si="35"/>
        <v/>
      </c>
      <c r="P588" s="20" t="str">
        <f>IFERROR(IF(A588="","",N588*'Ergebnis (detailliert)'!J588/'Ergebnis (detailliert)'!I588),0)</f>
        <v/>
      </c>
      <c r="Q588" s="106" t="str">
        <f t="shared" si="36"/>
        <v/>
      </c>
      <c r="R588" s="107" t="str">
        <f t="shared" si="37"/>
        <v/>
      </c>
      <c r="S588" s="108" t="str">
        <f>IF(A588="","",IF(LOOKUP(A588,Stammdaten!$A$17:$A$1001,Stammdaten!$G$17:$G$1001)="Nein",0,IF(ISBLANK('Beladung des Speichers'!A588),"",ROUND(MIN(J588,Q588)*-1,2))))</f>
        <v/>
      </c>
    </row>
    <row r="589" spans="1:19" x14ac:dyDescent="0.2">
      <c r="A589" s="109" t="str">
        <f>IF('Beladung des Speichers'!A589="","",'Beladung des Speichers'!A589)</f>
        <v/>
      </c>
      <c r="B589" s="109" t="str">
        <f>IF('Beladung des Speichers'!B589="","",'Beladung des Speichers'!B589)</f>
        <v/>
      </c>
      <c r="C589" s="163" t="str">
        <f>IF(ISBLANK('Beladung des Speichers'!A589),"",SUMIFS('Beladung des Speichers'!$C$17:$C$300,'Beladung des Speichers'!$A$17:$A$300,A589)-SUMIFS('Entladung des Speichers'!$C$17:$C$300,'Entladung des Speichers'!$A$17:$A$300,A589)+SUMIFS(Füllstände!$B$17:$B$299,Füllstände!$A$17:$A$299,A589)-SUMIFS(Füllstände!$C$17:$C$299,Füllstände!$A$17:$A$299,A589))</f>
        <v/>
      </c>
      <c r="D589" s="164" t="str">
        <f>IF(ISBLANK('Beladung des Speichers'!A589),"",C589*'Beladung des Speichers'!C589/SUMIFS('Beladung des Speichers'!$C$17:$C$300,'Beladung des Speichers'!$A$17:$A$300,A589))</f>
        <v/>
      </c>
      <c r="E589" s="165" t="str">
        <f>IF(ISBLANK('Beladung des Speichers'!A589),"",1/SUMIFS('Beladung des Speichers'!$C$17:$C$300,'Beladung des Speichers'!$A$17:$A$300,A589)*C589*SUMIF($A$17:$A$300,A589,'Beladung des Speichers'!$E$17:$E$300))</f>
        <v/>
      </c>
      <c r="F589" s="166" t="str">
        <f>IF(ISBLANK('Beladung des Speichers'!A589),"",IF(C589=0,"0,00",D589/C589*E589))</f>
        <v/>
      </c>
      <c r="G589" s="167" t="str">
        <f>IF(ISBLANK('Beladung des Speichers'!A589),"",SUMIFS('Beladung des Speichers'!$C$17:$C$300,'Beladung des Speichers'!$A$17:$A$300,A589))</f>
        <v/>
      </c>
      <c r="H589" s="124" t="str">
        <f>IF(ISBLANK('Beladung des Speichers'!A589),"",'Beladung des Speichers'!C589)</f>
        <v/>
      </c>
      <c r="I589" s="168" t="str">
        <f>IF(ISBLANK('Beladung des Speichers'!A589),"",SUMIFS('Beladung des Speichers'!$E$17:$E$1001,'Beladung des Speichers'!$A$17:$A$1001,'Ergebnis (detailliert)'!A589))</f>
        <v/>
      </c>
      <c r="J589" s="125" t="str">
        <f>IF(ISBLANK('Beladung des Speichers'!A589),"",'Beladung des Speichers'!E589)</f>
        <v/>
      </c>
      <c r="K589" s="168" t="str">
        <f>IF(ISBLANK('Beladung des Speichers'!A589),"",SUMIFS('Entladung des Speichers'!$C$17:$C$1001,'Entladung des Speichers'!$A$17:$A$1001,'Ergebnis (detailliert)'!A589))</f>
        <v/>
      </c>
      <c r="L589" s="169" t="str">
        <f t="shared" si="34"/>
        <v/>
      </c>
      <c r="M589" s="169" t="str">
        <f>IF(ISBLANK('Entladung des Speichers'!A589),"",'Entladung des Speichers'!C589)</f>
        <v/>
      </c>
      <c r="N589" s="168" t="str">
        <f>IF(ISBLANK('Beladung des Speichers'!A589),"",SUMIFS('Entladung des Speichers'!$E$17:$E$1001,'Entladung des Speichers'!$A$17:$A$1001,'Ergebnis (detailliert)'!$A$17:$A$300))</f>
        <v/>
      </c>
      <c r="O589" s="125" t="str">
        <f t="shared" si="35"/>
        <v/>
      </c>
      <c r="P589" s="20" t="str">
        <f>IFERROR(IF(A589="","",N589*'Ergebnis (detailliert)'!J589/'Ergebnis (detailliert)'!I589),0)</f>
        <v/>
      </c>
      <c r="Q589" s="106" t="str">
        <f t="shared" si="36"/>
        <v/>
      </c>
      <c r="R589" s="107" t="str">
        <f t="shared" si="37"/>
        <v/>
      </c>
      <c r="S589" s="108" t="str">
        <f>IF(A589="","",IF(LOOKUP(A589,Stammdaten!$A$17:$A$1001,Stammdaten!$G$17:$G$1001)="Nein",0,IF(ISBLANK('Beladung des Speichers'!A589),"",ROUND(MIN(J589,Q589)*-1,2))))</f>
        <v/>
      </c>
    </row>
    <row r="590" spans="1:19" x14ac:dyDescent="0.2">
      <c r="A590" s="109" t="str">
        <f>IF('Beladung des Speichers'!A590="","",'Beladung des Speichers'!A590)</f>
        <v/>
      </c>
      <c r="B590" s="109" t="str">
        <f>IF('Beladung des Speichers'!B590="","",'Beladung des Speichers'!B590)</f>
        <v/>
      </c>
      <c r="C590" s="163" t="str">
        <f>IF(ISBLANK('Beladung des Speichers'!A590),"",SUMIFS('Beladung des Speichers'!$C$17:$C$300,'Beladung des Speichers'!$A$17:$A$300,A590)-SUMIFS('Entladung des Speichers'!$C$17:$C$300,'Entladung des Speichers'!$A$17:$A$300,A590)+SUMIFS(Füllstände!$B$17:$B$299,Füllstände!$A$17:$A$299,A590)-SUMIFS(Füllstände!$C$17:$C$299,Füllstände!$A$17:$A$299,A590))</f>
        <v/>
      </c>
      <c r="D590" s="164" t="str">
        <f>IF(ISBLANK('Beladung des Speichers'!A590),"",C590*'Beladung des Speichers'!C590/SUMIFS('Beladung des Speichers'!$C$17:$C$300,'Beladung des Speichers'!$A$17:$A$300,A590))</f>
        <v/>
      </c>
      <c r="E590" s="165" t="str">
        <f>IF(ISBLANK('Beladung des Speichers'!A590),"",1/SUMIFS('Beladung des Speichers'!$C$17:$C$300,'Beladung des Speichers'!$A$17:$A$300,A590)*C590*SUMIF($A$17:$A$300,A590,'Beladung des Speichers'!$E$17:$E$300))</f>
        <v/>
      </c>
      <c r="F590" s="166" t="str">
        <f>IF(ISBLANK('Beladung des Speichers'!A590),"",IF(C590=0,"0,00",D590/C590*E590))</f>
        <v/>
      </c>
      <c r="G590" s="167" t="str">
        <f>IF(ISBLANK('Beladung des Speichers'!A590),"",SUMIFS('Beladung des Speichers'!$C$17:$C$300,'Beladung des Speichers'!$A$17:$A$300,A590))</f>
        <v/>
      </c>
      <c r="H590" s="124" t="str">
        <f>IF(ISBLANK('Beladung des Speichers'!A590),"",'Beladung des Speichers'!C590)</f>
        <v/>
      </c>
      <c r="I590" s="168" t="str">
        <f>IF(ISBLANK('Beladung des Speichers'!A590),"",SUMIFS('Beladung des Speichers'!$E$17:$E$1001,'Beladung des Speichers'!$A$17:$A$1001,'Ergebnis (detailliert)'!A590))</f>
        <v/>
      </c>
      <c r="J590" s="125" t="str">
        <f>IF(ISBLANK('Beladung des Speichers'!A590),"",'Beladung des Speichers'!E590)</f>
        <v/>
      </c>
      <c r="K590" s="168" t="str">
        <f>IF(ISBLANK('Beladung des Speichers'!A590),"",SUMIFS('Entladung des Speichers'!$C$17:$C$1001,'Entladung des Speichers'!$A$17:$A$1001,'Ergebnis (detailliert)'!A590))</f>
        <v/>
      </c>
      <c r="L590" s="169" t="str">
        <f t="shared" si="34"/>
        <v/>
      </c>
      <c r="M590" s="169" t="str">
        <f>IF(ISBLANK('Entladung des Speichers'!A590),"",'Entladung des Speichers'!C590)</f>
        <v/>
      </c>
      <c r="N590" s="168" t="str">
        <f>IF(ISBLANK('Beladung des Speichers'!A590),"",SUMIFS('Entladung des Speichers'!$E$17:$E$1001,'Entladung des Speichers'!$A$17:$A$1001,'Ergebnis (detailliert)'!$A$17:$A$300))</f>
        <v/>
      </c>
      <c r="O590" s="125" t="str">
        <f t="shared" si="35"/>
        <v/>
      </c>
      <c r="P590" s="20" t="str">
        <f>IFERROR(IF(A590="","",N590*'Ergebnis (detailliert)'!J590/'Ergebnis (detailliert)'!I590),0)</f>
        <v/>
      </c>
      <c r="Q590" s="106" t="str">
        <f t="shared" si="36"/>
        <v/>
      </c>
      <c r="R590" s="107" t="str">
        <f t="shared" si="37"/>
        <v/>
      </c>
      <c r="S590" s="108" t="str">
        <f>IF(A590="","",IF(LOOKUP(A590,Stammdaten!$A$17:$A$1001,Stammdaten!$G$17:$G$1001)="Nein",0,IF(ISBLANK('Beladung des Speichers'!A590),"",ROUND(MIN(J590,Q590)*-1,2))))</f>
        <v/>
      </c>
    </row>
    <row r="591" spans="1:19" x14ac:dyDescent="0.2">
      <c r="A591" s="109" t="str">
        <f>IF('Beladung des Speichers'!A591="","",'Beladung des Speichers'!A591)</f>
        <v/>
      </c>
      <c r="B591" s="109" t="str">
        <f>IF('Beladung des Speichers'!B591="","",'Beladung des Speichers'!B591)</f>
        <v/>
      </c>
      <c r="C591" s="163" t="str">
        <f>IF(ISBLANK('Beladung des Speichers'!A591),"",SUMIFS('Beladung des Speichers'!$C$17:$C$300,'Beladung des Speichers'!$A$17:$A$300,A591)-SUMIFS('Entladung des Speichers'!$C$17:$C$300,'Entladung des Speichers'!$A$17:$A$300,A591)+SUMIFS(Füllstände!$B$17:$B$299,Füllstände!$A$17:$A$299,A591)-SUMIFS(Füllstände!$C$17:$C$299,Füllstände!$A$17:$A$299,A591))</f>
        <v/>
      </c>
      <c r="D591" s="164" t="str">
        <f>IF(ISBLANK('Beladung des Speichers'!A591),"",C591*'Beladung des Speichers'!C591/SUMIFS('Beladung des Speichers'!$C$17:$C$300,'Beladung des Speichers'!$A$17:$A$300,A591))</f>
        <v/>
      </c>
      <c r="E591" s="165" t="str">
        <f>IF(ISBLANK('Beladung des Speichers'!A591),"",1/SUMIFS('Beladung des Speichers'!$C$17:$C$300,'Beladung des Speichers'!$A$17:$A$300,A591)*C591*SUMIF($A$17:$A$300,A591,'Beladung des Speichers'!$E$17:$E$300))</f>
        <v/>
      </c>
      <c r="F591" s="166" t="str">
        <f>IF(ISBLANK('Beladung des Speichers'!A591),"",IF(C591=0,"0,00",D591/C591*E591))</f>
        <v/>
      </c>
      <c r="G591" s="167" t="str">
        <f>IF(ISBLANK('Beladung des Speichers'!A591),"",SUMIFS('Beladung des Speichers'!$C$17:$C$300,'Beladung des Speichers'!$A$17:$A$300,A591))</f>
        <v/>
      </c>
      <c r="H591" s="124" t="str">
        <f>IF(ISBLANK('Beladung des Speichers'!A591),"",'Beladung des Speichers'!C591)</f>
        <v/>
      </c>
      <c r="I591" s="168" t="str">
        <f>IF(ISBLANK('Beladung des Speichers'!A591),"",SUMIFS('Beladung des Speichers'!$E$17:$E$1001,'Beladung des Speichers'!$A$17:$A$1001,'Ergebnis (detailliert)'!A591))</f>
        <v/>
      </c>
      <c r="J591" s="125" t="str">
        <f>IF(ISBLANK('Beladung des Speichers'!A591),"",'Beladung des Speichers'!E591)</f>
        <v/>
      </c>
      <c r="K591" s="168" t="str">
        <f>IF(ISBLANK('Beladung des Speichers'!A591),"",SUMIFS('Entladung des Speichers'!$C$17:$C$1001,'Entladung des Speichers'!$A$17:$A$1001,'Ergebnis (detailliert)'!A591))</f>
        <v/>
      </c>
      <c r="L591" s="169" t="str">
        <f t="shared" si="34"/>
        <v/>
      </c>
      <c r="M591" s="169" t="str">
        <f>IF(ISBLANK('Entladung des Speichers'!A591),"",'Entladung des Speichers'!C591)</f>
        <v/>
      </c>
      <c r="N591" s="168" t="str">
        <f>IF(ISBLANK('Beladung des Speichers'!A591),"",SUMIFS('Entladung des Speichers'!$E$17:$E$1001,'Entladung des Speichers'!$A$17:$A$1001,'Ergebnis (detailliert)'!$A$17:$A$300))</f>
        <v/>
      </c>
      <c r="O591" s="125" t="str">
        <f t="shared" si="35"/>
        <v/>
      </c>
      <c r="P591" s="20" t="str">
        <f>IFERROR(IF(A591="","",N591*'Ergebnis (detailliert)'!J591/'Ergebnis (detailliert)'!I591),0)</f>
        <v/>
      </c>
      <c r="Q591" s="106" t="str">
        <f t="shared" si="36"/>
        <v/>
      </c>
      <c r="R591" s="107" t="str">
        <f t="shared" si="37"/>
        <v/>
      </c>
      <c r="S591" s="108" t="str">
        <f>IF(A591="","",IF(LOOKUP(A591,Stammdaten!$A$17:$A$1001,Stammdaten!$G$17:$G$1001)="Nein",0,IF(ISBLANK('Beladung des Speichers'!A591),"",ROUND(MIN(J591,Q591)*-1,2))))</f>
        <v/>
      </c>
    </row>
    <row r="592" spans="1:19" x14ac:dyDescent="0.2">
      <c r="A592" s="109" t="str">
        <f>IF('Beladung des Speichers'!A592="","",'Beladung des Speichers'!A592)</f>
        <v/>
      </c>
      <c r="B592" s="109" t="str">
        <f>IF('Beladung des Speichers'!B592="","",'Beladung des Speichers'!B592)</f>
        <v/>
      </c>
      <c r="C592" s="163" t="str">
        <f>IF(ISBLANK('Beladung des Speichers'!A592),"",SUMIFS('Beladung des Speichers'!$C$17:$C$300,'Beladung des Speichers'!$A$17:$A$300,A592)-SUMIFS('Entladung des Speichers'!$C$17:$C$300,'Entladung des Speichers'!$A$17:$A$300,A592)+SUMIFS(Füllstände!$B$17:$B$299,Füllstände!$A$17:$A$299,A592)-SUMIFS(Füllstände!$C$17:$C$299,Füllstände!$A$17:$A$299,A592))</f>
        <v/>
      </c>
      <c r="D592" s="164" t="str">
        <f>IF(ISBLANK('Beladung des Speichers'!A592),"",C592*'Beladung des Speichers'!C592/SUMIFS('Beladung des Speichers'!$C$17:$C$300,'Beladung des Speichers'!$A$17:$A$300,A592))</f>
        <v/>
      </c>
      <c r="E592" s="165" t="str">
        <f>IF(ISBLANK('Beladung des Speichers'!A592),"",1/SUMIFS('Beladung des Speichers'!$C$17:$C$300,'Beladung des Speichers'!$A$17:$A$300,A592)*C592*SUMIF($A$17:$A$300,A592,'Beladung des Speichers'!$E$17:$E$300))</f>
        <v/>
      </c>
      <c r="F592" s="166" t="str">
        <f>IF(ISBLANK('Beladung des Speichers'!A592),"",IF(C592=0,"0,00",D592/C592*E592))</f>
        <v/>
      </c>
      <c r="G592" s="167" t="str">
        <f>IF(ISBLANK('Beladung des Speichers'!A592),"",SUMIFS('Beladung des Speichers'!$C$17:$C$300,'Beladung des Speichers'!$A$17:$A$300,A592))</f>
        <v/>
      </c>
      <c r="H592" s="124" t="str">
        <f>IF(ISBLANK('Beladung des Speichers'!A592),"",'Beladung des Speichers'!C592)</f>
        <v/>
      </c>
      <c r="I592" s="168" t="str">
        <f>IF(ISBLANK('Beladung des Speichers'!A592),"",SUMIFS('Beladung des Speichers'!$E$17:$E$1001,'Beladung des Speichers'!$A$17:$A$1001,'Ergebnis (detailliert)'!A592))</f>
        <v/>
      </c>
      <c r="J592" s="125" t="str">
        <f>IF(ISBLANK('Beladung des Speichers'!A592),"",'Beladung des Speichers'!E592)</f>
        <v/>
      </c>
      <c r="K592" s="168" t="str">
        <f>IF(ISBLANK('Beladung des Speichers'!A592),"",SUMIFS('Entladung des Speichers'!$C$17:$C$1001,'Entladung des Speichers'!$A$17:$A$1001,'Ergebnis (detailliert)'!A592))</f>
        <v/>
      </c>
      <c r="L592" s="169" t="str">
        <f t="shared" si="34"/>
        <v/>
      </c>
      <c r="M592" s="169" t="str">
        <f>IF(ISBLANK('Entladung des Speichers'!A592),"",'Entladung des Speichers'!C592)</f>
        <v/>
      </c>
      <c r="N592" s="168" t="str">
        <f>IF(ISBLANK('Beladung des Speichers'!A592),"",SUMIFS('Entladung des Speichers'!$E$17:$E$1001,'Entladung des Speichers'!$A$17:$A$1001,'Ergebnis (detailliert)'!$A$17:$A$300))</f>
        <v/>
      </c>
      <c r="O592" s="125" t="str">
        <f t="shared" si="35"/>
        <v/>
      </c>
      <c r="P592" s="20" t="str">
        <f>IFERROR(IF(A592="","",N592*'Ergebnis (detailliert)'!J592/'Ergebnis (detailliert)'!I592),0)</f>
        <v/>
      </c>
      <c r="Q592" s="106" t="str">
        <f t="shared" si="36"/>
        <v/>
      </c>
      <c r="R592" s="107" t="str">
        <f t="shared" si="37"/>
        <v/>
      </c>
      <c r="S592" s="108" t="str">
        <f>IF(A592="","",IF(LOOKUP(A592,Stammdaten!$A$17:$A$1001,Stammdaten!$G$17:$G$1001)="Nein",0,IF(ISBLANK('Beladung des Speichers'!A592),"",ROUND(MIN(J592,Q592)*-1,2))))</f>
        <v/>
      </c>
    </row>
    <row r="593" spans="1:19" x14ac:dyDescent="0.2">
      <c r="A593" s="109" t="str">
        <f>IF('Beladung des Speichers'!A593="","",'Beladung des Speichers'!A593)</f>
        <v/>
      </c>
      <c r="B593" s="109" t="str">
        <f>IF('Beladung des Speichers'!B593="","",'Beladung des Speichers'!B593)</f>
        <v/>
      </c>
      <c r="C593" s="163" t="str">
        <f>IF(ISBLANK('Beladung des Speichers'!A593),"",SUMIFS('Beladung des Speichers'!$C$17:$C$300,'Beladung des Speichers'!$A$17:$A$300,A593)-SUMIFS('Entladung des Speichers'!$C$17:$C$300,'Entladung des Speichers'!$A$17:$A$300,A593)+SUMIFS(Füllstände!$B$17:$B$299,Füllstände!$A$17:$A$299,A593)-SUMIFS(Füllstände!$C$17:$C$299,Füllstände!$A$17:$A$299,A593))</f>
        <v/>
      </c>
      <c r="D593" s="164" t="str">
        <f>IF(ISBLANK('Beladung des Speichers'!A593),"",C593*'Beladung des Speichers'!C593/SUMIFS('Beladung des Speichers'!$C$17:$C$300,'Beladung des Speichers'!$A$17:$A$300,A593))</f>
        <v/>
      </c>
      <c r="E593" s="165" t="str">
        <f>IF(ISBLANK('Beladung des Speichers'!A593),"",1/SUMIFS('Beladung des Speichers'!$C$17:$C$300,'Beladung des Speichers'!$A$17:$A$300,A593)*C593*SUMIF($A$17:$A$300,A593,'Beladung des Speichers'!$E$17:$E$300))</f>
        <v/>
      </c>
      <c r="F593" s="166" t="str">
        <f>IF(ISBLANK('Beladung des Speichers'!A593),"",IF(C593=0,"0,00",D593/C593*E593))</f>
        <v/>
      </c>
      <c r="G593" s="167" t="str">
        <f>IF(ISBLANK('Beladung des Speichers'!A593),"",SUMIFS('Beladung des Speichers'!$C$17:$C$300,'Beladung des Speichers'!$A$17:$A$300,A593))</f>
        <v/>
      </c>
      <c r="H593" s="124" t="str">
        <f>IF(ISBLANK('Beladung des Speichers'!A593),"",'Beladung des Speichers'!C593)</f>
        <v/>
      </c>
      <c r="I593" s="168" t="str">
        <f>IF(ISBLANK('Beladung des Speichers'!A593),"",SUMIFS('Beladung des Speichers'!$E$17:$E$1001,'Beladung des Speichers'!$A$17:$A$1001,'Ergebnis (detailliert)'!A593))</f>
        <v/>
      </c>
      <c r="J593" s="125" t="str">
        <f>IF(ISBLANK('Beladung des Speichers'!A593),"",'Beladung des Speichers'!E593)</f>
        <v/>
      </c>
      <c r="K593" s="168" t="str">
        <f>IF(ISBLANK('Beladung des Speichers'!A593),"",SUMIFS('Entladung des Speichers'!$C$17:$C$1001,'Entladung des Speichers'!$A$17:$A$1001,'Ergebnis (detailliert)'!A593))</f>
        <v/>
      </c>
      <c r="L593" s="169" t="str">
        <f t="shared" si="34"/>
        <v/>
      </c>
      <c r="M593" s="169" t="str">
        <f>IF(ISBLANK('Entladung des Speichers'!A593),"",'Entladung des Speichers'!C593)</f>
        <v/>
      </c>
      <c r="N593" s="168" t="str">
        <f>IF(ISBLANK('Beladung des Speichers'!A593),"",SUMIFS('Entladung des Speichers'!$E$17:$E$1001,'Entladung des Speichers'!$A$17:$A$1001,'Ergebnis (detailliert)'!$A$17:$A$300))</f>
        <v/>
      </c>
      <c r="O593" s="125" t="str">
        <f t="shared" si="35"/>
        <v/>
      </c>
      <c r="P593" s="20" t="str">
        <f>IFERROR(IF(A593="","",N593*'Ergebnis (detailliert)'!J593/'Ergebnis (detailliert)'!I593),0)</f>
        <v/>
      </c>
      <c r="Q593" s="106" t="str">
        <f t="shared" si="36"/>
        <v/>
      </c>
      <c r="R593" s="107" t="str">
        <f t="shared" si="37"/>
        <v/>
      </c>
      <c r="S593" s="108" t="str">
        <f>IF(A593="","",IF(LOOKUP(A593,Stammdaten!$A$17:$A$1001,Stammdaten!$G$17:$G$1001)="Nein",0,IF(ISBLANK('Beladung des Speichers'!A593),"",ROUND(MIN(J593,Q593)*-1,2))))</f>
        <v/>
      </c>
    </row>
    <row r="594" spans="1:19" x14ac:dyDescent="0.2">
      <c r="A594" s="109" t="str">
        <f>IF('Beladung des Speichers'!A594="","",'Beladung des Speichers'!A594)</f>
        <v/>
      </c>
      <c r="B594" s="109" t="str">
        <f>IF('Beladung des Speichers'!B594="","",'Beladung des Speichers'!B594)</f>
        <v/>
      </c>
      <c r="C594" s="163" t="str">
        <f>IF(ISBLANK('Beladung des Speichers'!A594),"",SUMIFS('Beladung des Speichers'!$C$17:$C$300,'Beladung des Speichers'!$A$17:$A$300,A594)-SUMIFS('Entladung des Speichers'!$C$17:$C$300,'Entladung des Speichers'!$A$17:$A$300,A594)+SUMIFS(Füllstände!$B$17:$B$299,Füllstände!$A$17:$A$299,A594)-SUMIFS(Füllstände!$C$17:$C$299,Füllstände!$A$17:$A$299,A594))</f>
        <v/>
      </c>
      <c r="D594" s="164" t="str">
        <f>IF(ISBLANK('Beladung des Speichers'!A594),"",C594*'Beladung des Speichers'!C594/SUMIFS('Beladung des Speichers'!$C$17:$C$300,'Beladung des Speichers'!$A$17:$A$300,A594))</f>
        <v/>
      </c>
      <c r="E594" s="165" t="str">
        <f>IF(ISBLANK('Beladung des Speichers'!A594),"",1/SUMIFS('Beladung des Speichers'!$C$17:$C$300,'Beladung des Speichers'!$A$17:$A$300,A594)*C594*SUMIF($A$17:$A$300,A594,'Beladung des Speichers'!$E$17:$E$300))</f>
        <v/>
      </c>
      <c r="F594" s="166" t="str">
        <f>IF(ISBLANK('Beladung des Speichers'!A594),"",IF(C594=0,"0,00",D594/C594*E594))</f>
        <v/>
      </c>
      <c r="G594" s="167" t="str">
        <f>IF(ISBLANK('Beladung des Speichers'!A594),"",SUMIFS('Beladung des Speichers'!$C$17:$C$300,'Beladung des Speichers'!$A$17:$A$300,A594))</f>
        <v/>
      </c>
      <c r="H594" s="124" t="str">
        <f>IF(ISBLANK('Beladung des Speichers'!A594),"",'Beladung des Speichers'!C594)</f>
        <v/>
      </c>
      <c r="I594" s="168" t="str">
        <f>IF(ISBLANK('Beladung des Speichers'!A594),"",SUMIFS('Beladung des Speichers'!$E$17:$E$1001,'Beladung des Speichers'!$A$17:$A$1001,'Ergebnis (detailliert)'!A594))</f>
        <v/>
      </c>
      <c r="J594" s="125" t="str">
        <f>IF(ISBLANK('Beladung des Speichers'!A594),"",'Beladung des Speichers'!E594)</f>
        <v/>
      </c>
      <c r="K594" s="168" t="str">
        <f>IF(ISBLANK('Beladung des Speichers'!A594),"",SUMIFS('Entladung des Speichers'!$C$17:$C$1001,'Entladung des Speichers'!$A$17:$A$1001,'Ergebnis (detailliert)'!A594))</f>
        <v/>
      </c>
      <c r="L594" s="169" t="str">
        <f t="shared" ref="L594:L657" si="38">IF(A594="","",K594+C594)</f>
        <v/>
      </c>
      <c r="M594" s="169" t="str">
        <f>IF(ISBLANK('Entladung des Speichers'!A594),"",'Entladung des Speichers'!C594)</f>
        <v/>
      </c>
      <c r="N594" s="168" t="str">
        <f>IF(ISBLANK('Beladung des Speichers'!A594),"",SUMIFS('Entladung des Speichers'!$E$17:$E$1001,'Entladung des Speichers'!$A$17:$A$1001,'Ergebnis (detailliert)'!$A$17:$A$300))</f>
        <v/>
      </c>
      <c r="O594" s="125" t="str">
        <f t="shared" ref="O594:O657" si="39">IF(A594="","",N594+E594)</f>
        <v/>
      </c>
      <c r="P594" s="20" t="str">
        <f>IFERROR(IF(A594="","",N594*'Ergebnis (detailliert)'!J594/'Ergebnis (detailliert)'!I594),0)</f>
        <v/>
      </c>
      <c r="Q594" s="106" t="str">
        <f t="shared" ref="Q594:Q657" si="40">IFERROR(IF(A594="","",P594+E594*H594/G594),0)</f>
        <v/>
      </c>
      <c r="R594" s="107" t="str">
        <f t="shared" ref="R594:R657" si="41">H594</f>
        <v/>
      </c>
      <c r="S594" s="108" t="str">
        <f>IF(A594="","",IF(LOOKUP(A594,Stammdaten!$A$17:$A$1001,Stammdaten!$G$17:$G$1001)="Nein",0,IF(ISBLANK('Beladung des Speichers'!A594),"",ROUND(MIN(J594,Q594)*-1,2))))</f>
        <v/>
      </c>
    </row>
    <row r="595" spans="1:19" x14ac:dyDescent="0.2">
      <c r="A595" s="109" t="str">
        <f>IF('Beladung des Speichers'!A595="","",'Beladung des Speichers'!A595)</f>
        <v/>
      </c>
      <c r="B595" s="109" t="str">
        <f>IF('Beladung des Speichers'!B595="","",'Beladung des Speichers'!B595)</f>
        <v/>
      </c>
      <c r="C595" s="163" t="str">
        <f>IF(ISBLANK('Beladung des Speichers'!A595),"",SUMIFS('Beladung des Speichers'!$C$17:$C$300,'Beladung des Speichers'!$A$17:$A$300,A595)-SUMIFS('Entladung des Speichers'!$C$17:$C$300,'Entladung des Speichers'!$A$17:$A$300,A595)+SUMIFS(Füllstände!$B$17:$B$299,Füllstände!$A$17:$A$299,A595)-SUMIFS(Füllstände!$C$17:$C$299,Füllstände!$A$17:$A$299,A595))</f>
        <v/>
      </c>
      <c r="D595" s="164" t="str">
        <f>IF(ISBLANK('Beladung des Speichers'!A595),"",C595*'Beladung des Speichers'!C595/SUMIFS('Beladung des Speichers'!$C$17:$C$300,'Beladung des Speichers'!$A$17:$A$300,A595))</f>
        <v/>
      </c>
      <c r="E595" s="165" t="str">
        <f>IF(ISBLANK('Beladung des Speichers'!A595),"",1/SUMIFS('Beladung des Speichers'!$C$17:$C$300,'Beladung des Speichers'!$A$17:$A$300,A595)*C595*SUMIF($A$17:$A$300,A595,'Beladung des Speichers'!$E$17:$E$300))</f>
        <v/>
      </c>
      <c r="F595" s="166" t="str">
        <f>IF(ISBLANK('Beladung des Speichers'!A595),"",IF(C595=0,"0,00",D595/C595*E595))</f>
        <v/>
      </c>
      <c r="G595" s="167" t="str">
        <f>IF(ISBLANK('Beladung des Speichers'!A595),"",SUMIFS('Beladung des Speichers'!$C$17:$C$300,'Beladung des Speichers'!$A$17:$A$300,A595))</f>
        <v/>
      </c>
      <c r="H595" s="124" t="str">
        <f>IF(ISBLANK('Beladung des Speichers'!A595),"",'Beladung des Speichers'!C595)</f>
        <v/>
      </c>
      <c r="I595" s="168" t="str">
        <f>IF(ISBLANK('Beladung des Speichers'!A595),"",SUMIFS('Beladung des Speichers'!$E$17:$E$1001,'Beladung des Speichers'!$A$17:$A$1001,'Ergebnis (detailliert)'!A595))</f>
        <v/>
      </c>
      <c r="J595" s="125" t="str">
        <f>IF(ISBLANK('Beladung des Speichers'!A595),"",'Beladung des Speichers'!E595)</f>
        <v/>
      </c>
      <c r="K595" s="168" t="str">
        <f>IF(ISBLANK('Beladung des Speichers'!A595),"",SUMIFS('Entladung des Speichers'!$C$17:$C$1001,'Entladung des Speichers'!$A$17:$A$1001,'Ergebnis (detailliert)'!A595))</f>
        <v/>
      </c>
      <c r="L595" s="169" t="str">
        <f t="shared" si="38"/>
        <v/>
      </c>
      <c r="M595" s="169" t="str">
        <f>IF(ISBLANK('Entladung des Speichers'!A595),"",'Entladung des Speichers'!C595)</f>
        <v/>
      </c>
      <c r="N595" s="168" t="str">
        <f>IF(ISBLANK('Beladung des Speichers'!A595),"",SUMIFS('Entladung des Speichers'!$E$17:$E$1001,'Entladung des Speichers'!$A$17:$A$1001,'Ergebnis (detailliert)'!$A$17:$A$300))</f>
        <v/>
      </c>
      <c r="O595" s="125" t="str">
        <f t="shared" si="39"/>
        <v/>
      </c>
      <c r="P595" s="20" t="str">
        <f>IFERROR(IF(A595="","",N595*'Ergebnis (detailliert)'!J595/'Ergebnis (detailliert)'!I595),0)</f>
        <v/>
      </c>
      <c r="Q595" s="106" t="str">
        <f t="shared" si="40"/>
        <v/>
      </c>
      <c r="R595" s="107" t="str">
        <f t="shared" si="41"/>
        <v/>
      </c>
      <c r="S595" s="108" t="str">
        <f>IF(A595="","",IF(LOOKUP(A595,Stammdaten!$A$17:$A$1001,Stammdaten!$G$17:$G$1001)="Nein",0,IF(ISBLANK('Beladung des Speichers'!A595),"",ROUND(MIN(J595,Q595)*-1,2))))</f>
        <v/>
      </c>
    </row>
    <row r="596" spans="1:19" x14ac:dyDescent="0.2">
      <c r="A596" s="109" t="str">
        <f>IF('Beladung des Speichers'!A596="","",'Beladung des Speichers'!A596)</f>
        <v/>
      </c>
      <c r="B596" s="109" t="str">
        <f>IF('Beladung des Speichers'!B596="","",'Beladung des Speichers'!B596)</f>
        <v/>
      </c>
      <c r="C596" s="163" t="str">
        <f>IF(ISBLANK('Beladung des Speichers'!A596),"",SUMIFS('Beladung des Speichers'!$C$17:$C$300,'Beladung des Speichers'!$A$17:$A$300,A596)-SUMIFS('Entladung des Speichers'!$C$17:$C$300,'Entladung des Speichers'!$A$17:$A$300,A596)+SUMIFS(Füllstände!$B$17:$B$299,Füllstände!$A$17:$A$299,A596)-SUMIFS(Füllstände!$C$17:$C$299,Füllstände!$A$17:$A$299,A596))</f>
        <v/>
      </c>
      <c r="D596" s="164" t="str">
        <f>IF(ISBLANK('Beladung des Speichers'!A596),"",C596*'Beladung des Speichers'!C596/SUMIFS('Beladung des Speichers'!$C$17:$C$300,'Beladung des Speichers'!$A$17:$A$300,A596))</f>
        <v/>
      </c>
      <c r="E596" s="165" t="str">
        <f>IF(ISBLANK('Beladung des Speichers'!A596),"",1/SUMIFS('Beladung des Speichers'!$C$17:$C$300,'Beladung des Speichers'!$A$17:$A$300,A596)*C596*SUMIF($A$17:$A$300,A596,'Beladung des Speichers'!$E$17:$E$300))</f>
        <v/>
      </c>
      <c r="F596" s="166" t="str">
        <f>IF(ISBLANK('Beladung des Speichers'!A596),"",IF(C596=0,"0,00",D596/C596*E596))</f>
        <v/>
      </c>
      <c r="G596" s="167" t="str">
        <f>IF(ISBLANK('Beladung des Speichers'!A596),"",SUMIFS('Beladung des Speichers'!$C$17:$C$300,'Beladung des Speichers'!$A$17:$A$300,A596))</f>
        <v/>
      </c>
      <c r="H596" s="124" t="str">
        <f>IF(ISBLANK('Beladung des Speichers'!A596),"",'Beladung des Speichers'!C596)</f>
        <v/>
      </c>
      <c r="I596" s="168" t="str">
        <f>IF(ISBLANK('Beladung des Speichers'!A596),"",SUMIFS('Beladung des Speichers'!$E$17:$E$1001,'Beladung des Speichers'!$A$17:$A$1001,'Ergebnis (detailliert)'!A596))</f>
        <v/>
      </c>
      <c r="J596" s="125" t="str">
        <f>IF(ISBLANK('Beladung des Speichers'!A596),"",'Beladung des Speichers'!E596)</f>
        <v/>
      </c>
      <c r="K596" s="168" t="str">
        <f>IF(ISBLANK('Beladung des Speichers'!A596),"",SUMIFS('Entladung des Speichers'!$C$17:$C$1001,'Entladung des Speichers'!$A$17:$A$1001,'Ergebnis (detailliert)'!A596))</f>
        <v/>
      </c>
      <c r="L596" s="169" t="str">
        <f t="shared" si="38"/>
        <v/>
      </c>
      <c r="M596" s="169" t="str">
        <f>IF(ISBLANK('Entladung des Speichers'!A596),"",'Entladung des Speichers'!C596)</f>
        <v/>
      </c>
      <c r="N596" s="168" t="str">
        <f>IF(ISBLANK('Beladung des Speichers'!A596),"",SUMIFS('Entladung des Speichers'!$E$17:$E$1001,'Entladung des Speichers'!$A$17:$A$1001,'Ergebnis (detailliert)'!$A$17:$A$300))</f>
        <v/>
      </c>
      <c r="O596" s="125" t="str">
        <f t="shared" si="39"/>
        <v/>
      </c>
      <c r="P596" s="20" t="str">
        <f>IFERROR(IF(A596="","",N596*'Ergebnis (detailliert)'!J596/'Ergebnis (detailliert)'!I596),0)</f>
        <v/>
      </c>
      <c r="Q596" s="106" t="str">
        <f t="shared" si="40"/>
        <v/>
      </c>
      <c r="R596" s="107" t="str">
        <f t="shared" si="41"/>
        <v/>
      </c>
      <c r="S596" s="108" t="str">
        <f>IF(A596="","",IF(LOOKUP(A596,Stammdaten!$A$17:$A$1001,Stammdaten!$G$17:$G$1001)="Nein",0,IF(ISBLANK('Beladung des Speichers'!A596),"",ROUND(MIN(J596,Q596)*-1,2))))</f>
        <v/>
      </c>
    </row>
    <row r="597" spans="1:19" x14ac:dyDescent="0.2">
      <c r="A597" s="109" t="str">
        <f>IF('Beladung des Speichers'!A597="","",'Beladung des Speichers'!A597)</f>
        <v/>
      </c>
      <c r="B597" s="109" t="str">
        <f>IF('Beladung des Speichers'!B597="","",'Beladung des Speichers'!B597)</f>
        <v/>
      </c>
      <c r="C597" s="163" t="str">
        <f>IF(ISBLANK('Beladung des Speichers'!A597),"",SUMIFS('Beladung des Speichers'!$C$17:$C$300,'Beladung des Speichers'!$A$17:$A$300,A597)-SUMIFS('Entladung des Speichers'!$C$17:$C$300,'Entladung des Speichers'!$A$17:$A$300,A597)+SUMIFS(Füllstände!$B$17:$B$299,Füllstände!$A$17:$A$299,A597)-SUMIFS(Füllstände!$C$17:$C$299,Füllstände!$A$17:$A$299,A597))</f>
        <v/>
      </c>
      <c r="D597" s="164" t="str">
        <f>IF(ISBLANK('Beladung des Speichers'!A597),"",C597*'Beladung des Speichers'!C597/SUMIFS('Beladung des Speichers'!$C$17:$C$300,'Beladung des Speichers'!$A$17:$A$300,A597))</f>
        <v/>
      </c>
      <c r="E597" s="165" t="str">
        <f>IF(ISBLANK('Beladung des Speichers'!A597),"",1/SUMIFS('Beladung des Speichers'!$C$17:$C$300,'Beladung des Speichers'!$A$17:$A$300,A597)*C597*SUMIF($A$17:$A$300,A597,'Beladung des Speichers'!$E$17:$E$300))</f>
        <v/>
      </c>
      <c r="F597" s="166" t="str">
        <f>IF(ISBLANK('Beladung des Speichers'!A597),"",IF(C597=0,"0,00",D597/C597*E597))</f>
        <v/>
      </c>
      <c r="G597" s="167" t="str">
        <f>IF(ISBLANK('Beladung des Speichers'!A597),"",SUMIFS('Beladung des Speichers'!$C$17:$C$300,'Beladung des Speichers'!$A$17:$A$300,A597))</f>
        <v/>
      </c>
      <c r="H597" s="124" t="str">
        <f>IF(ISBLANK('Beladung des Speichers'!A597),"",'Beladung des Speichers'!C597)</f>
        <v/>
      </c>
      <c r="I597" s="168" t="str">
        <f>IF(ISBLANK('Beladung des Speichers'!A597),"",SUMIFS('Beladung des Speichers'!$E$17:$E$1001,'Beladung des Speichers'!$A$17:$A$1001,'Ergebnis (detailliert)'!A597))</f>
        <v/>
      </c>
      <c r="J597" s="125" t="str">
        <f>IF(ISBLANK('Beladung des Speichers'!A597),"",'Beladung des Speichers'!E597)</f>
        <v/>
      </c>
      <c r="K597" s="168" t="str">
        <f>IF(ISBLANK('Beladung des Speichers'!A597),"",SUMIFS('Entladung des Speichers'!$C$17:$C$1001,'Entladung des Speichers'!$A$17:$A$1001,'Ergebnis (detailliert)'!A597))</f>
        <v/>
      </c>
      <c r="L597" s="169" t="str">
        <f t="shared" si="38"/>
        <v/>
      </c>
      <c r="M597" s="169" t="str">
        <f>IF(ISBLANK('Entladung des Speichers'!A597),"",'Entladung des Speichers'!C597)</f>
        <v/>
      </c>
      <c r="N597" s="168" t="str">
        <f>IF(ISBLANK('Beladung des Speichers'!A597),"",SUMIFS('Entladung des Speichers'!$E$17:$E$1001,'Entladung des Speichers'!$A$17:$A$1001,'Ergebnis (detailliert)'!$A$17:$A$300))</f>
        <v/>
      </c>
      <c r="O597" s="125" t="str">
        <f t="shared" si="39"/>
        <v/>
      </c>
      <c r="P597" s="20" t="str">
        <f>IFERROR(IF(A597="","",N597*'Ergebnis (detailliert)'!J597/'Ergebnis (detailliert)'!I597),0)</f>
        <v/>
      </c>
      <c r="Q597" s="106" t="str">
        <f t="shared" si="40"/>
        <v/>
      </c>
      <c r="R597" s="107" t="str">
        <f t="shared" si="41"/>
        <v/>
      </c>
      <c r="S597" s="108" t="str">
        <f>IF(A597="","",IF(LOOKUP(A597,Stammdaten!$A$17:$A$1001,Stammdaten!$G$17:$G$1001)="Nein",0,IF(ISBLANK('Beladung des Speichers'!A597),"",ROUND(MIN(J597,Q597)*-1,2))))</f>
        <v/>
      </c>
    </row>
    <row r="598" spans="1:19" x14ac:dyDescent="0.2">
      <c r="A598" s="109" t="str">
        <f>IF('Beladung des Speichers'!A598="","",'Beladung des Speichers'!A598)</f>
        <v/>
      </c>
      <c r="B598" s="109" t="str">
        <f>IF('Beladung des Speichers'!B598="","",'Beladung des Speichers'!B598)</f>
        <v/>
      </c>
      <c r="C598" s="163" t="str">
        <f>IF(ISBLANK('Beladung des Speichers'!A598),"",SUMIFS('Beladung des Speichers'!$C$17:$C$300,'Beladung des Speichers'!$A$17:$A$300,A598)-SUMIFS('Entladung des Speichers'!$C$17:$C$300,'Entladung des Speichers'!$A$17:$A$300,A598)+SUMIFS(Füllstände!$B$17:$B$299,Füllstände!$A$17:$A$299,A598)-SUMIFS(Füllstände!$C$17:$C$299,Füllstände!$A$17:$A$299,A598))</f>
        <v/>
      </c>
      <c r="D598" s="164" t="str">
        <f>IF(ISBLANK('Beladung des Speichers'!A598),"",C598*'Beladung des Speichers'!C598/SUMIFS('Beladung des Speichers'!$C$17:$C$300,'Beladung des Speichers'!$A$17:$A$300,A598))</f>
        <v/>
      </c>
      <c r="E598" s="165" t="str">
        <f>IF(ISBLANK('Beladung des Speichers'!A598),"",1/SUMIFS('Beladung des Speichers'!$C$17:$C$300,'Beladung des Speichers'!$A$17:$A$300,A598)*C598*SUMIF($A$17:$A$300,A598,'Beladung des Speichers'!$E$17:$E$300))</f>
        <v/>
      </c>
      <c r="F598" s="166" t="str">
        <f>IF(ISBLANK('Beladung des Speichers'!A598),"",IF(C598=0,"0,00",D598/C598*E598))</f>
        <v/>
      </c>
      <c r="G598" s="167" t="str">
        <f>IF(ISBLANK('Beladung des Speichers'!A598),"",SUMIFS('Beladung des Speichers'!$C$17:$C$300,'Beladung des Speichers'!$A$17:$A$300,A598))</f>
        <v/>
      </c>
      <c r="H598" s="124" t="str">
        <f>IF(ISBLANK('Beladung des Speichers'!A598),"",'Beladung des Speichers'!C598)</f>
        <v/>
      </c>
      <c r="I598" s="168" t="str">
        <f>IF(ISBLANK('Beladung des Speichers'!A598),"",SUMIFS('Beladung des Speichers'!$E$17:$E$1001,'Beladung des Speichers'!$A$17:$A$1001,'Ergebnis (detailliert)'!A598))</f>
        <v/>
      </c>
      <c r="J598" s="125" t="str">
        <f>IF(ISBLANK('Beladung des Speichers'!A598),"",'Beladung des Speichers'!E598)</f>
        <v/>
      </c>
      <c r="K598" s="168" t="str">
        <f>IF(ISBLANK('Beladung des Speichers'!A598),"",SUMIFS('Entladung des Speichers'!$C$17:$C$1001,'Entladung des Speichers'!$A$17:$A$1001,'Ergebnis (detailliert)'!A598))</f>
        <v/>
      </c>
      <c r="L598" s="169" t="str">
        <f t="shared" si="38"/>
        <v/>
      </c>
      <c r="M598" s="169" t="str">
        <f>IF(ISBLANK('Entladung des Speichers'!A598),"",'Entladung des Speichers'!C598)</f>
        <v/>
      </c>
      <c r="N598" s="168" t="str">
        <f>IF(ISBLANK('Beladung des Speichers'!A598),"",SUMIFS('Entladung des Speichers'!$E$17:$E$1001,'Entladung des Speichers'!$A$17:$A$1001,'Ergebnis (detailliert)'!$A$17:$A$300))</f>
        <v/>
      </c>
      <c r="O598" s="125" t="str">
        <f t="shared" si="39"/>
        <v/>
      </c>
      <c r="P598" s="20" t="str">
        <f>IFERROR(IF(A598="","",N598*'Ergebnis (detailliert)'!J598/'Ergebnis (detailliert)'!I598),0)</f>
        <v/>
      </c>
      <c r="Q598" s="106" t="str">
        <f t="shared" si="40"/>
        <v/>
      </c>
      <c r="R598" s="107" t="str">
        <f t="shared" si="41"/>
        <v/>
      </c>
      <c r="S598" s="108" t="str">
        <f>IF(A598="","",IF(LOOKUP(A598,Stammdaten!$A$17:$A$1001,Stammdaten!$G$17:$G$1001)="Nein",0,IF(ISBLANK('Beladung des Speichers'!A598),"",ROUND(MIN(J598,Q598)*-1,2))))</f>
        <v/>
      </c>
    </row>
    <row r="599" spans="1:19" x14ac:dyDescent="0.2">
      <c r="A599" s="109" t="str">
        <f>IF('Beladung des Speichers'!A599="","",'Beladung des Speichers'!A599)</f>
        <v/>
      </c>
      <c r="B599" s="109" t="str">
        <f>IF('Beladung des Speichers'!B599="","",'Beladung des Speichers'!B599)</f>
        <v/>
      </c>
      <c r="C599" s="163" t="str">
        <f>IF(ISBLANK('Beladung des Speichers'!A599),"",SUMIFS('Beladung des Speichers'!$C$17:$C$300,'Beladung des Speichers'!$A$17:$A$300,A599)-SUMIFS('Entladung des Speichers'!$C$17:$C$300,'Entladung des Speichers'!$A$17:$A$300,A599)+SUMIFS(Füllstände!$B$17:$B$299,Füllstände!$A$17:$A$299,A599)-SUMIFS(Füllstände!$C$17:$C$299,Füllstände!$A$17:$A$299,A599))</f>
        <v/>
      </c>
      <c r="D599" s="164" t="str">
        <f>IF(ISBLANK('Beladung des Speichers'!A599),"",C599*'Beladung des Speichers'!C599/SUMIFS('Beladung des Speichers'!$C$17:$C$300,'Beladung des Speichers'!$A$17:$A$300,A599))</f>
        <v/>
      </c>
      <c r="E599" s="165" t="str">
        <f>IF(ISBLANK('Beladung des Speichers'!A599),"",1/SUMIFS('Beladung des Speichers'!$C$17:$C$300,'Beladung des Speichers'!$A$17:$A$300,A599)*C599*SUMIF($A$17:$A$300,A599,'Beladung des Speichers'!$E$17:$E$300))</f>
        <v/>
      </c>
      <c r="F599" s="166" t="str">
        <f>IF(ISBLANK('Beladung des Speichers'!A599),"",IF(C599=0,"0,00",D599/C599*E599))</f>
        <v/>
      </c>
      <c r="G599" s="167" t="str">
        <f>IF(ISBLANK('Beladung des Speichers'!A599),"",SUMIFS('Beladung des Speichers'!$C$17:$C$300,'Beladung des Speichers'!$A$17:$A$300,A599))</f>
        <v/>
      </c>
      <c r="H599" s="124" t="str">
        <f>IF(ISBLANK('Beladung des Speichers'!A599),"",'Beladung des Speichers'!C599)</f>
        <v/>
      </c>
      <c r="I599" s="168" t="str">
        <f>IF(ISBLANK('Beladung des Speichers'!A599),"",SUMIFS('Beladung des Speichers'!$E$17:$E$1001,'Beladung des Speichers'!$A$17:$A$1001,'Ergebnis (detailliert)'!A599))</f>
        <v/>
      </c>
      <c r="J599" s="125" t="str">
        <f>IF(ISBLANK('Beladung des Speichers'!A599),"",'Beladung des Speichers'!E599)</f>
        <v/>
      </c>
      <c r="K599" s="168" t="str">
        <f>IF(ISBLANK('Beladung des Speichers'!A599),"",SUMIFS('Entladung des Speichers'!$C$17:$C$1001,'Entladung des Speichers'!$A$17:$A$1001,'Ergebnis (detailliert)'!A599))</f>
        <v/>
      </c>
      <c r="L599" s="169" t="str">
        <f t="shared" si="38"/>
        <v/>
      </c>
      <c r="M599" s="169" t="str">
        <f>IF(ISBLANK('Entladung des Speichers'!A599),"",'Entladung des Speichers'!C599)</f>
        <v/>
      </c>
      <c r="N599" s="168" t="str">
        <f>IF(ISBLANK('Beladung des Speichers'!A599),"",SUMIFS('Entladung des Speichers'!$E$17:$E$1001,'Entladung des Speichers'!$A$17:$A$1001,'Ergebnis (detailliert)'!$A$17:$A$300))</f>
        <v/>
      </c>
      <c r="O599" s="125" t="str">
        <f t="shared" si="39"/>
        <v/>
      </c>
      <c r="P599" s="20" t="str">
        <f>IFERROR(IF(A599="","",N599*'Ergebnis (detailliert)'!J599/'Ergebnis (detailliert)'!I599),0)</f>
        <v/>
      </c>
      <c r="Q599" s="106" t="str">
        <f t="shared" si="40"/>
        <v/>
      </c>
      <c r="R599" s="107" t="str">
        <f t="shared" si="41"/>
        <v/>
      </c>
      <c r="S599" s="108" t="str">
        <f>IF(A599="","",IF(LOOKUP(A599,Stammdaten!$A$17:$A$1001,Stammdaten!$G$17:$G$1001)="Nein",0,IF(ISBLANK('Beladung des Speichers'!A599),"",ROUND(MIN(J599,Q599)*-1,2))))</f>
        <v/>
      </c>
    </row>
    <row r="600" spans="1:19" x14ac:dyDescent="0.2">
      <c r="A600" s="109" t="str">
        <f>IF('Beladung des Speichers'!A600="","",'Beladung des Speichers'!A600)</f>
        <v/>
      </c>
      <c r="B600" s="109" t="str">
        <f>IF('Beladung des Speichers'!B600="","",'Beladung des Speichers'!B600)</f>
        <v/>
      </c>
      <c r="C600" s="163" t="str">
        <f>IF(ISBLANK('Beladung des Speichers'!A600),"",SUMIFS('Beladung des Speichers'!$C$17:$C$300,'Beladung des Speichers'!$A$17:$A$300,A600)-SUMIFS('Entladung des Speichers'!$C$17:$C$300,'Entladung des Speichers'!$A$17:$A$300,A600)+SUMIFS(Füllstände!$B$17:$B$299,Füllstände!$A$17:$A$299,A600)-SUMIFS(Füllstände!$C$17:$C$299,Füllstände!$A$17:$A$299,A600))</f>
        <v/>
      </c>
      <c r="D600" s="164" t="str">
        <f>IF(ISBLANK('Beladung des Speichers'!A600),"",C600*'Beladung des Speichers'!C600/SUMIFS('Beladung des Speichers'!$C$17:$C$300,'Beladung des Speichers'!$A$17:$A$300,A600))</f>
        <v/>
      </c>
      <c r="E600" s="165" t="str">
        <f>IF(ISBLANK('Beladung des Speichers'!A600),"",1/SUMIFS('Beladung des Speichers'!$C$17:$C$300,'Beladung des Speichers'!$A$17:$A$300,A600)*C600*SUMIF($A$17:$A$300,A600,'Beladung des Speichers'!$E$17:$E$300))</f>
        <v/>
      </c>
      <c r="F600" s="166" t="str">
        <f>IF(ISBLANK('Beladung des Speichers'!A600),"",IF(C600=0,"0,00",D600/C600*E600))</f>
        <v/>
      </c>
      <c r="G600" s="167" t="str">
        <f>IF(ISBLANK('Beladung des Speichers'!A600),"",SUMIFS('Beladung des Speichers'!$C$17:$C$300,'Beladung des Speichers'!$A$17:$A$300,A600))</f>
        <v/>
      </c>
      <c r="H600" s="124" t="str">
        <f>IF(ISBLANK('Beladung des Speichers'!A600),"",'Beladung des Speichers'!C600)</f>
        <v/>
      </c>
      <c r="I600" s="168" t="str">
        <f>IF(ISBLANK('Beladung des Speichers'!A600),"",SUMIFS('Beladung des Speichers'!$E$17:$E$1001,'Beladung des Speichers'!$A$17:$A$1001,'Ergebnis (detailliert)'!A600))</f>
        <v/>
      </c>
      <c r="J600" s="125" t="str">
        <f>IF(ISBLANK('Beladung des Speichers'!A600),"",'Beladung des Speichers'!E600)</f>
        <v/>
      </c>
      <c r="K600" s="168" t="str">
        <f>IF(ISBLANK('Beladung des Speichers'!A600),"",SUMIFS('Entladung des Speichers'!$C$17:$C$1001,'Entladung des Speichers'!$A$17:$A$1001,'Ergebnis (detailliert)'!A600))</f>
        <v/>
      </c>
      <c r="L600" s="169" t="str">
        <f t="shared" si="38"/>
        <v/>
      </c>
      <c r="M600" s="169" t="str">
        <f>IF(ISBLANK('Entladung des Speichers'!A600),"",'Entladung des Speichers'!C600)</f>
        <v/>
      </c>
      <c r="N600" s="168" t="str">
        <f>IF(ISBLANK('Beladung des Speichers'!A600),"",SUMIFS('Entladung des Speichers'!$E$17:$E$1001,'Entladung des Speichers'!$A$17:$A$1001,'Ergebnis (detailliert)'!$A$17:$A$300))</f>
        <v/>
      </c>
      <c r="O600" s="125" t="str">
        <f t="shared" si="39"/>
        <v/>
      </c>
      <c r="P600" s="20" t="str">
        <f>IFERROR(IF(A600="","",N600*'Ergebnis (detailliert)'!J600/'Ergebnis (detailliert)'!I600),0)</f>
        <v/>
      </c>
      <c r="Q600" s="106" t="str">
        <f t="shared" si="40"/>
        <v/>
      </c>
      <c r="R600" s="107" t="str">
        <f t="shared" si="41"/>
        <v/>
      </c>
      <c r="S600" s="108" t="str">
        <f>IF(A600="","",IF(LOOKUP(A600,Stammdaten!$A$17:$A$1001,Stammdaten!$G$17:$G$1001)="Nein",0,IF(ISBLANK('Beladung des Speichers'!A600),"",ROUND(MIN(J600,Q600)*-1,2))))</f>
        <v/>
      </c>
    </row>
    <row r="601" spans="1:19" x14ac:dyDescent="0.2">
      <c r="A601" s="109" t="str">
        <f>IF('Beladung des Speichers'!A601="","",'Beladung des Speichers'!A601)</f>
        <v/>
      </c>
      <c r="B601" s="109" t="str">
        <f>IF('Beladung des Speichers'!B601="","",'Beladung des Speichers'!B601)</f>
        <v/>
      </c>
      <c r="C601" s="163" t="str">
        <f>IF(ISBLANK('Beladung des Speichers'!A601),"",SUMIFS('Beladung des Speichers'!$C$17:$C$300,'Beladung des Speichers'!$A$17:$A$300,A601)-SUMIFS('Entladung des Speichers'!$C$17:$C$300,'Entladung des Speichers'!$A$17:$A$300,A601)+SUMIFS(Füllstände!$B$17:$B$299,Füllstände!$A$17:$A$299,A601)-SUMIFS(Füllstände!$C$17:$C$299,Füllstände!$A$17:$A$299,A601))</f>
        <v/>
      </c>
      <c r="D601" s="164" t="str">
        <f>IF(ISBLANK('Beladung des Speichers'!A601),"",C601*'Beladung des Speichers'!C601/SUMIFS('Beladung des Speichers'!$C$17:$C$300,'Beladung des Speichers'!$A$17:$A$300,A601))</f>
        <v/>
      </c>
      <c r="E601" s="165" t="str">
        <f>IF(ISBLANK('Beladung des Speichers'!A601),"",1/SUMIFS('Beladung des Speichers'!$C$17:$C$300,'Beladung des Speichers'!$A$17:$A$300,A601)*C601*SUMIF($A$17:$A$300,A601,'Beladung des Speichers'!$E$17:$E$300))</f>
        <v/>
      </c>
      <c r="F601" s="166" t="str">
        <f>IF(ISBLANK('Beladung des Speichers'!A601),"",IF(C601=0,"0,00",D601/C601*E601))</f>
        <v/>
      </c>
      <c r="G601" s="167" t="str">
        <f>IF(ISBLANK('Beladung des Speichers'!A601),"",SUMIFS('Beladung des Speichers'!$C$17:$C$300,'Beladung des Speichers'!$A$17:$A$300,A601))</f>
        <v/>
      </c>
      <c r="H601" s="124" t="str">
        <f>IF(ISBLANK('Beladung des Speichers'!A601),"",'Beladung des Speichers'!C601)</f>
        <v/>
      </c>
      <c r="I601" s="168" t="str">
        <f>IF(ISBLANK('Beladung des Speichers'!A601),"",SUMIFS('Beladung des Speichers'!$E$17:$E$1001,'Beladung des Speichers'!$A$17:$A$1001,'Ergebnis (detailliert)'!A601))</f>
        <v/>
      </c>
      <c r="J601" s="125" t="str">
        <f>IF(ISBLANK('Beladung des Speichers'!A601),"",'Beladung des Speichers'!E601)</f>
        <v/>
      </c>
      <c r="K601" s="168" t="str">
        <f>IF(ISBLANK('Beladung des Speichers'!A601),"",SUMIFS('Entladung des Speichers'!$C$17:$C$1001,'Entladung des Speichers'!$A$17:$A$1001,'Ergebnis (detailliert)'!A601))</f>
        <v/>
      </c>
      <c r="L601" s="169" t="str">
        <f t="shared" si="38"/>
        <v/>
      </c>
      <c r="M601" s="169" t="str">
        <f>IF(ISBLANK('Entladung des Speichers'!A601),"",'Entladung des Speichers'!C601)</f>
        <v/>
      </c>
      <c r="N601" s="168" t="str">
        <f>IF(ISBLANK('Beladung des Speichers'!A601),"",SUMIFS('Entladung des Speichers'!$E$17:$E$1001,'Entladung des Speichers'!$A$17:$A$1001,'Ergebnis (detailliert)'!$A$17:$A$300))</f>
        <v/>
      </c>
      <c r="O601" s="125" t="str">
        <f t="shared" si="39"/>
        <v/>
      </c>
      <c r="P601" s="20" t="str">
        <f>IFERROR(IF(A601="","",N601*'Ergebnis (detailliert)'!J601/'Ergebnis (detailliert)'!I601),0)</f>
        <v/>
      </c>
      <c r="Q601" s="106" t="str">
        <f t="shared" si="40"/>
        <v/>
      </c>
      <c r="R601" s="107" t="str">
        <f t="shared" si="41"/>
        <v/>
      </c>
      <c r="S601" s="108" t="str">
        <f>IF(A601="","",IF(LOOKUP(A601,Stammdaten!$A$17:$A$1001,Stammdaten!$G$17:$G$1001)="Nein",0,IF(ISBLANK('Beladung des Speichers'!A601),"",ROUND(MIN(J601,Q601)*-1,2))))</f>
        <v/>
      </c>
    </row>
    <row r="602" spans="1:19" x14ac:dyDescent="0.2">
      <c r="A602" s="109" t="str">
        <f>IF('Beladung des Speichers'!A602="","",'Beladung des Speichers'!A602)</f>
        <v/>
      </c>
      <c r="B602" s="109" t="str">
        <f>IF('Beladung des Speichers'!B602="","",'Beladung des Speichers'!B602)</f>
        <v/>
      </c>
      <c r="C602" s="163" t="str">
        <f>IF(ISBLANK('Beladung des Speichers'!A602),"",SUMIFS('Beladung des Speichers'!$C$17:$C$300,'Beladung des Speichers'!$A$17:$A$300,A602)-SUMIFS('Entladung des Speichers'!$C$17:$C$300,'Entladung des Speichers'!$A$17:$A$300,A602)+SUMIFS(Füllstände!$B$17:$B$299,Füllstände!$A$17:$A$299,A602)-SUMIFS(Füllstände!$C$17:$C$299,Füllstände!$A$17:$A$299,A602))</f>
        <v/>
      </c>
      <c r="D602" s="164" t="str">
        <f>IF(ISBLANK('Beladung des Speichers'!A602),"",C602*'Beladung des Speichers'!C602/SUMIFS('Beladung des Speichers'!$C$17:$C$300,'Beladung des Speichers'!$A$17:$A$300,A602))</f>
        <v/>
      </c>
      <c r="E602" s="165" t="str">
        <f>IF(ISBLANK('Beladung des Speichers'!A602),"",1/SUMIFS('Beladung des Speichers'!$C$17:$C$300,'Beladung des Speichers'!$A$17:$A$300,A602)*C602*SUMIF($A$17:$A$300,A602,'Beladung des Speichers'!$E$17:$E$300))</f>
        <v/>
      </c>
      <c r="F602" s="166" t="str">
        <f>IF(ISBLANK('Beladung des Speichers'!A602),"",IF(C602=0,"0,00",D602/C602*E602))</f>
        <v/>
      </c>
      <c r="G602" s="167" t="str">
        <f>IF(ISBLANK('Beladung des Speichers'!A602),"",SUMIFS('Beladung des Speichers'!$C$17:$C$300,'Beladung des Speichers'!$A$17:$A$300,A602))</f>
        <v/>
      </c>
      <c r="H602" s="124" t="str">
        <f>IF(ISBLANK('Beladung des Speichers'!A602),"",'Beladung des Speichers'!C602)</f>
        <v/>
      </c>
      <c r="I602" s="168" t="str">
        <f>IF(ISBLANK('Beladung des Speichers'!A602),"",SUMIFS('Beladung des Speichers'!$E$17:$E$1001,'Beladung des Speichers'!$A$17:$A$1001,'Ergebnis (detailliert)'!A602))</f>
        <v/>
      </c>
      <c r="J602" s="125" t="str">
        <f>IF(ISBLANK('Beladung des Speichers'!A602),"",'Beladung des Speichers'!E602)</f>
        <v/>
      </c>
      <c r="K602" s="168" t="str">
        <f>IF(ISBLANK('Beladung des Speichers'!A602),"",SUMIFS('Entladung des Speichers'!$C$17:$C$1001,'Entladung des Speichers'!$A$17:$A$1001,'Ergebnis (detailliert)'!A602))</f>
        <v/>
      </c>
      <c r="L602" s="169" t="str">
        <f t="shared" si="38"/>
        <v/>
      </c>
      <c r="M602" s="169" t="str">
        <f>IF(ISBLANK('Entladung des Speichers'!A602),"",'Entladung des Speichers'!C602)</f>
        <v/>
      </c>
      <c r="N602" s="168" t="str">
        <f>IF(ISBLANK('Beladung des Speichers'!A602),"",SUMIFS('Entladung des Speichers'!$E$17:$E$1001,'Entladung des Speichers'!$A$17:$A$1001,'Ergebnis (detailliert)'!$A$17:$A$300))</f>
        <v/>
      </c>
      <c r="O602" s="125" t="str">
        <f t="shared" si="39"/>
        <v/>
      </c>
      <c r="P602" s="20" t="str">
        <f>IFERROR(IF(A602="","",N602*'Ergebnis (detailliert)'!J602/'Ergebnis (detailliert)'!I602),0)</f>
        <v/>
      </c>
      <c r="Q602" s="106" t="str">
        <f t="shared" si="40"/>
        <v/>
      </c>
      <c r="R602" s="107" t="str">
        <f t="shared" si="41"/>
        <v/>
      </c>
      <c r="S602" s="108" t="str">
        <f>IF(A602="","",IF(LOOKUP(A602,Stammdaten!$A$17:$A$1001,Stammdaten!$G$17:$G$1001)="Nein",0,IF(ISBLANK('Beladung des Speichers'!A602),"",ROUND(MIN(J602,Q602)*-1,2))))</f>
        <v/>
      </c>
    </row>
    <row r="603" spans="1:19" x14ac:dyDescent="0.2">
      <c r="A603" s="109" t="str">
        <f>IF('Beladung des Speichers'!A603="","",'Beladung des Speichers'!A603)</f>
        <v/>
      </c>
      <c r="B603" s="109" t="str">
        <f>IF('Beladung des Speichers'!B603="","",'Beladung des Speichers'!B603)</f>
        <v/>
      </c>
      <c r="C603" s="163" t="str">
        <f>IF(ISBLANK('Beladung des Speichers'!A603),"",SUMIFS('Beladung des Speichers'!$C$17:$C$300,'Beladung des Speichers'!$A$17:$A$300,A603)-SUMIFS('Entladung des Speichers'!$C$17:$C$300,'Entladung des Speichers'!$A$17:$A$300,A603)+SUMIFS(Füllstände!$B$17:$B$299,Füllstände!$A$17:$A$299,A603)-SUMIFS(Füllstände!$C$17:$C$299,Füllstände!$A$17:$A$299,A603))</f>
        <v/>
      </c>
      <c r="D603" s="164" t="str">
        <f>IF(ISBLANK('Beladung des Speichers'!A603),"",C603*'Beladung des Speichers'!C603/SUMIFS('Beladung des Speichers'!$C$17:$C$300,'Beladung des Speichers'!$A$17:$A$300,A603))</f>
        <v/>
      </c>
      <c r="E603" s="165" t="str">
        <f>IF(ISBLANK('Beladung des Speichers'!A603),"",1/SUMIFS('Beladung des Speichers'!$C$17:$C$300,'Beladung des Speichers'!$A$17:$A$300,A603)*C603*SUMIF($A$17:$A$300,A603,'Beladung des Speichers'!$E$17:$E$300))</f>
        <v/>
      </c>
      <c r="F603" s="166" t="str">
        <f>IF(ISBLANK('Beladung des Speichers'!A603),"",IF(C603=0,"0,00",D603/C603*E603))</f>
        <v/>
      </c>
      <c r="G603" s="167" t="str">
        <f>IF(ISBLANK('Beladung des Speichers'!A603),"",SUMIFS('Beladung des Speichers'!$C$17:$C$300,'Beladung des Speichers'!$A$17:$A$300,A603))</f>
        <v/>
      </c>
      <c r="H603" s="124" t="str">
        <f>IF(ISBLANK('Beladung des Speichers'!A603),"",'Beladung des Speichers'!C603)</f>
        <v/>
      </c>
      <c r="I603" s="168" t="str">
        <f>IF(ISBLANK('Beladung des Speichers'!A603),"",SUMIFS('Beladung des Speichers'!$E$17:$E$1001,'Beladung des Speichers'!$A$17:$A$1001,'Ergebnis (detailliert)'!A603))</f>
        <v/>
      </c>
      <c r="J603" s="125" t="str">
        <f>IF(ISBLANK('Beladung des Speichers'!A603),"",'Beladung des Speichers'!E603)</f>
        <v/>
      </c>
      <c r="K603" s="168" t="str">
        <f>IF(ISBLANK('Beladung des Speichers'!A603),"",SUMIFS('Entladung des Speichers'!$C$17:$C$1001,'Entladung des Speichers'!$A$17:$A$1001,'Ergebnis (detailliert)'!A603))</f>
        <v/>
      </c>
      <c r="L603" s="169" t="str">
        <f t="shared" si="38"/>
        <v/>
      </c>
      <c r="M603" s="169" t="str">
        <f>IF(ISBLANK('Entladung des Speichers'!A603),"",'Entladung des Speichers'!C603)</f>
        <v/>
      </c>
      <c r="N603" s="168" t="str">
        <f>IF(ISBLANK('Beladung des Speichers'!A603),"",SUMIFS('Entladung des Speichers'!$E$17:$E$1001,'Entladung des Speichers'!$A$17:$A$1001,'Ergebnis (detailliert)'!$A$17:$A$300))</f>
        <v/>
      </c>
      <c r="O603" s="125" t="str">
        <f t="shared" si="39"/>
        <v/>
      </c>
      <c r="P603" s="20" t="str">
        <f>IFERROR(IF(A603="","",N603*'Ergebnis (detailliert)'!J603/'Ergebnis (detailliert)'!I603),0)</f>
        <v/>
      </c>
      <c r="Q603" s="106" t="str">
        <f t="shared" si="40"/>
        <v/>
      </c>
      <c r="R603" s="107" t="str">
        <f t="shared" si="41"/>
        <v/>
      </c>
      <c r="S603" s="108" t="str">
        <f>IF(A603="","",IF(LOOKUP(A603,Stammdaten!$A$17:$A$1001,Stammdaten!$G$17:$G$1001)="Nein",0,IF(ISBLANK('Beladung des Speichers'!A603),"",ROUND(MIN(J603,Q603)*-1,2))))</f>
        <v/>
      </c>
    </row>
    <row r="604" spans="1:19" x14ac:dyDescent="0.2">
      <c r="A604" s="109" t="str">
        <f>IF('Beladung des Speichers'!A604="","",'Beladung des Speichers'!A604)</f>
        <v/>
      </c>
      <c r="B604" s="109" t="str">
        <f>IF('Beladung des Speichers'!B604="","",'Beladung des Speichers'!B604)</f>
        <v/>
      </c>
      <c r="C604" s="163" t="str">
        <f>IF(ISBLANK('Beladung des Speichers'!A604),"",SUMIFS('Beladung des Speichers'!$C$17:$C$300,'Beladung des Speichers'!$A$17:$A$300,A604)-SUMIFS('Entladung des Speichers'!$C$17:$C$300,'Entladung des Speichers'!$A$17:$A$300,A604)+SUMIFS(Füllstände!$B$17:$B$299,Füllstände!$A$17:$A$299,A604)-SUMIFS(Füllstände!$C$17:$C$299,Füllstände!$A$17:$A$299,A604))</f>
        <v/>
      </c>
      <c r="D604" s="164" t="str">
        <f>IF(ISBLANK('Beladung des Speichers'!A604),"",C604*'Beladung des Speichers'!C604/SUMIFS('Beladung des Speichers'!$C$17:$C$300,'Beladung des Speichers'!$A$17:$A$300,A604))</f>
        <v/>
      </c>
      <c r="E604" s="165" t="str">
        <f>IF(ISBLANK('Beladung des Speichers'!A604),"",1/SUMIFS('Beladung des Speichers'!$C$17:$C$300,'Beladung des Speichers'!$A$17:$A$300,A604)*C604*SUMIF($A$17:$A$300,A604,'Beladung des Speichers'!$E$17:$E$300))</f>
        <v/>
      </c>
      <c r="F604" s="166" t="str">
        <f>IF(ISBLANK('Beladung des Speichers'!A604),"",IF(C604=0,"0,00",D604/C604*E604))</f>
        <v/>
      </c>
      <c r="G604" s="167" t="str">
        <f>IF(ISBLANK('Beladung des Speichers'!A604),"",SUMIFS('Beladung des Speichers'!$C$17:$C$300,'Beladung des Speichers'!$A$17:$A$300,A604))</f>
        <v/>
      </c>
      <c r="H604" s="124" t="str">
        <f>IF(ISBLANK('Beladung des Speichers'!A604),"",'Beladung des Speichers'!C604)</f>
        <v/>
      </c>
      <c r="I604" s="168" t="str">
        <f>IF(ISBLANK('Beladung des Speichers'!A604),"",SUMIFS('Beladung des Speichers'!$E$17:$E$1001,'Beladung des Speichers'!$A$17:$A$1001,'Ergebnis (detailliert)'!A604))</f>
        <v/>
      </c>
      <c r="J604" s="125" t="str">
        <f>IF(ISBLANK('Beladung des Speichers'!A604),"",'Beladung des Speichers'!E604)</f>
        <v/>
      </c>
      <c r="K604" s="168" t="str">
        <f>IF(ISBLANK('Beladung des Speichers'!A604),"",SUMIFS('Entladung des Speichers'!$C$17:$C$1001,'Entladung des Speichers'!$A$17:$A$1001,'Ergebnis (detailliert)'!A604))</f>
        <v/>
      </c>
      <c r="L604" s="169" t="str">
        <f t="shared" si="38"/>
        <v/>
      </c>
      <c r="M604" s="169" t="str">
        <f>IF(ISBLANK('Entladung des Speichers'!A604),"",'Entladung des Speichers'!C604)</f>
        <v/>
      </c>
      <c r="N604" s="168" t="str">
        <f>IF(ISBLANK('Beladung des Speichers'!A604),"",SUMIFS('Entladung des Speichers'!$E$17:$E$1001,'Entladung des Speichers'!$A$17:$A$1001,'Ergebnis (detailliert)'!$A$17:$A$300))</f>
        <v/>
      </c>
      <c r="O604" s="125" t="str">
        <f t="shared" si="39"/>
        <v/>
      </c>
      <c r="P604" s="20" t="str">
        <f>IFERROR(IF(A604="","",N604*'Ergebnis (detailliert)'!J604/'Ergebnis (detailliert)'!I604),0)</f>
        <v/>
      </c>
      <c r="Q604" s="106" t="str">
        <f t="shared" si="40"/>
        <v/>
      </c>
      <c r="R604" s="107" t="str">
        <f t="shared" si="41"/>
        <v/>
      </c>
      <c r="S604" s="108" t="str">
        <f>IF(A604="","",IF(LOOKUP(A604,Stammdaten!$A$17:$A$1001,Stammdaten!$G$17:$G$1001)="Nein",0,IF(ISBLANK('Beladung des Speichers'!A604),"",ROUND(MIN(J604,Q604)*-1,2))))</f>
        <v/>
      </c>
    </row>
    <row r="605" spans="1:19" x14ac:dyDescent="0.2">
      <c r="A605" s="109" t="str">
        <f>IF('Beladung des Speichers'!A605="","",'Beladung des Speichers'!A605)</f>
        <v/>
      </c>
      <c r="B605" s="109" t="str">
        <f>IF('Beladung des Speichers'!B605="","",'Beladung des Speichers'!B605)</f>
        <v/>
      </c>
      <c r="C605" s="163" t="str">
        <f>IF(ISBLANK('Beladung des Speichers'!A605),"",SUMIFS('Beladung des Speichers'!$C$17:$C$300,'Beladung des Speichers'!$A$17:$A$300,A605)-SUMIFS('Entladung des Speichers'!$C$17:$C$300,'Entladung des Speichers'!$A$17:$A$300,A605)+SUMIFS(Füllstände!$B$17:$B$299,Füllstände!$A$17:$A$299,A605)-SUMIFS(Füllstände!$C$17:$C$299,Füllstände!$A$17:$A$299,A605))</f>
        <v/>
      </c>
      <c r="D605" s="164" t="str">
        <f>IF(ISBLANK('Beladung des Speichers'!A605),"",C605*'Beladung des Speichers'!C605/SUMIFS('Beladung des Speichers'!$C$17:$C$300,'Beladung des Speichers'!$A$17:$A$300,A605))</f>
        <v/>
      </c>
      <c r="E605" s="165" t="str">
        <f>IF(ISBLANK('Beladung des Speichers'!A605),"",1/SUMIFS('Beladung des Speichers'!$C$17:$C$300,'Beladung des Speichers'!$A$17:$A$300,A605)*C605*SUMIF($A$17:$A$300,A605,'Beladung des Speichers'!$E$17:$E$300))</f>
        <v/>
      </c>
      <c r="F605" s="166" t="str">
        <f>IF(ISBLANK('Beladung des Speichers'!A605),"",IF(C605=0,"0,00",D605/C605*E605))</f>
        <v/>
      </c>
      <c r="G605" s="167" t="str">
        <f>IF(ISBLANK('Beladung des Speichers'!A605),"",SUMIFS('Beladung des Speichers'!$C$17:$C$300,'Beladung des Speichers'!$A$17:$A$300,A605))</f>
        <v/>
      </c>
      <c r="H605" s="124" t="str">
        <f>IF(ISBLANK('Beladung des Speichers'!A605),"",'Beladung des Speichers'!C605)</f>
        <v/>
      </c>
      <c r="I605" s="168" t="str">
        <f>IF(ISBLANK('Beladung des Speichers'!A605),"",SUMIFS('Beladung des Speichers'!$E$17:$E$1001,'Beladung des Speichers'!$A$17:$A$1001,'Ergebnis (detailliert)'!A605))</f>
        <v/>
      </c>
      <c r="J605" s="125" t="str">
        <f>IF(ISBLANK('Beladung des Speichers'!A605),"",'Beladung des Speichers'!E605)</f>
        <v/>
      </c>
      <c r="K605" s="168" t="str">
        <f>IF(ISBLANK('Beladung des Speichers'!A605),"",SUMIFS('Entladung des Speichers'!$C$17:$C$1001,'Entladung des Speichers'!$A$17:$A$1001,'Ergebnis (detailliert)'!A605))</f>
        <v/>
      </c>
      <c r="L605" s="169" t="str">
        <f t="shared" si="38"/>
        <v/>
      </c>
      <c r="M605" s="169" t="str">
        <f>IF(ISBLANK('Entladung des Speichers'!A605),"",'Entladung des Speichers'!C605)</f>
        <v/>
      </c>
      <c r="N605" s="168" t="str">
        <f>IF(ISBLANK('Beladung des Speichers'!A605),"",SUMIFS('Entladung des Speichers'!$E$17:$E$1001,'Entladung des Speichers'!$A$17:$A$1001,'Ergebnis (detailliert)'!$A$17:$A$300))</f>
        <v/>
      </c>
      <c r="O605" s="125" t="str">
        <f t="shared" si="39"/>
        <v/>
      </c>
      <c r="P605" s="20" t="str">
        <f>IFERROR(IF(A605="","",N605*'Ergebnis (detailliert)'!J605/'Ergebnis (detailliert)'!I605),0)</f>
        <v/>
      </c>
      <c r="Q605" s="106" t="str">
        <f t="shared" si="40"/>
        <v/>
      </c>
      <c r="R605" s="107" t="str">
        <f t="shared" si="41"/>
        <v/>
      </c>
      <c r="S605" s="108" t="str">
        <f>IF(A605="","",IF(LOOKUP(A605,Stammdaten!$A$17:$A$1001,Stammdaten!$G$17:$G$1001)="Nein",0,IF(ISBLANK('Beladung des Speichers'!A605),"",ROUND(MIN(J605,Q605)*-1,2))))</f>
        <v/>
      </c>
    </row>
    <row r="606" spans="1:19" x14ac:dyDescent="0.2">
      <c r="A606" s="109" t="str">
        <f>IF('Beladung des Speichers'!A606="","",'Beladung des Speichers'!A606)</f>
        <v/>
      </c>
      <c r="B606" s="109" t="str">
        <f>IF('Beladung des Speichers'!B606="","",'Beladung des Speichers'!B606)</f>
        <v/>
      </c>
      <c r="C606" s="163" t="str">
        <f>IF(ISBLANK('Beladung des Speichers'!A606),"",SUMIFS('Beladung des Speichers'!$C$17:$C$300,'Beladung des Speichers'!$A$17:$A$300,A606)-SUMIFS('Entladung des Speichers'!$C$17:$C$300,'Entladung des Speichers'!$A$17:$A$300,A606)+SUMIFS(Füllstände!$B$17:$B$299,Füllstände!$A$17:$A$299,A606)-SUMIFS(Füllstände!$C$17:$C$299,Füllstände!$A$17:$A$299,A606))</f>
        <v/>
      </c>
      <c r="D606" s="164" t="str">
        <f>IF(ISBLANK('Beladung des Speichers'!A606),"",C606*'Beladung des Speichers'!C606/SUMIFS('Beladung des Speichers'!$C$17:$C$300,'Beladung des Speichers'!$A$17:$A$300,A606))</f>
        <v/>
      </c>
      <c r="E606" s="165" t="str">
        <f>IF(ISBLANK('Beladung des Speichers'!A606),"",1/SUMIFS('Beladung des Speichers'!$C$17:$C$300,'Beladung des Speichers'!$A$17:$A$300,A606)*C606*SUMIF($A$17:$A$300,A606,'Beladung des Speichers'!$E$17:$E$300))</f>
        <v/>
      </c>
      <c r="F606" s="166" t="str">
        <f>IF(ISBLANK('Beladung des Speichers'!A606),"",IF(C606=0,"0,00",D606/C606*E606))</f>
        <v/>
      </c>
      <c r="G606" s="167" t="str">
        <f>IF(ISBLANK('Beladung des Speichers'!A606),"",SUMIFS('Beladung des Speichers'!$C$17:$C$300,'Beladung des Speichers'!$A$17:$A$300,A606))</f>
        <v/>
      </c>
      <c r="H606" s="124" t="str">
        <f>IF(ISBLANK('Beladung des Speichers'!A606),"",'Beladung des Speichers'!C606)</f>
        <v/>
      </c>
      <c r="I606" s="168" t="str">
        <f>IF(ISBLANK('Beladung des Speichers'!A606),"",SUMIFS('Beladung des Speichers'!$E$17:$E$1001,'Beladung des Speichers'!$A$17:$A$1001,'Ergebnis (detailliert)'!A606))</f>
        <v/>
      </c>
      <c r="J606" s="125" t="str">
        <f>IF(ISBLANK('Beladung des Speichers'!A606),"",'Beladung des Speichers'!E606)</f>
        <v/>
      </c>
      <c r="K606" s="168" t="str">
        <f>IF(ISBLANK('Beladung des Speichers'!A606),"",SUMIFS('Entladung des Speichers'!$C$17:$C$1001,'Entladung des Speichers'!$A$17:$A$1001,'Ergebnis (detailliert)'!A606))</f>
        <v/>
      </c>
      <c r="L606" s="169" t="str">
        <f t="shared" si="38"/>
        <v/>
      </c>
      <c r="M606" s="169" t="str">
        <f>IF(ISBLANK('Entladung des Speichers'!A606),"",'Entladung des Speichers'!C606)</f>
        <v/>
      </c>
      <c r="N606" s="168" t="str">
        <f>IF(ISBLANK('Beladung des Speichers'!A606),"",SUMIFS('Entladung des Speichers'!$E$17:$E$1001,'Entladung des Speichers'!$A$17:$A$1001,'Ergebnis (detailliert)'!$A$17:$A$300))</f>
        <v/>
      </c>
      <c r="O606" s="125" t="str">
        <f t="shared" si="39"/>
        <v/>
      </c>
      <c r="P606" s="20" t="str">
        <f>IFERROR(IF(A606="","",N606*'Ergebnis (detailliert)'!J606/'Ergebnis (detailliert)'!I606),0)</f>
        <v/>
      </c>
      <c r="Q606" s="106" t="str">
        <f t="shared" si="40"/>
        <v/>
      </c>
      <c r="R606" s="107" t="str">
        <f t="shared" si="41"/>
        <v/>
      </c>
      <c r="S606" s="108" t="str">
        <f>IF(A606="","",IF(LOOKUP(A606,Stammdaten!$A$17:$A$1001,Stammdaten!$G$17:$G$1001)="Nein",0,IF(ISBLANK('Beladung des Speichers'!A606),"",ROUND(MIN(J606,Q606)*-1,2))))</f>
        <v/>
      </c>
    </row>
    <row r="607" spans="1:19" x14ac:dyDescent="0.2">
      <c r="A607" s="109" t="str">
        <f>IF('Beladung des Speichers'!A607="","",'Beladung des Speichers'!A607)</f>
        <v/>
      </c>
      <c r="B607" s="109" t="str">
        <f>IF('Beladung des Speichers'!B607="","",'Beladung des Speichers'!B607)</f>
        <v/>
      </c>
      <c r="C607" s="163" t="str">
        <f>IF(ISBLANK('Beladung des Speichers'!A607),"",SUMIFS('Beladung des Speichers'!$C$17:$C$300,'Beladung des Speichers'!$A$17:$A$300,A607)-SUMIFS('Entladung des Speichers'!$C$17:$C$300,'Entladung des Speichers'!$A$17:$A$300,A607)+SUMIFS(Füllstände!$B$17:$B$299,Füllstände!$A$17:$A$299,A607)-SUMIFS(Füllstände!$C$17:$C$299,Füllstände!$A$17:$A$299,A607))</f>
        <v/>
      </c>
      <c r="D607" s="164" t="str">
        <f>IF(ISBLANK('Beladung des Speichers'!A607),"",C607*'Beladung des Speichers'!C607/SUMIFS('Beladung des Speichers'!$C$17:$C$300,'Beladung des Speichers'!$A$17:$A$300,A607))</f>
        <v/>
      </c>
      <c r="E607" s="165" t="str">
        <f>IF(ISBLANK('Beladung des Speichers'!A607),"",1/SUMIFS('Beladung des Speichers'!$C$17:$C$300,'Beladung des Speichers'!$A$17:$A$300,A607)*C607*SUMIF($A$17:$A$300,A607,'Beladung des Speichers'!$E$17:$E$300))</f>
        <v/>
      </c>
      <c r="F607" s="166" t="str">
        <f>IF(ISBLANK('Beladung des Speichers'!A607),"",IF(C607=0,"0,00",D607/C607*E607))</f>
        <v/>
      </c>
      <c r="G607" s="167" t="str">
        <f>IF(ISBLANK('Beladung des Speichers'!A607),"",SUMIFS('Beladung des Speichers'!$C$17:$C$300,'Beladung des Speichers'!$A$17:$A$300,A607))</f>
        <v/>
      </c>
      <c r="H607" s="124" t="str">
        <f>IF(ISBLANK('Beladung des Speichers'!A607),"",'Beladung des Speichers'!C607)</f>
        <v/>
      </c>
      <c r="I607" s="168" t="str">
        <f>IF(ISBLANK('Beladung des Speichers'!A607),"",SUMIFS('Beladung des Speichers'!$E$17:$E$1001,'Beladung des Speichers'!$A$17:$A$1001,'Ergebnis (detailliert)'!A607))</f>
        <v/>
      </c>
      <c r="J607" s="125" t="str">
        <f>IF(ISBLANK('Beladung des Speichers'!A607),"",'Beladung des Speichers'!E607)</f>
        <v/>
      </c>
      <c r="K607" s="168" t="str">
        <f>IF(ISBLANK('Beladung des Speichers'!A607),"",SUMIFS('Entladung des Speichers'!$C$17:$C$1001,'Entladung des Speichers'!$A$17:$A$1001,'Ergebnis (detailliert)'!A607))</f>
        <v/>
      </c>
      <c r="L607" s="169" t="str">
        <f t="shared" si="38"/>
        <v/>
      </c>
      <c r="M607" s="169" t="str">
        <f>IF(ISBLANK('Entladung des Speichers'!A607),"",'Entladung des Speichers'!C607)</f>
        <v/>
      </c>
      <c r="N607" s="168" t="str">
        <f>IF(ISBLANK('Beladung des Speichers'!A607),"",SUMIFS('Entladung des Speichers'!$E$17:$E$1001,'Entladung des Speichers'!$A$17:$A$1001,'Ergebnis (detailliert)'!$A$17:$A$300))</f>
        <v/>
      </c>
      <c r="O607" s="125" t="str">
        <f t="shared" si="39"/>
        <v/>
      </c>
      <c r="P607" s="20" t="str">
        <f>IFERROR(IF(A607="","",N607*'Ergebnis (detailliert)'!J607/'Ergebnis (detailliert)'!I607),0)</f>
        <v/>
      </c>
      <c r="Q607" s="106" t="str">
        <f t="shared" si="40"/>
        <v/>
      </c>
      <c r="R607" s="107" t="str">
        <f t="shared" si="41"/>
        <v/>
      </c>
      <c r="S607" s="108" t="str">
        <f>IF(A607="","",IF(LOOKUP(A607,Stammdaten!$A$17:$A$1001,Stammdaten!$G$17:$G$1001)="Nein",0,IF(ISBLANK('Beladung des Speichers'!A607),"",ROUND(MIN(J607,Q607)*-1,2))))</f>
        <v/>
      </c>
    </row>
    <row r="608" spans="1:19" x14ac:dyDescent="0.2">
      <c r="A608" s="109" t="str">
        <f>IF('Beladung des Speichers'!A608="","",'Beladung des Speichers'!A608)</f>
        <v/>
      </c>
      <c r="B608" s="109" t="str">
        <f>IF('Beladung des Speichers'!B608="","",'Beladung des Speichers'!B608)</f>
        <v/>
      </c>
      <c r="C608" s="163" t="str">
        <f>IF(ISBLANK('Beladung des Speichers'!A608),"",SUMIFS('Beladung des Speichers'!$C$17:$C$300,'Beladung des Speichers'!$A$17:$A$300,A608)-SUMIFS('Entladung des Speichers'!$C$17:$C$300,'Entladung des Speichers'!$A$17:$A$300,A608)+SUMIFS(Füllstände!$B$17:$B$299,Füllstände!$A$17:$A$299,A608)-SUMIFS(Füllstände!$C$17:$C$299,Füllstände!$A$17:$A$299,A608))</f>
        <v/>
      </c>
      <c r="D608" s="164" t="str">
        <f>IF(ISBLANK('Beladung des Speichers'!A608),"",C608*'Beladung des Speichers'!C608/SUMIFS('Beladung des Speichers'!$C$17:$C$300,'Beladung des Speichers'!$A$17:$A$300,A608))</f>
        <v/>
      </c>
      <c r="E608" s="165" t="str">
        <f>IF(ISBLANK('Beladung des Speichers'!A608),"",1/SUMIFS('Beladung des Speichers'!$C$17:$C$300,'Beladung des Speichers'!$A$17:$A$300,A608)*C608*SUMIF($A$17:$A$300,A608,'Beladung des Speichers'!$E$17:$E$300))</f>
        <v/>
      </c>
      <c r="F608" s="166" t="str">
        <f>IF(ISBLANK('Beladung des Speichers'!A608),"",IF(C608=0,"0,00",D608/C608*E608))</f>
        <v/>
      </c>
      <c r="G608" s="167" t="str">
        <f>IF(ISBLANK('Beladung des Speichers'!A608),"",SUMIFS('Beladung des Speichers'!$C$17:$C$300,'Beladung des Speichers'!$A$17:$A$300,A608))</f>
        <v/>
      </c>
      <c r="H608" s="124" t="str">
        <f>IF(ISBLANK('Beladung des Speichers'!A608),"",'Beladung des Speichers'!C608)</f>
        <v/>
      </c>
      <c r="I608" s="168" t="str">
        <f>IF(ISBLANK('Beladung des Speichers'!A608),"",SUMIFS('Beladung des Speichers'!$E$17:$E$1001,'Beladung des Speichers'!$A$17:$A$1001,'Ergebnis (detailliert)'!A608))</f>
        <v/>
      </c>
      <c r="J608" s="125" t="str">
        <f>IF(ISBLANK('Beladung des Speichers'!A608),"",'Beladung des Speichers'!E608)</f>
        <v/>
      </c>
      <c r="K608" s="168" t="str">
        <f>IF(ISBLANK('Beladung des Speichers'!A608),"",SUMIFS('Entladung des Speichers'!$C$17:$C$1001,'Entladung des Speichers'!$A$17:$A$1001,'Ergebnis (detailliert)'!A608))</f>
        <v/>
      </c>
      <c r="L608" s="169" t="str">
        <f t="shared" si="38"/>
        <v/>
      </c>
      <c r="M608" s="169" t="str">
        <f>IF(ISBLANK('Entladung des Speichers'!A608),"",'Entladung des Speichers'!C608)</f>
        <v/>
      </c>
      <c r="N608" s="168" t="str">
        <f>IF(ISBLANK('Beladung des Speichers'!A608),"",SUMIFS('Entladung des Speichers'!$E$17:$E$1001,'Entladung des Speichers'!$A$17:$A$1001,'Ergebnis (detailliert)'!$A$17:$A$300))</f>
        <v/>
      </c>
      <c r="O608" s="125" t="str">
        <f t="shared" si="39"/>
        <v/>
      </c>
      <c r="P608" s="20" t="str">
        <f>IFERROR(IF(A608="","",N608*'Ergebnis (detailliert)'!J608/'Ergebnis (detailliert)'!I608),0)</f>
        <v/>
      </c>
      <c r="Q608" s="106" t="str">
        <f t="shared" si="40"/>
        <v/>
      </c>
      <c r="R608" s="107" t="str">
        <f t="shared" si="41"/>
        <v/>
      </c>
      <c r="S608" s="108" t="str">
        <f>IF(A608="","",IF(LOOKUP(A608,Stammdaten!$A$17:$A$1001,Stammdaten!$G$17:$G$1001)="Nein",0,IF(ISBLANK('Beladung des Speichers'!A608),"",ROUND(MIN(J608,Q608)*-1,2))))</f>
        <v/>
      </c>
    </row>
    <row r="609" spans="1:19" x14ac:dyDescent="0.2">
      <c r="A609" s="109" t="str">
        <f>IF('Beladung des Speichers'!A609="","",'Beladung des Speichers'!A609)</f>
        <v/>
      </c>
      <c r="B609" s="109" t="str">
        <f>IF('Beladung des Speichers'!B609="","",'Beladung des Speichers'!B609)</f>
        <v/>
      </c>
      <c r="C609" s="163" t="str">
        <f>IF(ISBLANK('Beladung des Speichers'!A609),"",SUMIFS('Beladung des Speichers'!$C$17:$C$300,'Beladung des Speichers'!$A$17:$A$300,A609)-SUMIFS('Entladung des Speichers'!$C$17:$C$300,'Entladung des Speichers'!$A$17:$A$300,A609)+SUMIFS(Füllstände!$B$17:$B$299,Füllstände!$A$17:$A$299,A609)-SUMIFS(Füllstände!$C$17:$C$299,Füllstände!$A$17:$A$299,A609))</f>
        <v/>
      </c>
      <c r="D609" s="164" t="str">
        <f>IF(ISBLANK('Beladung des Speichers'!A609),"",C609*'Beladung des Speichers'!C609/SUMIFS('Beladung des Speichers'!$C$17:$C$300,'Beladung des Speichers'!$A$17:$A$300,A609))</f>
        <v/>
      </c>
      <c r="E609" s="165" t="str">
        <f>IF(ISBLANK('Beladung des Speichers'!A609),"",1/SUMIFS('Beladung des Speichers'!$C$17:$C$300,'Beladung des Speichers'!$A$17:$A$300,A609)*C609*SUMIF($A$17:$A$300,A609,'Beladung des Speichers'!$E$17:$E$300))</f>
        <v/>
      </c>
      <c r="F609" s="166" t="str">
        <f>IF(ISBLANK('Beladung des Speichers'!A609),"",IF(C609=0,"0,00",D609/C609*E609))</f>
        <v/>
      </c>
      <c r="G609" s="167" t="str">
        <f>IF(ISBLANK('Beladung des Speichers'!A609),"",SUMIFS('Beladung des Speichers'!$C$17:$C$300,'Beladung des Speichers'!$A$17:$A$300,A609))</f>
        <v/>
      </c>
      <c r="H609" s="124" t="str">
        <f>IF(ISBLANK('Beladung des Speichers'!A609),"",'Beladung des Speichers'!C609)</f>
        <v/>
      </c>
      <c r="I609" s="168" t="str">
        <f>IF(ISBLANK('Beladung des Speichers'!A609),"",SUMIFS('Beladung des Speichers'!$E$17:$E$1001,'Beladung des Speichers'!$A$17:$A$1001,'Ergebnis (detailliert)'!A609))</f>
        <v/>
      </c>
      <c r="J609" s="125" t="str">
        <f>IF(ISBLANK('Beladung des Speichers'!A609),"",'Beladung des Speichers'!E609)</f>
        <v/>
      </c>
      <c r="K609" s="168" t="str">
        <f>IF(ISBLANK('Beladung des Speichers'!A609),"",SUMIFS('Entladung des Speichers'!$C$17:$C$1001,'Entladung des Speichers'!$A$17:$A$1001,'Ergebnis (detailliert)'!A609))</f>
        <v/>
      </c>
      <c r="L609" s="169" t="str">
        <f t="shared" si="38"/>
        <v/>
      </c>
      <c r="M609" s="169" t="str">
        <f>IF(ISBLANK('Entladung des Speichers'!A609),"",'Entladung des Speichers'!C609)</f>
        <v/>
      </c>
      <c r="N609" s="168" t="str">
        <f>IF(ISBLANK('Beladung des Speichers'!A609),"",SUMIFS('Entladung des Speichers'!$E$17:$E$1001,'Entladung des Speichers'!$A$17:$A$1001,'Ergebnis (detailliert)'!$A$17:$A$300))</f>
        <v/>
      </c>
      <c r="O609" s="125" t="str">
        <f t="shared" si="39"/>
        <v/>
      </c>
      <c r="P609" s="20" t="str">
        <f>IFERROR(IF(A609="","",N609*'Ergebnis (detailliert)'!J609/'Ergebnis (detailliert)'!I609),0)</f>
        <v/>
      </c>
      <c r="Q609" s="106" t="str">
        <f t="shared" si="40"/>
        <v/>
      </c>
      <c r="R609" s="107" t="str">
        <f t="shared" si="41"/>
        <v/>
      </c>
      <c r="S609" s="108" t="str">
        <f>IF(A609="","",IF(LOOKUP(A609,Stammdaten!$A$17:$A$1001,Stammdaten!$G$17:$G$1001)="Nein",0,IF(ISBLANK('Beladung des Speichers'!A609),"",ROUND(MIN(J609,Q609)*-1,2))))</f>
        <v/>
      </c>
    </row>
    <row r="610" spans="1:19" x14ac:dyDescent="0.2">
      <c r="A610" s="109" t="str">
        <f>IF('Beladung des Speichers'!A610="","",'Beladung des Speichers'!A610)</f>
        <v/>
      </c>
      <c r="B610" s="109" t="str">
        <f>IF('Beladung des Speichers'!B610="","",'Beladung des Speichers'!B610)</f>
        <v/>
      </c>
      <c r="C610" s="163" t="str">
        <f>IF(ISBLANK('Beladung des Speichers'!A610),"",SUMIFS('Beladung des Speichers'!$C$17:$C$300,'Beladung des Speichers'!$A$17:$A$300,A610)-SUMIFS('Entladung des Speichers'!$C$17:$C$300,'Entladung des Speichers'!$A$17:$A$300,A610)+SUMIFS(Füllstände!$B$17:$B$299,Füllstände!$A$17:$A$299,A610)-SUMIFS(Füllstände!$C$17:$C$299,Füllstände!$A$17:$A$299,A610))</f>
        <v/>
      </c>
      <c r="D610" s="164" t="str">
        <f>IF(ISBLANK('Beladung des Speichers'!A610),"",C610*'Beladung des Speichers'!C610/SUMIFS('Beladung des Speichers'!$C$17:$C$300,'Beladung des Speichers'!$A$17:$A$300,A610))</f>
        <v/>
      </c>
      <c r="E610" s="165" t="str">
        <f>IF(ISBLANK('Beladung des Speichers'!A610),"",1/SUMIFS('Beladung des Speichers'!$C$17:$C$300,'Beladung des Speichers'!$A$17:$A$300,A610)*C610*SUMIF($A$17:$A$300,A610,'Beladung des Speichers'!$E$17:$E$300))</f>
        <v/>
      </c>
      <c r="F610" s="166" t="str">
        <f>IF(ISBLANK('Beladung des Speichers'!A610),"",IF(C610=0,"0,00",D610/C610*E610))</f>
        <v/>
      </c>
      <c r="G610" s="167" t="str">
        <f>IF(ISBLANK('Beladung des Speichers'!A610),"",SUMIFS('Beladung des Speichers'!$C$17:$C$300,'Beladung des Speichers'!$A$17:$A$300,A610))</f>
        <v/>
      </c>
      <c r="H610" s="124" t="str">
        <f>IF(ISBLANK('Beladung des Speichers'!A610),"",'Beladung des Speichers'!C610)</f>
        <v/>
      </c>
      <c r="I610" s="168" t="str">
        <f>IF(ISBLANK('Beladung des Speichers'!A610),"",SUMIFS('Beladung des Speichers'!$E$17:$E$1001,'Beladung des Speichers'!$A$17:$A$1001,'Ergebnis (detailliert)'!A610))</f>
        <v/>
      </c>
      <c r="J610" s="125" t="str">
        <f>IF(ISBLANK('Beladung des Speichers'!A610),"",'Beladung des Speichers'!E610)</f>
        <v/>
      </c>
      <c r="K610" s="168" t="str">
        <f>IF(ISBLANK('Beladung des Speichers'!A610),"",SUMIFS('Entladung des Speichers'!$C$17:$C$1001,'Entladung des Speichers'!$A$17:$A$1001,'Ergebnis (detailliert)'!A610))</f>
        <v/>
      </c>
      <c r="L610" s="169" t="str">
        <f t="shared" si="38"/>
        <v/>
      </c>
      <c r="M610" s="169" t="str">
        <f>IF(ISBLANK('Entladung des Speichers'!A610),"",'Entladung des Speichers'!C610)</f>
        <v/>
      </c>
      <c r="N610" s="168" t="str">
        <f>IF(ISBLANK('Beladung des Speichers'!A610),"",SUMIFS('Entladung des Speichers'!$E$17:$E$1001,'Entladung des Speichers'!$A$17:$A$1001,'Ergebnis (detailliert)'!$A$17:$A$300))</f>
        <v/>
      </c>
      <c r="O610" s="125" t="str">
        <f t="shared" si="39"/>
        <v/>
      </c>
      <c r="P610" s="20" t="str">
        <f>IFERROR(IF(A610="","",N610*'Ergebnis (detailliert)'!J610/'Ergebnis (detailliert)'!I610),0)</f>
        <v/>
      </c>
      <c r="Q610" s="106" t="str">
        <f t="shared" si="40"/>
        <v/>
      </c>
      <c r="R610" s="107" t="str">
        <f t="shared" si="41"/>
        <v/>
      </c>
      <c r="S610" s="108" t="str">
        <f>IF(A610="","",IF(LOOKUP(A610,Stammdaten!$A$17:$A$1001,Stammdaten!$G$17:$G$1001)="Nein",0,IF(ISBLANK('Beladung des Speichers'!A610),"",ROUND(MIN(J610,Q610)*-1,2))))</f>
        <v/>
      </c>
    </row>
    <row r="611" spans="1:19" x14ac:dyDescent="0.2">
      <c r="A611" s="109" t="str">
        <f>IF('Beladung des Speichers'!A611="","",'Beladung des Speichers'!A611)</f>
        <v/>
      </c>
      <c r="B611" s="109" t="str">
        <f>IF('Beladung des Speichers'!B611="","",'Beladung des Speichers'!B611)</f>
        <v/>
      </c>
      <c r="C611" s="163" t="str">
        <f>IF(ISBLANK('Beladung des Speichers'!A611),"",SUMIFS('Beladung des Speichers'!$C$17:$C$300,'Beladung des Speichers'!$A$17:$A$300,A611)-SUMIFS('Entladung des Speichers'!$C$17:$C$300,'Entladung des Speichers'!$A$17:$A$300,A611)+SUMIFS(Füllstände!$B$17:$B$299,Füllstände!$A$17:$A$299,A611)-SUMIFS(Füllstände!$C$17:$C$299,Füllstände!$A$17:$A$299,A611))</f>
        <v/>
      </c>
      <c r="D611" s="164" t="str">
        <f>IF(ISBLANK('Beladung des Speichers'!A611),"",C611*'Beladung des Speichers'!C611/SUMIFS('Beladung des Speichers'!$C$17:$C$300,'Beladung des Speichers'!$A$17:$A$300,A611))</f>
        <v/>
      </c>
      <c r="E611" s="165" t="str">
        <f>IF(ISBLANK('Beladung des Speichers'!A611),"",1/SUMIFS('Beladung des Speichers'!$C$17:$C$300,'Beladung des Speichers'!$A$17:$A$300,A611)*C611*SUMIF($A$17:$A$300,A611,'Beladung des Speichers'!$E$17:$E$300))</f>
        <v/>
      </c>
      <c r="F611" s="166" t="str">
        <f>IF(ISBLANK('Beladung des Speichers'!A611),"",IF(C611=0,"0,00",D611/C611*E611))</f>
        <v/>
      </c>
      <c r="G611" s="167" t="str">
        <f>IF(ISBLANK('Beladung des Speichers'!A611),"",SUMIFS('Beladung des Speichers'!$C$17:$C$300,'Beladung des Speichers'!$A$17:$A$300,A611))</f>
        <v/>
      </c>
      <c r="H611" s="124" t="str">
        <f>IF(ISBLANK('Beladung des Speichers'!A611),"",'Beladung des Speichers'!C611)</f>
        <v/>
      </c>
      <c r="I611" s="168" t="str">
        <f>IF(ISBLANK('Beladung des Speichers'!A611),"",SUMIFS('Beladung des Speichers'!$E$17:$E$1001,'Beladung des Speichers'!$A$17:$A$1001,'Ergebnis (detailliert)'!A611))</f>
        <v/>
      </c>
      <c r="J611" s="125" t="str">
        <f>IF(ISBLANK('Beladung des Speichers'!A611),"",'Beladung des Speichers'!E611)</f>
        <v/>
      </c>
      <c r="K611" s="168" t="str">
        <f>IF(ISBLANK('Beladung des Speichers'!A611),"",SUMIFS('Entladung des Speichers'!$C$17:$C$1001,'Entladung des Speichers'!$A$17:$A$1001,'Ergebnis (detailliert)'!A611))</f>
        <v/>
      </c>
      <c r="L611" s="169" t="str">
        <f t="shared" si="38"/>
        <v/>
      </c>
      <c r="M611" s="169" t="str">
        <f>IF(ISBLANK('Entladung des Speichers'!A611),"",'Entladung des Speichers'!C611)</f>
        <v/>
      </c>
      <c r="N611" s="168" t="str">
        <f>IF(ISBLANK('Beladung des Speichers'!A611),"",SUMIFS('Entladung des Speichers'!$E$17:$E$1001,'Entladung des Speichers'!$A$17:$A$1001,'Ergebnis (detailliert)'!$A$17:$A$300))</f>
        <v/>
      </c>
      <c r="O611" s="125" t="str">
        <f t="shared" si="39"/>
        <v/>
      </c>
      <c r="P611" s="20" t="str">
        <f>IFERROR(IF(A611="","",N611*'Ergebnis (detailliert)'!J611/'Ergebnis (detailliert)'!I611),0)</f>
        <v/>
      </c>
      <c r="Q611" s="106" t="str">
        <f t="shared" si="40"/>
        <v/>
      </c>
      <c r="R611" s="107" t="str">
        <f t="shared" si="41"/>
        <v/>
      </c>
      <c r="S611" s="108" t="str">
        <f>IF(A611="","",IF(LOOKUP(A611,Stammdaten!$A$17:$A$1001,Stammdaten!$G$17:$G$1001)="Nein",0,IF(ISBLANK('Beladung des Speichers'!A611),"",ROUND(MIN(J611,Q611)*-1,2))))</f>
        <v/>
      </c>
    </row>
    <row r="612" spans="1:19" x14ac:dyDescent="0.2">
      <c r="A612" s="109" t="str">
        <f>IF('Beladung des Speichers'!A612="","",'Beladung des Speichers'!A612)</f>
        <v/>
      </c>
      <c r="B612" s="109" t="str">
        <f>IF('Beladung des Speichers'!B612="","",'Beladung des Speichers'!B612)</f>
        <v/>
      </c>
      <c r="C612" s="163" t="str">
        <f>IF(ISBLANK('Beladung des Speichers'!A612),"",SUMIFS('Beladung des Speichers'!$C$17:$C$300,'Beladung des Speichers'!$A$17:$A$300,A612)-SUMIFS('Entladung des Speichers'!$C$17:$C$300,'Entladung des Speichers'!$A$17:$A$300,A612)+SUMIFS(Füllstände!$B$17:$B$299,Füllstände!$A$17:$A$299,A612)-SUMIFS(Füllstände!$C$17:$C$299,Füllstände!$A$17:$A$299,A612))</f>
        <v/>
      </c>
      <c r="D612" s="164" t="str">
        <f>IF(ISBLANK('Beladung des Speichers'!A612),"",C612*'Beladung des Speichers'!C612/SUMIFS('Beladung des Speichers'!$C$17:$C$300,'Beladung des Speichers'!$A$17:$A$300,A612))</f>
        <v/>
      </c>
      <c r="E612" s="165" t="str">
        <f>IF(ISBLANK('Beladung des Speichers'!A612),"",1/SUMIFS('Beladung des Speichers'!$C$17:$C$300,'Beladung des Speichers'!$A$17:$A$300,A612)*C612*SUMIF($A$17:$A$300,A612,'Beladung des Speichers'!$E$17:$E$300))</f>
        <v/>
      </c>
      <c r="F612" s="166" t="str">
        <f>IF(ISBLANK('Beladung des Speichers'!A612),"",IF(C612=0,"0,00",D612/C612*E612))</f>
        <v/>
      </c>
      <c r="G612" s="167" t="str">
        <f>IF(ISBLANK('Beladung des Speichers'!A612),"",SUMIFS('Beladung des Speichers'!$C$17:$C$300,'Beladung des Speichers'!$A$17:$A$300,A612))</f>
        <v/>
      </c>
      <c r="H612" s="124" t="str">
        <f>IF(ISBLANK('Beladung des Speichers'!A612),"",'Beladung des Speichers'!C612)</f>
        <v/>
      </c>
      <c r="I612" s="168" t="str">
        <f>IF(ISBLANK('Beladung des Speichers'!A612),"",SUMIFS('Beladung des Speichers'!$E$17:$E$1001,'Beladung des Speichers'!$A$17:$A$1001,'Ergebnis (detailliert)'!A612))</f>
        <v/>
      </c>
      <c r="J612" s="125" t="str">
        <f>IF(ISBLANK('Beladung des Speichers'!A612),"",'Beladung des Speichers'!E612)</f>
        <v/>
      </c>
      <c r="K612" s="168" t="str">
        <f>IF(ISBLANK('Beladung des Speichers'!A612),"",SUMIFS('Entladung des Speichers'!$C$17:$C$1001,'Entladung des Speichers'!$A$17:$A$1001,'Ergebnis (detailliert)'!A612))</f>
        <v/>
      </c>
      <c r="L612" s="169" t="str">
        <f t="shared" si="38"/>
        <v/>
      </c>
      <c r="M612" s="169" t="str">
        <f>IF(ISBLANK('Entladung des Speichers'!A612),"",'Entladung des Speichers'!C612)</f>
        <v/>
      </c>
      <c r="N612" s="168" t="str">
        <f>IF(ISBLANK('Beladung des Speichers'!A612),"",SUMIFS('Entladung des Speichers'!$E$17:$E$1001,'Entladung des Speichers'!$A$17:$A$1001,'Ergebnis (detailliert)'!$A$17:$A$300))</f>
        <v/>
      </c>
      <c r="O612" s="125" t="str">
        <f t="shared" si="39"/>
        <v/>
      </c>
      <c r="P612" s="20" t="str">
        <f>IFERROR(IF(A612="","",N612*'Ergebnis (detailliert)'!J612/'Ergebnis (detailliert)'!I612),0)</f>
        <v/>
      </c>
      <c r="Q612" s="106" t="str">
        <f t="shared" si="40"/>
        <v/>
      </c>
      <c r="R612" s="107" t="str">
        <f t="shared" si="41"/>
        <v/>
      </c>
      <c r="S612" s="108" t="str">
        <f>IF(A612="","",IF(LOOKUP(A612,Stammdaten!$A$17:$A$1001,Stammdaten!$G$17:$G$1001)="Nein",0,IF(ISBLANK('Beladung des Speichers'!A612),"",ROUND(MIN(J612,Q612)*-1,2))))</f>
        <v/>
      </c>
    </row>
    <row r="613" spans="1:19" x14ac:dyDescent="0.2">
      <c r="A613" s="109" t="str">
        <f>IF('Beladung des Speichers'!A613="","",'Beladung des Speichers'!A613)</f>
        <v/>
      </c>
      <c r="B613" s="109" t="str">
        <f>IF('Beladung des Speichers'!B613="","",'Beladung des Speichers'!B613)</f>
        <v/>
      </c>
      <c r="C613" s="163" t="str">
        <f>IF(ISBLANK('Beladung des Speichers'!A613),"",SUMIFS('Beladung des Speichers'!$C$17:$C$300,'Beladung des Speichers'!$A$17:$A$300,A613)-SUMIFS('Entladung des Speichers'!$C$17:$C$300,'Entladung des Speichers'!$A$17:$A$300,A613)+SUMIFS(Füllstände!$B$17:$B$299,Füllstände!$A$17:$A$299,A613)-SUMIFS(Füllstände!$C$17:$C$299,Füllstände!$A$17:$A$299,A613))</f>
        <v/>
      </c>
      <c r="D613" s="164" t="str">
        <f>IF(ISBLANK('Beladung des Speichers'!A613),"",C613*'Beladung des Speichers'!C613/SUMIFS('Beladung des Speichers'!$C$17:$C$300,'Beladung des Speichers'!$A$17:$A$300,A613))</f>
        <v/>
      </c>
      <c r="E613" s="165" t="str">
        <f>IF(ISBLANK('Beladung des Speichers'!A613),"",1/SUMIFS('Beladung des Speichers'!$C$17:$C$300,'Beladung des Speichers'!$A$17:$A$300,A613)*C613*SUMIF($A$17:$A$300,A613,'Beladung des Speichers'!$E$17:$E$300))</f>
        <v/>
      </c>
      <c r="F613" s="166" t="str">
        <f>IF(ISBLANK('Beladung des Speichers'!A613),"",IF(C613=0,"0,00",D613/C613*E613))</f>
        <v/>
      </c>
      <c r="G613" s="167" t="str">
        <f>IF(ISBLANK('Beladung des Speichers'!A613),"",SUMIFS('Beladung des Speichers'!$C$17:$C$300,'Beladung des Speichers'!$A$17:$A$300,A613))</f>
        <v/>
      </c>
      <c r="H613" s="124" t="str">
        <f>IF(ISBLANK('Beladung des Speichers'!A613),"",'Beladung des Speichers'!C613)</f>
        <v/>
      </c>
      <c r="I613" s="168" t="str">
        <f>IF(ISBLANK('Beladung des Speichers'!A613),"",SUMIFS('Beladung des Speichers'!$E$17:$E$1001,'Beladung des Speichers'!$A$17:$A$1001,'Ergebnis (detailliert)'!A613))</f>
        <v/>
      </c>
      <c r="J613" s="125" t="str">
        <f>IF(ISBLANK('Beladung des Speichers'!A613),"",'Beladung des Speichers'!E613)</f>
        <v/>
      </c>
      <c r="K613" s="168" t="str">
        <f>IF(ISBLANK('Beladung des Speichers'!A613),"",SUMIFS('Entladung des Speichers'!$C$17:$C$1001,'Entladung des Speichers'!$A$17:$A$1001,'Ergebnis (detailliert)'!A613))</f>
        <v/>
      </c>
      <c r="L613" s="169" t="str">
        <f t="shared" si="38"/>
        <v/>
      </c>
      <c r="M613" s="169" t="str">
        <f>IF(ISBLANK('Entladung des Speichers'!A613),"",'Entladung des Speichers'!C613)</f>
        <v/>
      </c>
      <c r="N613" s="168" t="str">
        <f>IF(ISBLANK('Beladung des Speichers'!A613),"",SUMIFS('Entladung des Speichers'!$E$17:$E$1001,'Entladung des Speichers'!$A$17:$A$1001,'Ergebnis (detailliert)'!$A$17:$A$300))</f>
        <v/>
      </c>
      <c r="O613" s="125" t="str">
        <f t="shared" si="39"/>
        <v/>
      </c>
      <c r="P613" s="20" t="str">
        <f>IFERROR(IF(A613="","",N613*'Ergebnis (detailliert)'!J613/'Ergebnis (detailliert)'!I613),0)</f>
        <v/>
      </c>
      <c r="Q613" s="106" t="str">
        <f t="shared" si="40"/>
        <v/>
      </c>
      <c r="R613" s="107" t="str">
        <f t="shared" si="41"/>
        <v/>
      </c>
      <c r="S613" s="108" t="str">
        <f>IF(A613="","",IF(LOOKUP(A613,Stammdaten!$A$17:$A$1001,Stammdaten!$G$17:$G$1001)="Nein",0,IF(ISBLANK('Beladung des Speichers'!A613),"",ROUND(MIN(J613,Q613)*-1,2))))</f>
        <v/>
      </c>
    </row>
    <row r="614" spans="1:19" x14ac:dyDescent="0.2">
      <c r="A614" s="109" t="str">
        <f>IF('Beladung des Speichers'!A614="","",'Beladung des Speichers'!A614)</f>
        <v/>
      </c>
      <c r="B614" s="109" t="str">
        <f>IF('Beladung des Speichers'!B614="","",'Beladung des Speichers'!B614)</f>
        <v/>
      </c>
      <c r="C614" s="163" t="str">
        <f>IF(ISBLANK('Beladung des Speichers'!A614),"",SUMIFS('Beladung des Speichers'!$C$17:$C$300,'Beladung des Speichers'!$A$17:$A$300,A614)-SUMIFS('Entladung des Speichers'!$C$17:$C$300,'Entladung des Speichers'!$A$17:$A$300,A614)+SUMIFS(Füllstände!$B$17:$B$299,Füllstände!$A$17:$A$299,A614)-SUMIFS(Füllstände!$C$17:$C$299,Füllstände!$A$17:$A$299,A614))</f>
        <v/>
      </c>
      <c r="D614" s="164" t="str">
        <f>IF(ISBLANK('Beladung des Speichers'!A614),"",C614*'Beladung des Speichers'!C614/SUMIFS('Beladung des Speichers'!$C$17:$C$300,'Beladung des Speichers'!$A$17:$A$300,A614))</f>
        <v/>
      </c>
      <c r="E614" s="165" t="str">
        <f>IF(ISBLANK('Beladung des Speichers'!A614),"",1/SUMIFS('Beladung des Speichers'!$C$17:$C$300,'Beladung des Speichers'!$A$17:$A$300,A614)*C614*SUMIF($A$17:$A$300,A614,'Beladung des Speichers'!$E$17:$E$300))</f>
        <v/>
      </c>
      <c r="F614" s="166" t="str">
        <f>IF(ISBLANK('Beladung des Speichers'!A614),"",IF(C614=0,"0,00",D614/C614*E614))</f>
        <v/>
      </c>
      <c r="G614" s="167" t="str">
        <f>IF(ISBLANK('Beladung des Speichers'!A614),"",SUMIFS('Beladung des Speichers'!$C$17:$C$300,'Beladung des Speichers'!$A$17:$A$300,A614))</f>
        <v/>
      </c>
      <c r="H614" s="124" t="str">
        <f>IF(ISBLANK('Beladung des Speichers'!A614),"",'Beladung des Speichers'!C614)</f>
        <v/>
      </c>
      <c r="I614" s="168" t="str">
        <f>IF(ISBLANK('Beladung des Speichers'!A614),"",SUMIFS('Beladung des Speichers'!$E$17:$E$1001,'Beladung des Speichers'!$A$17:$A$1001,'Ergebnis (detailliert)'!A614))</f>
        <v/>
      </c>
      <c r="J614" s="125" t="str">
        <f>IF(ISBLANK('Beladung des Speichers'!A614),"",'Beladung des Speichers'!E614)</f>
        <v/>
      </c>
      <c r="K614" s="168" t="str">
        <f>IF(ISBLANK('Beladung des Speichers'!A614),"",SUMIFS('Entladung des Speichers'!$C$17:$C$1001,'Entladung des Speichers'!$A$17:$A$1001,'Ergebnis (detailliert)'!A614))</f>
        <v/>
      </c>
      <c r="L614" s="169" t="str">
        <f t="shared" si="38"/>
        <v/>
      </c>
      <c r="M614" s="169" t="str">
        <f>IF(ISBLANK('Entladung des Speichers'!A614),"",'Entladung des Speichers'!C614)</f>
        <v/>
      </c>
      <c r="N614" s="168" t="str">
        <f>IF(ISBLANK('Beladung des Speichers'!A614),"",SUMIFS('Entladung des Speichers'!$E$17:$E$1001,'Entladung des Speichers'!$A$17:$A$1001,'Ergebnis (detailliert)'!$A$17:$A$300))</f>
        <v/>
      </c>
      <c r="O614" s="125" t="str">
        <f t="shared" si="39"/>
        <v/>
      </c>
      <c r="P614" s="20" t="str">
        <f>IFERROR(IF(A614="","",N614*'Ergebnis (detailliert)'!J614/'Ergebnis (detailliert)'!I614),0)</f>
        <v/>
      </c>
      <c r="Q614" s="106" t="str">
        <f t="shared" si="40"/>
        <v/>
      </c>
      <c r="R614" s="107" t="str">
        <f t="shared" si="41"/>
        <v/>
      </c>
      <c r="S614" s="108" t="str">
        <f>IF(A614="","",IF(LOOKUP(A614,Stammdaten!$A$17:$A$1001,Stammdaten!$G$17:$G$1001)="Nein",0,IF(ISBLANK('Beladung des Speichers'!A614),"",ROUND(MIN(J614,Q614)*-1,2))))</f>
        <v/>
      </c>
    </row>
    <row r="615" spans="1:19" x14ac:dyDescent="0.2">
      <c r="A615" s="109" t="str">
        <f>IF('Beladung des Speichers'!A615="","",'Beladung des Speichers'!A615)</f>
        <v/>
      </c>
      <c r="B615" s="109" t="str">
        <f>IF('Beladung des Speichers'!B615="","",'Beladung des Speichers'!B615)</f>
        <v/>
      </c>
      <c r="C615" s="163" t="str">
        <f>IF(ISBLANK('Beladung des Speichers'!A615),"",SUMIFS('Beladung des Speichers'!$C$17:$C$300,'Beladung des Speichers'!$A$17:$A$300,A615)-SUMIFS('Entladung des Speichers'!$C$17:$C$300,'Entladung des Speichers'!$A$17:$A$300,A615)+SUMIFS(Füllstände!$B$17:$B$299,Füllstände!$A$17:$A$299,A615)-SUMIFS(Füllstände!$C$17:$C$299,Füllstände!$A$17:$A$299,A615))</f>
        <v/>
      </c>
      <c r="D615" s="164" t="str">
        <f>IF(ISBLANK('Beladung des Speichers'!A615),"",C615*'Beladung des Speichers'!C615/SUMIFS('Beladung des Speichers'!$C$17:$C$300,'Beladung des Speichers'!$A$17:$A$300,A615))</f>
        <v/>
      </c>
      <c r="E615" s="165" t="str">
        <f>IF(ISBLANK('Beladung des Speichers'!A615),"",1/SUMIFS('Beladung des Speichers'!$C$17:$C$300,'Beladung des Speichers'!$A$17:$A$300,A615)*C615*SUMIF($A$17:$A$300,A615,'Beladung des Speichers'!$E$17:$E$300))</f>
        <v/>
      </c>
      <c r="F615" s="166" t="str">
        <f>IF(ISBLANK('Beladung des Speichers'!A615),"",IF(C615=0,"0,00",D615/C615*E615))</f>
        <v/>
      </c>
      <c r="G615" s="167" t="str">
        <f>IF(ISBLANK('Beladung des Speichers'!A615),"",SUMIFS('Beladung des Speichers'!$C$17:$C$300,'Beladung des Speichers'!$A$17:$A$300,A615))</f>
        <v/>
      </c>
      <c r="H615" s="124" t="str">
        <f>IF(ISBLANK('Beladung des Speichers'!A615),"",'Beladung des Speichers'!C615)</f>
        <v/>
      </c>
      <c r="I615" s="168" t="str">
        <f>IF(ISBLANK('Beladung des Speichers'!A615),"",SUMIFS('Beladung des Speichers'!$E$17:$E$1001,'Beladung des Speichers'!$A$17:$A$1001,'Ergebnis (detailliert)'!A615))</f>
        <v/>
      </c>
      <c r="J615" s="125" t="str">
        <f>IF(ISBLANK('Beladung des Speichers'!A615),"",'Beladung des Speichers'!E615)</f>
        <v/>
      </c>
      <c r="K615" s="168" t="str">
        <f>IF(ISBLANK('Beladung des Speichers'!A615),"",SUMIFS('Entladung des Speichers'!$C$17:$C$1001,'Entladung des Speichers'!$A$17:$A$1001,'Ergebnis (detailliert)'!A615))</f>
        <v/>
      </c>
      <c r="L615" s="169" t="str">
        <f t="shared" si="38"/>
        <v/>
      </c>
      <c r="M615" s="169" t="str">
        <f>IF(ISBLANK('Entladung des Speichers'!A615),"",'Entladung des Speichers'!C615)</f>
        <v/>
      </c>
      <c r="N615" s="168" t="str">
        <f>IF(ISBLANK('Beladung des Speichers'!A615),"",SUMIFS('Entladung des Speichers'!$E$17:$E$1001,'Entladung des Speichers'!$A$17:$A$1001,'Ergebnis (detailliert)'!$A$17:$A$300))</f>
        <v/>
      </c>
      <c r="O615" s="125" t="str">
        <f t="shared" si="39"/>
        <v/>
      </c>
      <c r="P615" s="20" t="str">
        <f>IFERROR(IF(A615="","",N615*'Ergebnis (detailliert)'!J615/'Ergebnis (detailliert)'!I615),0)</f>
        <v/>
      </c>
      <c r="Q615" s="106" t="str">
        <f t="shared" si="40"/>
        <v/>
      </c>
      <c r="R615" s="107" t="str">
        <f t="shared" si="41"/>
        <v/>
      </c>
      <c r="S615" s="108" t="str">
        <f>IF(A615="","",IF(LOOKUP(A615,Stammdaten!$A$17:$A$1001,Stammdaten!$G$17:$G$1001)="Nein",0,IF(ISBLANK('Beladung des Speichers'!A615),"",ROUND(MIN(J615,Q615)*-1,2))))</f>
        <v/>
      </c>
    </row>
    <row r="616" spans="1:19" x14ac:dyDescent="0.2">
      <c r="A616" s="109" t="str">
        <f>IF('Beladung des Speichers'!A616="","",'Beladung des Speichers'!A616)</f>
        <v/>
      </c>
      <c r="B616" s="109" t="str">
        <f>IF('Beladung des Speichers'!B616="","",'Beladung des Speichers'!B616)</f>
        <v/>
      </c>
      <c r="C616" s="163" t="str">
        <f>IF(ISBLANK('Beladung des Speichers'!A616),"",SUMIFS('Beladung des Speichers'!$C$17:$C$300,'Beladung des Speichers'!$A$17:$A$300,A616)-SUMIFS('Entladung des Speichers'!$C$17:$C$300,'Entladung des Speichers'!$A$17:$A$300,A616)+SUMIFS(Füllstände!$B$17:$B$299,Füllstände!$A$17:$A$299,A616)-SUMIFS(Füllstände!$C$17:$C$299,Füllstände!$A$17:$A$299,A616))</f>
        <v/>
      </c>
      <c r="D616" s="164" t="str">
        <f>IF(ISBLANK('Beladung des Speichers'!A616),"",C616*'Beladung des Speichers'!C616/SUMIFS('Beladung des Speichers'!$C$17:$C$300,'Beladung des Speichers'!$A$17:$A$300,A616))</f>
        <v/>
      </c>
      <c r="E616" s="165" t="str">
        <f>IF(ISBLANK('Beladung des Speichers'!A616),"",1/SUMIFS('Beladung des Speichers'!$C$17:$C$300,'Beladung des Speichers'!$A$17:$A$300,A616)*C616*SUMIF($A$17:$A$300,A616,'Beladung des Speichers'!$E$17:$E$300))</f>
        <v/>
      </c>
      <c r="F616" s="166" t="str">
        <f>IF(ISBLANK('Beladung des Speichers'!A616),"",IF(C616=0,"0,00",D616/C616*E616))</f>
        <v/>
      </c>
      <c r="G616" s="167" t="str">
        <f>IF(ISBLANK('Beladung des Speichers'!A616),"",SUMIFS('Beladung des Speichers'!$C$17:$C$300,'Beladung des Speichers'!$A$17:$A$300,A616))</f>
        <v/>
      </c>
      <c r="H616" s="124" t="str">
        <f>IF(ISBLANK('Beladung des Speichers'!A616),"",'Beladung des Speichers'!C616)</f>
        <v/>
      </c>
      <c r="I616" s="168" t="str">
        <f>IF(ISBLANK('Beladung des Speichers'!A616),"",SUMIFS('Beladung des Speichers'!$E$17:$E$1001,'Beladung des Speichers'!$A$17:$A$1001,'Ergebnis (detailliert)'!A616))</f>
        <v/>
      </c>
      <c r="J616" s="125" t="str">
        <f>IF(ISBLANK('Beladung des Speichers'!A616),"",'Beladung des Speichers'!E616)</f>
        <v/>
      </c>
      <c r="K616" s="168" t="str">
        <f>IF(ISBLANK('Beladung des Speichers'!A616),"",SUMIFS('Entladung des Speichers'!$C$17:$C$1001,'Entladung des Speichers'!$A$17:$A$1001,'Ergebnis (detailliert)'!A616))</f>
        <v/>
      </c>
      <c r="L616" s="169" t="str">
        <f t="shared" si="38"/>
        <v/>
      </c>
      <c r="M616" s="169" t="str">
        <f>IF(ISBLANK('Entladung des Speichers'!A616),"",'Entladung des Speichers'!C616)</f>
        <v/>
      </c>
      <c r="N616" s="168" t="str">
        <f>IF(ISBLANK('Beladung des Speichers'!A616),"",SUMIFS('Entladung des Speichers'!$E$17:$E$1001,'Entladung des Speichers'!$A$17:$A$1001,'Ergebnis (detailliert)'!$A$17:$A$300))</f>
        <v/>
      </c>
      <c r="O616" s="125" t="str">
        <f t="shared" si="39"/>
        <v/>
      </c>
      <c r="P616" s="20" t="str">
        <f>IFERROR(IF(A616="","",N616*'Ergebnis (detailliert)'!J616/'Ergebnis (detailliert)'!I616),0)</f>
        <v/>
      </c>
      <c r="Q616" s="106" t="str">
        <f t="shared" si="40"/>
        <v/>
      </c>
      <c r="R616" s="107" t="str">
        <f t="shared" si="41"/>
        <v/>
      </c>
      <c r="S616" s="108" t="str">
        <f>IF(A616="","",IF(LOOKUP(A616,Stammdaten!$A$17:$A$1001,Stammdaten!$G$17:$G$1001)="Nein",0,IF(ISBLANK('Beladung des Speichers'!A616),"",ROUND(MIN(J616,Q616)*-1,2))))</f>
        <v/>
      </c>
    </row>
    <row r="617" spans="1:19" x14ac:dyDescent="0.2">
      <c r="A617" s="109" t="str">
        <f>IF('Beladung des Speichers'!A617="","",'Beladung des Speichers'!A617)</f>
        <v/>
      </c>
      <c r="B617" s="109" t="str">
        <f>IF('Beladung des Speichers'!B617="","",'Beladung des Speichers'!B617)</f>
        <v/>
      </c>
      <c r="C617" s="163" t="str">
        <f>IF(ISBLANK('Beladung des Speichers'!A617),"",SUMIFS('Beladung des Speichers'!$C$17:$C$300,'Beladung des Speichers'!$A$17:$A$300,A617)-SUMIFS('Entladung des Speichers'!$C$17:$C$300,'Entladung des Speichers'!$A$17:$A$300,A617)+SUMIFS(Füllstände!$B$17:$B$299,Füllstände!$A$17:$A$299,A617)-SUMIFS(Füllstände!$C$17:$C$299,Füllstände!$A$17:$A$299,A617))</f>
        <v/>
      </c>
      <c r="D617" s="164" t="str">
        <f>IF(ISBLANK('Beladung des Speichers'!A617),"",C617*'Beladung des Speichers'!C617/SUMIFS('Beladung des Speichers'!$C$17:$C$300,'Beladung des Speichers'!$A$17:$A$300,A617))</f>
        <v/>
      </c>
      <c r="E617" s="165" t="str">
        <f>IF(ISBLANK('Beladung des Speichers'!A617),"",1/SUMIFS('Beladung des Speichers'!$C$17:$C$300,'Beladung des Speichers'!$A$17:$A$300,A617)*C617*SUMIF($A$17:$A$300,A617,'Beladung des Speichers'!$E$17:$E$300))</f>
        <v/>
      </c>
      <c r="F617" s="166" t="str">
        <f>IF(ISBLANK('Beladung des Speichers'!A617),"",IF(C617=0,"0,00",D617/C617*E617))</f>
        <v/>
      </c>
      <c r="G617" s="167" t="str">
        <f>IF(ISBLANK('Beladung des Speichers'!A617),"",SUMIFS('Beladung des Speichers'!$C$17:$C$300,'Beladung des Speichers'!$A$17:$A$300,A617))</f>
        <v/>
      </c>
      <c r="H617" s="124" t="str">
        <f>IF(ISBLANK('Beladung des Speichers'!A617),"",'Beladung des Speichers'!C617)</f>
        <v/>
      </c>
      <c r="I617" s="168" t="str">
        <f>IF(ISBLANK('Beladung des Speichers'!A617),"",SUMIFS('Beladung des Speichers'!$E$17:$E$1001,'Beladung des Speichers'!$A$17:$A$1001,'Ergebnis (detailliert)'!A617))</f>
        <v/>
      </c>
      <c r="J617" s="125" t="str">
        <f>IF(ISBLANK('Beladung des Speichers'!A617),"",'Beladung des Speichers'!E617)</f>
        <v/>
      </c>
      <c r="K617" s="168" t="str">
        <f>IF(ISBLANK('Beladung des Speichers'!A617),"",SUMIFS('Entladung des Speichers'!$C$17:$C$1001,'Entladung des Speichers'!$A$17:$A$1001,'Ergebnis (detailliert)'!A617))</f>
        <v/>
      </c>
      <c r="L617" s="169" t="str">
        <f t="shared" si="38"/>
        <v/>
      </c>
      <c r="M617" s="169" t="str">
        <f>IF(ISBLANK('Entladung des Speichers'!A617),"",'Entladung des Speichers'!C617)</f>
        <v/>
      </c>
      <c r="N617" s="168" t="str">
        <f>IF(ISBLANK('Beladung des Speichers'!A617),"",SUMIFS('Entladung des Speichers'!$E$17:$E$1001,'Entladung des Speichers'!$A$17:$A$1001,'Ergebnis (detailliert)'!$A$17:$A$300))</f>
        <v/>
      </c>
      <c r="O617" s="125" t="str">
        <f t="shared" si="39"/>
        <v/>
      </c>
      <c r="P617" s="20" t="str">
        <f>IFERROR(IF(A617="","",N617*'Ergebnis (detailliert)'!J617/'Ergebnis (detailliert)'!I617),0)</f>
        <v/>
      </c>
      <c r="Q617" s="106" t="str">
        <f t="shared" si="40"/>
        <v/>
      </c>
      <c r="R617" s="107" t="str">
        <f t="shared" si="41"/>
        <v/>
      </c>
      <c r="S617" s="108" t="str">
        <f>IF(A617="","",IF(LOOKUP(A617,Stammdaten!$A$17:$A$1001,Stammdaten!$G$17:$G$1001)="Nein",0,IF(ISBLANK('Beladung des Speichers'!A617),"",ROUND(MIN(J617,Q617)*-1,2))))</f>
        <v/>
      </c>
    </row>
    <row r="618" spans="1:19" x14ac:dyDescent="0.2">
      <c r="A618" s="109" t="str">
        <f>IF('Beladung des Speichers'!A618="","",'Beladung des Speichers'!A618)</f>
        <v/>
      </c>
      <c r="B618" s="109" t="str">
        <f>IF('Beladung des Speichers'!B618="","",'Beladung des Speichers'!B618)</f>
        <v/>
      </c>
      <c r="C618" s="163" t="str">
        <f>IF(ISBLANK('Beladung des Speichers'!A618),"",SUMIFS('Beladung des Speichers'!$C$17:$C$300,'Beladung des Speichers'!$A$17:$A$300,A618)-SUMIFS('Entladung des Speichers'!$C$17:$C$300,'Entladung des Speichers'!$A$17:$A$300,A618)+SUMIFS(Füllstände!$B$17:$B$299,Füllstände!$A$17:$A$299,A618)-SUMIFS(Füllstände!$C$17:$C$299,Füllstände!$A$17:$A$299,A618))</f>
        <v/>
      </c>
      <c r="D618" s="164" t="str">
        <f>IF(ISBLANK('Beladung des Speichers'!A618),"",C618*'Beladung des Speichers'!C618/SUMIFS('Beladung des Speichers'!$C$17:$C$300,'Beladung des Speichers'!$A$17:$A$300,A618))</f>
        <v/>
      </c>
      <c r="E618" s="165" t="str">
        <f>IF(ISBLANK('Beladung des Speichers'!A618),"",1/SUMIFS('Beladung des Speichers'!$C$17:$C$300,'Beladung des Speichers'!$A$17:$A$300,A618)*C618*SUMIF($A$17:$A$300,A618,'Beladung des Speichers'!$E$17:$E$300))</f>
        <v/>
      </c>
      <c r="F618" s="166" t="str">
        <f>IF(ISBLANK('Beladung des Speichers'!A618),"",IF(C618=0,"0,00",D618/C618*E618))</f>
        <v/>
      </c>
      <c r="G618" s="167" t="str">
        <f>IF(ISBLANK('Beladung des Speichers'!A618),"",SUMIFS('Beladung des Speichers'!$C$17:$C$300,'Beladung des Speichers'!$A$17:$A$300,A618))</f>
        <v/>
      </c>
      <c r="H618" s="124" t="str">
        <f>IF(ISBLANK('Beladung des Speichers'!A618),"",'Beladung des Speichers'!C618)</f>
        <v/>
      </c>
      <c r="I618" s="168" t="str">
        <f>IF(ISBLANK('Beladung des Speichers'!A618),"",SUMIFS('Beladung des Speichers'!$E$17:$E$1001,'Beladung des Speichers'!$A$17:$A$1001,'Ergebnis (detailliert)'!A618))</f>
        <v/>
      </c>
      <c r="J618" s="125" t="str">
        <f>IF(ISBLANK('Beladung des Speichers'!A618),"",'Beladung des Speichers'!E618)</f>
        <v/>
      </c>
      <c r="K618" s="168" t="str">
        <f>IF(ISBLANK('Beladung des Speichers'!A618),"",SUMIFS('Entladung des Speichers'!$C$17:$C$1001,'Entladung des Speichers'!$A$17:$A$1001,'Ergebnis (detailliert)'!A618))</f>
        <v/>
      </c>
      <c r="L618" s="169" t="str">
        <f t="shared" si="38"/>
        <v/>
      </c>
      <c r="M618" s="169" t="str">
        <f>IF(ISBLANK('Entladung des Speichers'!A618),"",'Entladung des Speichers'!C618)</f>
        <v/>
      </c>
      <c r="N618" s="168" t="str">
        <f>IF(ISBLANK('Beladung des Speichers'!A618),"",SUMIFS('Entladung des Speichers'!$E$17:$E$1001,'Entladung des Speichers'!$A$17:$A$1001,'Ergebnis (detailliert)'!$A$17:$A$300))</f>
        <v/>
      </c>
      <c r="O618" s="125" t="str">
        <f t="shared" si="39"/>
        <v/>
      </c>
      <c r="P618" s="20" t="str">
        <f>IFERROR(IF(A618="","",N618*'Ergebnis (detailliert)'!J618/'Ergebnis (detailliert)'!I618),0)</f>
        <v/>
      </c>
      <c r="Q618" s="106" t="str">
        <f t="shared" si="40"/>
        <v/>
      </c>
      <c r="R618" s="107" t="str">
        <f t="shared" si="41"/>
        <v/>
      </c>
      <c r="S618" s="108" t="str">
        <f>IF(A618="","",IF(LOOKUP(A618,Stammdaten!$A$17:$A$1001,Stammdaten!$G$17:$G$1001)="Nein",0,IF(ISBLANK('Beladung des Speichers'!A618),"",ROUND(MIN(J618,Q618)*-1,2))))</f>
        <v/>
      </c>
    </row>
    <row r="619" spans="1:19" x14ac:dyDescent="0.2">
      <c r="A619" s="109" t="str">
        <f>IF('Beladung des Speichers'!A619="","",'Beladung des Speichers'!A619)</f>
        <v/>
      </c>
      <c r="B619" s="109" t="str">
        <f>IF('Beladung des Speichers'!B619="","",'Beladung des Speichers'!B619)</f>
        <v/>
      </c>
      <c r="C619" s="163" t="str">
        <f>IF(ISBLANK('Beladung des Speichers'!A619),"",SUMIFS('Beladung des Speichers'!$C$17:$C$300,'Beladung des Speichers'!$A$17:$A$300,A619)-SUMIFS('Entladung des Speichers'!$C$17:$C$300,'Entladung des Speichers'!$A$17:$A$300,A619)+SUMIFS(Füllstände!$B$17:$B$299,Füllstände!$A$17:$A$299,A619)-SUMIFS(Füllstände!$C$17:$C$299,Füllstände!$A$17:$A$299,A619))</f>
        <v/>
      </c>
      <c r="D619" s="164" t="str">
        <f>IF(ISBLANK('Beladung des Speichers'!A619),"",C619*'Beladung des Speichers'!C619/SUMIFS('Beladung des Speichers'!$C$17:$C$300,'Beladung des Speichers'!$A$17:$A$300,A619))</f>
        <v/>
      </c>
      <c r="E619" s="165" t="str">
        <f>IF(ISBLANK('Beladung des Speichers'!A619),"",1/SUMIFS('Beladung des Speichers'!$C$17:$C$300,'Beladung des Speichers'!$A$17:$A$300,A619)*C619*SUMIF($A$17:$A$300,A619,'Beladung des Speichers'!$E$17:$E$300))</f>
        <v/>
      </c>
      <c r="F619" s="166" t="str">
        <f>IF(ISBLANK('Beladung des Speichers'!A619),"",IF(C619=0,"0,00",D619/C619*E619))</f>
        <v/>
      </c>
      <c r="G619" s="167" t="str">
        <f>IF(ISBLANK('Beladung des Speichers'!A619),"",SUMIFS('Beladung des Speichers'!$C$17:$C$300,'Beladung des Speichers'!$A$17:$A$300,A619))</f>
        <v/>
      </c>
      <c r="H619" s="124" t="str">
        <f>IF(ISBLANK('Beladung des Speichers'!A619),"",'Beladung des Speichers'!C619)</f>
        <v/>
      </c>
      <c r="I619" s="168" t="str">
        <f>IF(ISBLANK('Beladung des Speichers'!A619),"",SUMIFS('Beladung des Speichers'!$E$17:$E$1001,'Beladung des Speichers'!$A$17:$A$1001,'Ergebnis (detailliert)'!A619))</f>
        <v/>
      </c>
      <c r="J619" s="125" t="str">
        <f>IF(ISBLANK('Beladung des Speichers'!A619),"",'Beladung des Speichers'!E619)</f>
        <v/>
      </c>
      <c r="K619" s="168" t="str">
        <f>IF(ISBLANK('Beladung des Speichers'!A619),"",SUMIFS('Entladung des Speichers'!$C$17:$C$1001,'Entladung des Speichers'!$A$17:$A$1001,'Ergebnis (detailliert)'!A619))</f>
        <v/>
      </c>
      <c r="L619" s="169" t="str">
        <f t="shared" si="38"/>
        <v/>
      </c>
      <c r="M619" s="169" t="str">
        <f>IF(ISBLANK('Entladung des Speichers'!A619),"",'Entladung des Speichers'!C619)</f>
        <v/>
      </c>
      <c r="N619" s="168" t="str">
        <f>IF(ISBLANK('Beladung des Speichers'!A619),"",SUMIFS('Entladung des Speichers'!$E$17:$E$1001,'Entladung des Speichers'!$A$17:$A$1001,'Ergebnis (detailliert)'!$A$17:$A$300))</f>
        <v/>
      </c>
      <c r="O619" s="125" t="str">
        <f t="shared" si="39"/>
        <v/>
      </c>
      <c r="P619" s="20" t="str">
        <f>IFERROR(IF(A619="","",N619*'Ergebnis (detailliert)'!J619/'Ergebnis (detailliert)'!I619),0)</f>
        <v/>
      </c>
      <c r="Q619" s="106" t="str">
        <f t="shared" si="40"/>
        <v/>
      </c>
      <c r="R619" s="107" t="str">
        <f t="shared" si="41"/>
        <v/>
      </c>
      <c r="S619" s="108" t="str">
        <f>IF(A619="","",IF(LOOKUP(A619,Stammdaten!$A$17:$A$1001,Stammdaten!$G$17:$G$1001)="Nein",0,IF(ISBLANK('Beladung des Speichers'!A619),"",ROUND(MIN(J619,Q619)*-1,2))))</f>
        <v/>
      </c>
    </row>
    <row r="620" spans="1:19" x14ac:dyDescent="0.2">
      <c r="A620" s="109" t="str">
        <f>IF('Beladung des Speichers'!A620="","",'Beladung des Speichers'!A620)</f>
        <v/>
      </c>
      <c r="B620" s="109" t="str">
        <f>IF('Beladung des Speichers'!B620="","",'Beladung des Speichers'!B620)</f>
        <v/>
      </c>
      <c r="C620" s="163" t="str">
        <f>IF(ISBLANK('Beladung des Speichers'!A620),"",SUMIFS('Beladung des Speichers'!$C$17:$C$300,'Beladung des Speichers'!$A$17:$A$300,A620)-SUMIFS('Entladung des Speichers'!$C$17:$C$300,'Entladung des Speichers'!$A$17:$A$300,A620)+SUMIFS(Füllstände!$B$17:$B$299,Füllstände!$A$17:$A$299,A620)-SUMIFS(Füllstände!$C$17:$C$299,Füllstände!$A$17:$A$299,A620))</f>
        <v/>
      </c>
      <c r="D620" s="164" t="str">
        <f>IF(ISBLANK('Beladung des Speichers'!A620),"",C620*'Beladung des Speichers'!C620/SUMIFS('Beladung des Speichers'!$C$17:$C$300,'Beladung des Speichers'!$A$17:$A$300,A620))</f>
        <v/>
      </c>
      <c r="E620" s="165" t="str">
        <f>IF(ISBLANK('Beladung des Speichers'!A620),"",1/SUMIFS('Beladung des Speichers'!$C$17:$C$300,'Beladung des Speichers'!$A$17:$A$300,A620)*C620*SUMIF($A$17:$A$300,A620,'Beladung des Speichers'!$E$17:$E$300))</f>
        <v/>
      </c>
      <c r="F620" s="166" t="str">
        <f>IF(ISBLANK('Beladung des Speichers'!A620),"",IF(C620=0,"0,00",D620/C620*E620))</f>
        <v/>
      </c>
      <c r="G620" s="167" t="str">
        <f>IF(ISBLANK('Beladung des Speichers'!A620),"",SUMIFS('Beladung des Speichers'!$C$17:$C$300,'Beladung des Speichers'!$A$17:$A$300,A620))</f>
        <v/>
      </c>
      <c r="H620" s="124" t="str">
        <f>IF(ISBLANK('Beladung des Speichers'!A620),"",'Beladung des Speichers'!C620)</f>
        <v/>
      </c>
      <c r="I620" s="168" t="str">
        <f>IF(ISBLANK('Beladung des Speichers'!A620),"",SUMIFS('Beladung des Speichers'!$E$17:$E$1001,'Beladung des Speichers'!$A$17:$A$1001,'Ergebnis (detailliert)'!A620))</f>
        <v/>
      </c>
      <c r="J620" s="125" t="str">
        <f>IF(ISBLANK('Beladung des Speichers'!A620),"",'Beladung des Speichers'!E620)</f>
        <v/>
      </c>
      <c r="K620" s="168" t="str">
        <f>IF(ISBLANK('Beladung des Speichers'!A620),"",SUMIFS('Entladung des Speichers'!$C$17:$C$1001,'Entladung des Speichers'!$A$17:$A$1001,'Ergebnis (detailliert)'!A620))</f>
        <v/>
      </c>
      <c r="L620" s="169" t="str">
        <f t="shared" si="38"/>
        <v/>
      </c>
      <c r="M620" s="169" t="str">
        <f>IF(ISBLANK('Entladung des Speichers'!A620),"",'Entladung des Speichers'!C620)</f>
        <v/>
      </c>
      <c r="N620" s="168" t="str">
        <f>IF(ISBLANK('Beladung des Speichers'!A620),"",SUMIFS('Entladung des Speichers'!$E$17:$E$1001,'Entladung des Speichers'!$A$17:$A$1001,'Ergebnis (detailliert)'!$A$17:$A$300))</f>
        <v/>
      </c>
      <c r="O620" s="125" t="str">
        <f t="shared" si="39"/>
        <v/>
      </c>
      <c r="P620" s="20" t="str">
        <f>IFERROR(IF(A620="","",N620*'Ergebnis (detailliert)'!J620/'Ergebnis (detailliert)'!I620),0)</f>
        <v/>
      </c>
      <c r="Q620" s="106" t="str">
        <f t="shared" si="40"/>
        <v/>
      </c>
      <c r="R620" s="107" t="str">
        <f t="shared" si="41"/>
        <v/>
      </c>
      <c r="S620" s="108" t="str">
        <f>IF(A620="","",IF(LOOKUP(A620,Stammdaten!$A$17:$A$1001,Stammdaten!$G$17:$G$1001)="Nein",0,IF(ISBLANK('Beladung des Speichers'!A620),"",ROUND(MIN(J620,Q620)*-1,2))))</f>
        <v/>
      </c>
    </row>
    <row r="621" spans="1:19" x14ac:dyDescent="0.2">
      <c r="A621" s="109" t="str">
        <f>IF('Beladung des Speichers'!A621="","",'Beladung des Speichers'!A621)</f>
        <v/>
      </c>
      <c r="B621" s="109" t="str">
        <f>IF('Beladung des Speichers'!B621="","",'Beladung des Speichers'!B621)</f>
        <v/>
      </c>
      <c r="C621" s="163" t="str">
        <f>IF(ISBLANK('Beladung des Speichers'!A621),"",SUMIFS('Beladung des Speichers'!$C$17:$C$300,'Beladung des Speichers'!$A$17:$A$300,A621)-SUMIFS('Entladung des Speichers'!$C$17:$C$300,'Entladung des Speichers'!$A$17:$A$300,A621)+SUMIFS(Füllstände!$B$17:$B$299,Füllstände!$A$17:$A$299,A621)-SUMIFS(Füllstände!$C$17:$C$299,Füllstände!$A$17:$A$299,A621))</f>
        <v/>
      </c>
      <c r="D621" s="164" t="str">
        <f>IF(ISBLANK('Beladung des Speichers'!A621),"",C621*'Beladung des Speichers'!C621/SUMIFS('Beladung des Speichers'!$C$17:$C$300,'Beladung des Speichers'!$A$17:$A$300,A621))</f>
        <v/>
      </c>
      <c r="E621" s="165" t="str">
        <f>IF(ISBLANK('Beladung des Speichers'!A621),"",1/SUMIFS('Beladung des Speichers'!$C$17:$C$300,'Beladung des Speichers'!$A$17:$A$300,A621)*C621*SUMIF($A$17:$A$300,A621,'Beladung des Speichers'!$E$17:$E$300))</f>
        <v/>
      </c>
      <c r="F621" s="166" t="str">
        <f>IF(ISBLANK('Beladung des Speichers'!A621),"",IF(C621=0,"0,00",D621/C621*E621))</f>
        <v/>
      </c>
      <c r="G621" s="167" t="str">
        <f>IF(ISBLANK('Beladung des Speichers'!A621),"",SUMIFS('Beladung des Speichers'!$C$17:$C$300,'Beladung des Speichers'!$A$17:$A$300,A621))</f>
        <v/>
      </c>
      <c r="H621" s="124" t="str">
        <f>IF(ISBLANK('Beladung des Speichers'!A621),"",'Beladung des Speichers'!C621)</f>
        <v/>
      </c>
      <c r="I621" s="168" t="str">
        <f>IF(ISBLANK('Beladung des Speichers'!A621),"",SUMIFS('Beladung des Speichers'!$E$17:$E$1001,'Beladung des Speichers'!$A$17:$A$1001,'Ergebnis (detailliert)'!A621))</f>
        <v/>
      </c>
      <c r="J621" s="125" t="str">
        <f>IF(ISBLANK('Beladung des Speichers'!A621),"",'Beladung des Speichers'!E621)</f>
        <v/>
      </c>
      <c r="K621" s="168" t="str">
        <f>IF(ISBLANK('Beladung des Speichers'!A621),"",SUMIFS('Entladung des Speichers'!$C$17:$C$1001,'Entladung des Speichers'!$A$17:$A$1001,'Ergebnis (detailliert)'!A621))</f>
        <v/>
      </c>
      <c r="L621" s="169" t="str">
        <f t="shared" si="38"/>
        <v/>
      </c>
      <c r="M621" s="169" t="str">
        <f>IF(ISBLANK('Entladung des Speichers'!A621),"",'Entladung des Speichers'!C621)</f>
        <v/>
      </c>
      <c r="N621" s="168" t="str">
        <f>IF(ISBLANK('Beladung des Speichers'!A621),"",SUMIFS('Entladung des Speichers'!$E$17:$E$1001,'Entladung des Speichers'!$A$17:$A$1001,'Ergebnis (detailliert)'!$A$17:$A$300))</f>
        <v/>
      </c>
      <c r="O621" s="125" t="str">
        <f t="shared" si="39"/>
        <v/>
      </c>
      <c r="P621" s="20" t="str">
        <f>IFERROR(IF(A621="","",N621*'Ergebnis (detailliert)'!J621/'Ergebnis (detailliert)'!I621),0)</f>
        <v/>
      </c>
      <c r="Q621" s="106" t="str">
        <f t="shared" si="40"/>
        <v/>
      </c>
      <c r="R621" s="107" t="str">
        <f t="shared" si="41"/>
        <v/>
      </c>
      <c r="S621" s="108" t="str">
        <f>IF(A621="","",IF(LOOKUP(A621,Stammdaten!$A$17:$A$1001,Stammdaten!$G$17:$G$1001)="Nein",0,IF(ISBLANK('Beladung des Speichers'!A621),"",ROUND(MIN(J621,Q621)*-1,2))))</f>
        <v/>
      </c>
    </row>
    <row r="622" spans="1:19" x14ac:dyDescent="0.2">
      <c r="A622" s="109" t="str">
        <f>IF('Beladung des Speichers'!A622="","",'Beladung des Speichers'!A622)</f>
        <v/>
      </c>
      <c r="B622" s="109" t="str">
        <f>IF('Beladung des Speichers'!B622="","",'Beladung des Speichers'!B622)</f>
        <v/>
      </c>
      <c r="C622" s="163" t="str">
        <f>IF(ISBLANK('Beladung des Speichers'!A622),"",SUMIFS('Beladung des Speichers'!$C$17:$C$300,'Beladung des Speichers'!$A$17:$A$300,A622)-SUMIFS('Entladung des Speichers'!$C$17:$C$300,'Entladung des Speichers'!$A$17:$A$300,A622)+SUMIFS(Füllstände!$B$17:$B$299,Füllstände!$A$17:$A$299,A622)-SUMIFS(Füllstände!$C$17:$C$299,Füllstände!$A$17:$A$299,A622))</f>
        <v/>
      </c>
      <c r="D622" s="164" t="str">
        <f>IF(ISBLANK('Beladung des Speichers'!A622),"",C622*'Beladung des Speichers'!C622/SUMIFS('Beladung des Speichers'!$C$17:$C$300,'Beladung des Speichers'!$A$17:$A$300,A622))</f>
        <v/>
      </c>
      <c r="E622" s="165" t="str">
        <f>IF(ISBLANK('Beladung des Speichers'!A622),"",1/SUMIFS('Beladung des Speichers'!$C$17:$C$300,'Beladung des Speichers'!$A$17:$A$300,A622)*C622*SUMIF($A$17:$A$300,A622,'Beladung des Speichers'!$E$17:$E$300))</f>
        <v/>
      </c>
      <c r="F622" s="166" t="str">
        <f>IF(ISBLANK('Beladung des Speichers'!A622),"",IF(C622=0,"0,00",D622/C622*E622))</f>
        <v/>
      </c>
      <c r="G622" s="167" t="str">
        <f>IF(ISBLANK('Beladung des Speichers'!A622),"",SUMIFS('Beladung des Speichers'!$C$17:$C$300,'Beladung des Speichers'!$A$17:$A$300,A622))</f>
        <v/>
      </c>
      <c r="H622" s="124" t="str">
        <f>IF(ISBLANK('Beladung des Speichers'!A622),"",'Beladung des Speichers'!C622)</f>
        <v/>
      </c>
      <c r="I622" s="168" t="str">
        <f>IF(ISBLANK('Beladung des Speichers'!A622),"",SUMIFS('Beladung des Speichers'!$E$17:$E$1001,'Beladung des Speichers'!$A$17:$A$1001,'Ergebnis (detailliert)'!A622))</f>
        <v/>
      </c>
      <c r="J622" s="125" t="str">
        <f>IF(ISBLANK('Beladung des Speichers'!A622),"",'Beladung des Speichers'!E622)</f>
        <v/>
      </c>
      <c r="K622" s="168" t="str">
        <f>IF(ISBLANK('Beladung des Speichers'!A622),"",SUMIFS('Entladung des Speichers'!$C$17:$C$1001,'Entladung des Speichers'!$A$17:$A$1001,'Ergebnis (detailliert)'!A622))</f>
        <v/>
      </c>
      <c r="L622" s="169" t="str">
        <f t="shared" si="38"/>
        <v/>
      </c>
      <c r="M622" s="169" t="str">
        <f>IF(ISBLANK('Entladung des Speichers'!A622),"",'Entladung des Speichers'!C622)</f>
        <v/>
      </c>
      <c r="N622" s="168" t="str">
        <f>IF(ISBLANK('Beladung des Speichers'!A622),"",SUMIFS('Entladung des Speichers'!$E$17:$E$1001,'Entladung des Speichers'!$A$17:$A$1001,'Ergebnis (detailliert)'!$A$17:$A$300))</f>
        <v/>
      </c>
      <c r="O622" s="125" t="str">
        <f t="shared" si="39"/>
        <v/>
      </c>
      <c r="P622" s="20" t="str">
        <f>IFERROR(IF(A622="","",N622*'Ergebnis (detailliert)'!J622/'Ergebnis (detailliert)'!I622),0)</f>
        <v/>
      </c>
      <c r="Q622" s="106" t="str">
        <f t="shared" si="40"/>
        <v/>
      </c>
      <c r="R622" s="107" t="str">
        <f t="shared" si="41"/>
        <v/>
      </c>
      <c r="S622" s="108" t="str">
        <f>IF(A622="","",IF(LOOKUP(A622,Stammdaten!$A$17:$A$1001,Stammdaten!$G$17:$G$1001)="Nein",0,IF(ISBLANK('Beladung des Speichers'!A622),"",ROUND(MIN(J622,Q622)*-1,2))))</f>
        <v/>
      </c>
    </row>
    <row r="623" spans="1:19" x14ac:dyDescent="0.2">
      <c r="A623" s="109" t="str">
        <f>IF('Beladung des Speichers'!A623="","",'Beladung des Speichers'!A623)</f>
        <v/>
      </c>
      <c r="B623" s="109" t="str">
        <f>IF('Beladung des Speichers'!B623="","",'Beladung des Speichers'!B623)</f>
        <v/>
      </c>
      <c r="C623" s="163" t="str">
        <f>IF(ISBLANK('Beladung des Speichers'!A623),"",SUMIFS('Beladung des Speichers'!$C$17:$C$300,'Beladung des Speichers'!$A$17:$A$300,A623)-SUMIFS('Entladung des Speichers'!$C$17:$C$300,'Entladung des Speichers'!$A$17:$A$300,A623)+SUMIFS(Füllstände!$B$17:$B$299,Füllstände!$A$17:$A$299,A623)-SUMIFS(Füllstände!$C$17:$C$299,Füllstände!$A$17:$A$299,A623))</f>
        <v/>
      </c>
      <c r="D623" s="164" t="str">
        <f>IF(ISBLANK('Beladung des Speichers'!A623),"",C623*'Beladung des Speichers'!C623/SUMIFS('Beladung des Speichers'!$C$17:$C$300,'Beladung des Speichers'!$A$17:$A$300,A623))</f>
        <v/>
      </c>
      <c r="E623" s="165" t="str">
        <f>IF(ISBLANK('Beladung des Speichers'!A623),"",1/SUMIFS('Beladung des Speichers'!$C$17:$C$300,'Beladung des Speichers'!$A$17:$A$300,A623)*C623*SUMIF($A$17:$A$300,A623,'Beladung des Speichers'!$E$17:$E$300))</f>
        <v/>
      </c>
      <c r="F623" s="166" t="str">
        <f>IF(ISBLANK('Beladung des Speichers'!A623),"",IF(C623=0,"0,00",D623/C623*E623))</f>
        <v/>
      </c>
      <c r="G623" s="167" t="str">
        <f>IF(ISBLANK('Beladung des Speichers'!A623),"",SUMIFS('Beladung des Speichers'!$C$17:$C$300,'Beladung des Speichers'!$A$17:$A$300,A623))</f>
        <v/>
      </c>
      <c r="H623" s="124" t="str">
        <f>IF(ISBLANK('Beladung des Speichers'!A623),"",'Beladung des Speichers'!C623)</f>
        <v/>
      </c>
      <c r="I623" s="168" t="str">
        <f>IF(ISBLANK('Beladung des Speichers'!A623),"",SUMIFS('Beladung des Speichers'!$E$17:$E$1001,'Beladung des Speichers'!$A$17:$A$1001,'Ergebnis (detailliert)'!A623))</f>
        <v/>
      </c>
      <c r="J623" s="125" t="str">
        <f>IF(ISBLANK('Beladung des Speichers'!A623),"",'Beladung des Speichers'!E623)</f>
        <v/>
      </c>
      <c r="K623" s="168" t="str">
        <f>IF(ISBLANK('Beladung des Speichers'!A623),"",SUMIFS('Entladung des Speichers'!$C$17:$C$1001,'Entladung des Speichers'!$A$17:$A$1001,'Ergebnis (detailliert)'!A623))</f>
        <v/>
      </c>
      <c r="L623" s="169" t="str">
        <f t="shared" si="38"/>
        <v/>
      </c>
      <c r="M623" s="169" t="str">
        <f>IF(ISBLANK('Entladung des Speichers'!A623),"",'Entladung des Speichers'!C623)</f>
        <v/>
      </c>
      <c r="N623" s="168" t="str">
        <f>IF(ISBLANK('Beladung des Speichers'!A623),"",SUMIFS('Entladung des Speichers'!$E$17:$E$1001,'Entladung des Speichers'!$A$17:$A$1001,'Ergebnis (detailliert)'!$A$17:$A$300))</f>
        <v/>
      </c>
      <c r="O623" s="125" t="str">
        <f t="shared" si="39"/>
        <v/>
      </c>
      <c r="P623" s="20" t="str">
        <f>IFERROR(IF(A623="","",N623*'Ergebnis (detailliert)'!J623/'Ergebnis (detailliert)'!I623),0)</f>
        <v/>
      </c>
      <c r="Q623" s="106" t="str">
        <f t="shared" si="40"/>
        <v/>
      </c>
      <c r="R623" s="107" t="str">
        <f t="shared" si="41"/>
        <v/>
      </c>
      <c r="S623" s="108" t="str">
        <f>IF(A623="","",IF(LOOKUP(A623,Stammdaten!$A$17:$A$1001,Stammdaten!$G$17:$G$1001)="Nein",0,IF(ISBLANK('Beladung des Speichers'!A623),"",ROUND(MIN(J623,Q623)*-1,2))))</f>
        <v/>
      </c>
    </row>
    <row r="624" spans="1:19" x14ac:dyDescent="0.2">
      <c r="A624" s="109" t="str">
        <f>IF('Beladung des Speichers'!A624="","",'Beladung des Speichers'!A624)</f>
        <v/>
      </c>
      <c r="B624" s="109" t="str">
        <f>IF('Beladung des Speichers'!B624="","",'Beladung des Speichers'!B624)</f>
        <v/>
      </c>
      <c r="C624" s="163" t="str">
        <f>IF(ISBLANK('Beladung des Speichers'!A624),"",SUMIFS('Beladung des Speichers'!$C$17:$C$300,'Beladung des Speichers'!$A$17:$A$300,A624)-SUMIFS('Entladung des Speichers'!$C$17:$C$300,'Entladung des Speichers'!$A$17:$A$300,A624)+SUMIFS(Füllstände!$B$17:$B$299,Füllstände!$A$17:$A$299,A624)-SUMIFS(Füllstände!$C$17:$C$299,Füllstände!$A$17:$A$299,A624))</f>
        <v/>
      </c>
      <c r="D624" s="164" t="str">
        <f>IF(ISBLANK('Beladung des Speichers'!A624),"",C624*'Beladung des Speichers'!C624/SUMIFS('Beladung des Speichers'!$C$17:$C$300,'Beladung des Speichers'!$A$17:$A$300,A624))</f>
        <v/>
      </c>
      <c r="E624" s="165" t="str">
        <f>IF(ISBLANK('Beladung des Speichers'!A624),"",1/SUMIFS('Beladung des Speichers'!$C$17:$C$300,'Beladung des Speichers'!$A$17:$A$300,A624)*C624*SUMIF($A$17:$A$300,A624,'Beladung des Speichers'!$E$17:$E$300))</f>
        <v/>
      </c>
      <c r="F624" s="166" t="str">
        <f>IF(ISBLANK('Beladung des Speichers'!A624),"",IF(C624=0,"0,00",D624/C624*E624))</f>
        <v/>
      </c>
      <c r="G624" s="167" t="str">
        <f>IF(ISBLANK('Beladung des Speichers'!A624),"",SUMIFS('Beladung des Speichers'!$C$17:$C$300,'Beladung des Speichers'!$A$17:$A$300,A624))</f>
        <v/>
      </c>
      <c r="H624" s="124" t="str">
        <f>IF(ISBLANK('Beladung des Speichers'!A624),"",'Beladung des Speichers'!C624)</f>
        <v/>
      </c>
      <c r="I624" s="168" t="str">
        <f>IF(ISBLANK('Beladung des Speichers'!A624),"",SUMIFS('Beladung des Speichers'!$E$17:$E$1001,'Beladung des Speichers'!$A$17:$A$1001,'Ergebnis (detailliert)'!A624))</f>
        <v/>
      </c>
      <c r="J624" s="125" t="str">
        <f>IF(ISBLANK('Beladung des Speichers'!A624),"",'Beladung des Speichers'!E624)</f>
        <v/>
      </c>
      <c r="K624" s="168" t="str">
        <f>IF(ISBLANK('Beladung des Speichers'!A624),"",SUMIFS('Entladung des Speichers'!$C$17:$C$1001,'Entladung des Speichers'!$A$17:$A$1001,'Ergebnis (detailliert)'!A624))</f>
        <v/>
      </c>
      <c r="L624" s="169" t="str">
        <f t="shared" si="38"/>
        <v/>
      </c>
      <c r="M624" s="169" t="str">
        <f>IF(ISBLANK('Entladung des Speichers'!A624),"",'Entladung des Speichers'!C624)</f>
        <v/>
      </c>
      <c r="N624" s="168" t="str">
        <f>IF(ISBLANK('Beladung des Speichers'!A624),"",SUMIFS('Entladung des Speichers'!$E$17:$E$1001,'Entladung des Speichers'!$A$17:$A$1001,'Ergebnis (detailliert)'!$A$17:$A$300))</f>
        <v/>
      </c>
      <c r="O624" s="125" t="str">
        <f t="shared" si="39"/>
        <v/>
      </c>
      <c r="P624" s="20" t="str">
        <f>IFERROR(IF(A624="","",N624*'Ergebnis (detailliert)'!J624/'Ergebnis (detailliert)'!I624),0)</f>
        <v/>
      </c>
      <c r="Q624" s="106" t="str">
        <f t="shared" si="40"/>
        <v/>
      </c>
      <c r="R624" s="107" t="str">
        <f t="shared" si="41"/>
        <v/>
      </c>
      <c r="S624" s="108" t="str">
        <f>IF(A624="","",IF(LOOKUP(A624,Stammdaten!$A$17:$A$1001,Stammdaten!$G$17:$G$1001)="Nein",0,IF(ISBLANK('Beladung des Speichers'!A624),"",ROUND(MIN(J624,Q624)*-1,2))))</f>
        <v/>
      </c>
    </row>
    <row r="625" spans="1:19" x14ac:dyDescent="0.2">
      <c r="A625" s="109" t="str">
        <f>IF('Beladung des Speichers'!A625="","",'Beladung des Speichers'!A625)</f>
        <v/>
      </c>
      <c r="B625" s="109" t="str">
        <f>IF('Beladung des Speichers'!B625="","",'Beladung des Speichers'!B625)</f>
        <v/>
      </c>
      <c r="C625" s="163" t="str">
        <f>IF(ISBLANK('Beladung des Speichers'!A625),"",SUMIFS('Beladung des Speichers'!$C$17:$C$300,'Beladung des Speichers'!$A$17:$A$300,A625)-SUMIFS('Entladung des Speichers'!$C$17:$C$300,'Entladung des Speichers'!$A$17:$A$300,A625)+SUMIFS(Füllstände!$B$17:$B$299,Füllstände!$A$17:$A$299,A625)-SUMIFS(Füllstände!$C$17:$C$299,Füllstände!$A$17:$A$299,A625))</f>
        <v/>
      </c>
      <c r="D625" s="164" t="str">
        <f>IF(ISBLANK('Beladung des Speichers'!A625),"",C625*'Beladung des Speichers'!C625/SUMIFS('Beladung des Speichers'!$C$17:$C$300,'Beladung des Speichers'!$A$17:$A$300,A625))</f>
        <v/>
      </c>
      <c r="E625" s="165" t="str">
        <f>IF(ISBLANK('Beladung des Speichers'!A625),"",1/SUMIFS('Beladung des Speichers'!$C$17:$C$300,'Beladung des Speichers'!$A$17:$A$300,A625)*C625*SUMIF($A$17:$A$300,A625,'Beladung des Speichers'!$E$17:$E$300))</f>
        <v/>
      </c>
      <c r="F625" s="166" t="str">
        <f>IF(ISBLANK('Beladung des Speichers'!A625),"",IF(C625=0,"0,00",D625/C625*E625))</f>
        <v/>
      </c>
      <c r="G625" s="167" t="str">
        <f>IF(ISBLANK('Beladung des Speichers'!A625),"",SUMIFS('Beladung des Speichers'!$C$17:$C$300,'Beladung des Speichers'!$A$17:$A$300,A625))</f>
        <v/>
      </c>
      <c r="H625" s="124" t="str">
        <f>IF(ISBLANK('Beladung des Speichers'!A625),"",'Beladung des Speichers'!C625)</f>
        <v/>
      </c>
      <c r="I625" s="168" t="str">
        <f>IF(ISBLANK('Beladung des Speichers'!A625),"",SUMIFS('Beladung des Speichers'!$E$17:$E$1001,'Beladung des Speichers'!$A$17:$A$1001,'Ergebnis (detailliert)'!A625))</f>
        <v/>
      </c>
      <c r="J625" s="125" t="str">
        <f>IF(ISBLANK('Beladung des Speichers'!A625),"",'Beladung des Speichers'!E625)</f>
        <v/>
      </c>
      <c r="K625" s="168" t="str">
        <f>IF(ISBLANK('Beladung des Speichers'!A625),"",SUMIFS('Entladung des Speichers'!$C$17:$C$1001,'Entladung des Speichers'!$A$17:$A$1001,'Ergebnis (detailliert)'!A625))</f>
        <v/>
      </c>
      <c r="L625" s="169" t="str">
        <f t="shared" si="38"/>
        <v/>
      </c>
      <c r="M625" s="169" t="str">
        <f>IF(ISBLANK('Entladung des Speichers'!A625),"",'Entladung des Speichers'!C625)</f>
        <v/>
      </c>
      <c r="N625" s="168" t="str">
        <f>IF(ISBLANK('Beladung des Speichers'!A625),"",SUMIFS('Entladung des Speichers'!$E$17:$E$1001,'Entladung des Speichers'!$A$17:$A$1001,'Ergebnis (detailliert)'!$A$17:$A$300))</f>
        <v/>
      </c>
      <c r="O625" s="125" t="str">
        <f t="shared" si="39"/>
        <v/>
      </c>
      <c r="P625" s="20" t="str">
        <f>IFERROR(IF(A625="","",N625*'Ergebnis (detailliert)'!J625/'Ergebnis (detailliert)'!I625),0)</f>
        <v/>
      </c>
      <c r="Q625" s="106" t="str">
        <f t="shared" si="40"/>
        <v/>
      </c>
      <c r="R625" s="107" t="str">
        <f t="shared" si="41"/>
        <v/>
      </c>
      <c r="S625" s="108" t="str">
        <f>IF(A625="","",IF(LOOKUP(A625,Stammdaten!$A$17:$A$1001,Stammdaten!$G$17:$G$1001)="Nein",0,IF(ISBLANK('Beladung des Speichers'!A625),"",ROUND(MIN(J625,Q625)*-1,2))))</f>
        <v/>
      </c>
    </row>
    <row r="626" spans="1:19" x14ac:dyDescent="0.2">
      <c r="A626" s="109" t="str">
        <f>IF('Beladung des Speichers'!A626="","",'Beladung des Speichers'!A626)</f>
        <v/>
      </c>
      <c r="B626" s="109" t="str">
        <f>IF('Beladung des Speichers'!B626="","",'Beladung des Speichers'!B626)</f>
        <v/>
      </c>
      <c r="C626" s="163" t="str">
        <f>IF(ISBLANK('Beladung des Speichers'!A626),"",SUMIFS('Beladung des Speichers'!$C$17:$C$300,'Beladung des Speichers'!$A$17:$A$300,A626)-SUMIFS('Entladung des Speichers'!$C$17:$C$300,'Entladung des Speichers'!$A$17:$A$300,A626)+SUMIFS(Füllstände!$B$17:$B$299,Füllstände!$A$17:$A$299,A626)-SUMIFS(Füllstände!$C$17:$C$299,Füllstände!$A$17:$A$299,A626))</f>
        <v/>
      </c>
      <c r="D626" s="164" t="str">
        <f>IF(ISBLANK('Beladung des Speichers'!A626),"",C626*'Beladung des Speichers'!C626/SUMIFS('Beladung des Speichers'!$C$17:$C$300,'Beladung des Speichers'!$A$17:$A$300,A626))</f>
        <v/>
      </c>
      <c r="E626" s="165" t="str">
        <f>IF(ISBLANK('Beladung des Speichers'!A626),"",1/SUMIFS('Beladung des Speichers'!$C$17:$C$300,'Beladung des Speichers'!$A$17:$A$300,A626)*C626*SUMIF($A$17:$A$300,A626,'Beladung des Speichers'!$E$17:$E$300))</f>
        <v/>
      </c>
      <c r="F626" s="166" t="str">
        <f>IF(ISBLANK('Beladung des Speichers'!A626),"",IF(C626=0,"0,00",D626/C626*E626))</f>
        <v/>
      </c>
      <c r="G626" s="167" t="str">
        <f>IF(ISBLANK('Beladung des Speichers'!A626),"",SUMIFS('Beladung des Speichers'!$C$17:$C$300,'Beladung des Speichers'!$A$17:$A$300,A626))</f>
        <v/>
      </c>
      <c r="H626" s="124" t="str">
        <f>IF(ISBLANK('Beladung des Speichers'!A626),"",'Beladung des Speichers'!C626)</f>
        <v/>
      </c>
      <c r="I626" s="168" t="str">
        <f>IF(ISBLANK('Beladung des Speichers'!A626),"",SUMIFS('Beladung des Speichers'!$E$17:$E$1001,'Beladung des Speichers'!$A$17:$A$1001,'Ergebnis (detailliert)'!A626))</f>
        <v/>
      </c>
      <c r="J626" s="125" t="str">
        <f>IF(ISBLANK('Beladung des Speichers'!A626),"",'Beladung des Speichers'!E626)</f>
        <v/>
      </c>
      <c r="K626" s="168" t="str">
        <f>IF(ISBLANK('Beladung des Speichers'!A626),"",SUMIFS('Entladung des Speichers'!$C$17:$C$1001,'Entladung des Speichers'!$A$17:$A$1001,'Ergebnis (detailliert)'!A626))</f>
        <v/>
      </c>
      <c r="L626" s="169" t="str">
        <f t="shared" si="38"/>
        <v/>
      </c>
      <c r="M626" s="169" t="str">
        <f>IF(ISBLANK('Entladung des Speichers'!A626),"",'Entladung des Speichers'!C626)</f>
        <v/>
      </c>
      <c r="N626" s="168" t="str">
        <f>IF(ISBLANK('Beladung des Speichers'!A626),"",SUMIFS('Entladung des Speichers'!$E$17:$E$1001,'Entladung des Speichers'!$A$17:$A$1001,'Ergebnis (detailliert)'!$A$17:$A$300))</f>
        <v/>
      </c>
      <c r="O626" s="125" t="str">
        <f t="shared" si="39"/>
        <v/>
      </c>
      <c r="P626" s="20" t="str">
        <f>IFERROR(IF(A626="","",N626*'Ergebnis (detailliert)'!J626/'Ergebnis (detailliert)'!I626),0)</f>
        <v/>
      </c>
      <c r="Q626" s="106" t="str">
        <f t="shared" si="40"/>
        <v/>
      </c>
      <c r="R626" s="107" t="str">
        <f t="shared" si="41"/>
        <v/>
      </c>
      <c r="S626" s="108" t="str">
        <f>IF(A626="","",IF(LOOKUP(A626,Stammdaten!$A$17:$A$1001,Stammdaten!$G$17:$G$1001)="Nein",0,IF(ISBLANK('Beladung des Speichers'!A626),"",ROUND(MIN(J626,Q626)*-1,2))))</f>
        <v/>
      </c>
    </row>
    <row r="627" spans="1:19" x14ac:dyDescent="0.2">
      <c r="A627" s="109" t="str">
        <f>IF('Beladung des Speichers'!A627="","",'Beladung des Speichers'!A627)</f>
        <v/>
      </c>
      <c r="B627" s="109" t="str">
        <f>IF('Beladung des Speichers'!B627="","",'Beladung des Speichers'!B627)</f>
        <v/>
      </c>
      <c r="C627" s="163" t="str">
        <f>IF(ISBLANK('Beladung des Speichers'!A627),"",SUMIFS('Beladung des Speichers'!$C$17:$C$300,'Beladung des Speichers'!$A$17:$A$300,A627)-SUMIFS('Entladung des Speichers'!$C$17:$C$300,'Entladung des Speichers'!$A$17:$A$300,A627)+SUMIFS(Füllstände!$B$17:$B$299,Füllstände!$A$17:$A$299,A627)-SUMIFS(Füllstände!$C$17:$C$299,Füllstände!$A$17:$A$299,A627))</f>
        <v/>
      </c>
      <c r="D627" s="164" t="str">
        <f>IF(ISBLANK('Beladung des Speichers'!A627),"",C627*'Beladung des Speichers'!C627/SUMIFS('Beladung des Speichers'!$C$17:$C$300,'Beladung des Speichers'!$A$17:$A$300,A627))</f>
        <v/>
      </c>
      <c r="E627" s="165" t="str">
        <f>IF(ISBLANK('Beladung des Speichers'!A627),"",1/SUMIFS('Beladung des Speichers'!$C$17:$C$300,'Beladung des Speichers'!$A$17:$A$300,A627)*C627*SUMIF($A$17:$A$300,A627,'Beladung des Speichers'!$E$17:$E$300))</f>
        <v/>
      </c>
      <c r="F627" s="166" t="str">
        <f>IF(ISBLANK('Beladung des Speichers'!A627),"",IF(C627=0,"0,00",D627/C627*E627))</f>
        <v/>
      </c>
      <c r="G627" s="167" t="str">
        <f>IF(ISBLANK('Beladung des Speichers'!A627),"",SUMIFS('Beladung des Speichers'!$C$17:$C$300,'Beladung des Speichers'!$A$17:$A$300,A627))</f>
        <v/>
      </c>
      <c r="H627" s="124" t="str">
        <f>IF(ISBLANK('Beladung des Speichers'!A627),"",'Beladung des Speichers'!C627)</f>
        <v/>
      </c>
      <c r="I627" s="168" t="str">
        <f>IF(ISBLANK('Beladung des Speichers'!A627),"",SUMIFS('Beladung des Speichers'!$E$17:$E$1001,'Beladung des Speichers'!$A$17:$A$1001,'Ergebnis (detailliert)'!A627))</f>
        <v/>
      </c>
      <c r="J627" s="125" t="str">
        <f>IF(ISBLANK('Beladung des Speichers'!A627),"",'Beladung des Speichers'!E627)</f>
        <v/>
      </c>
      <c r="K627" s="168" t="str">
        <f>IF(ISBLANK('Beladung des Speichers'!A627),"",SUMIFS('Entladung des Speichers'!$C$17:$C$1001,'Entladung des Speichers'!$A$17:$A$1001,'Ergebnis (detailliert)'!A627))</f>
        <v/>
      </c>
      <c r="L627" s="169" t="str">
        <f t="shared" si="38"/>
        <v/>
      </c>
      <c r="M627" s="169" t="str">
        <f>IF(ISBLANK('Entladung des Speichers'!A627),"",'Entladung des Speichers'!C627)</f>
        <v/>
      </c>
      <c r="N627" s="168" t="str">
        <f>IF(ISBLANK('Beladung des Speichers'!A627),"",SUMIFS('Entladung des Speichers'!$E$17:$E$1001,'Entladung des Speichers'!$A$17:$A$1001,'Ergebnis (detailliert)'!$A$17:$A$300))</f>
        <v/>
      </c>
      <c r="O627" s="125" t="str">
        <f t="shared" si="39"/>
        <v/>
      </c>
      <c r="P627" s="20" t="str">
        <f>IFERROR(IF(A627="","",N627*'Ergebnis (detailliert)'!J627/'Ergebnis (detailliert)'!I627),0)</f>
        <v/>
      </c>
      <c r="Q627" s="106" t="str">
        <f t="shared" si="40"/>
        <v/>
      </c>
      <c r="R627" s="107" t="str">
        <f t="shared" si="41"/>
        <v/>
      </c>
      <c r="S627" s="108" t="str">
        <f>IF(A627="","",IF(LOOKUP(A627,Stammdaten!$A$17:$A$1001,Stammdaten!$G$17:$G$1001)="Nein",0,IF(ISBLANK('Beladung des Speichers'!A627),"",ROUND(MIN(J627,Q627)*-1,2))))</f>
        <v/>
      </c>
    </row>
    <row r="628" spans="1:19" x14ac:dyDescent="0.2">
      <c r="A628" s="109" t="str">
        <f>IF('Beladung des Speichers'!A628="","",'Beladung des Speichers'!A628)</f>
        <v/>
      </c>
      <c r="B628" s="109" t="str">
        <f>IF('Beladung des Speichers'!B628="","",'Beladung des Speichers'!B628)</f>
        <v/>
      </c>
      <c r="C628" s="163" t="str">
        <f>IF(ISBLANK('Beladung des Speichers'!A628),"",SUMIFS('Beladung des Speichers'!$C$17:$C$300,'Beladung des Speichers'!$A$17:$A$300,A628)-SUMIFS('Entladung des Speichers'!$C$17:$C$300,'Entladung des Speichers'!$A$17:$A$300,A628)+SUMIFS(Füllstände!$B$17:$B$299,Füllstände!$A$17:$A$299,A628)-SUMIFS(Füllstände!$C$17:$C$299,Füllstände!$A$17:$A$299,A628))</f>
        <v/>
      </c>
      <c r="D628" s="164" t="str">
        <f>IF(ISBLANK('Beladung des Speichers'!A628),"",C628*'Beladung des Speichers'!C628/SUMIFS('Beladung des Speichers'!$C$17:$C$300,'Beladung des Speichers'!$A$17:$A$300,A628))</f>
        <v/>
      </c>
      <c r="E628" s="165" t="str">
        <f>IF(ISBLANK('Beladung des Speichers'!A628),"",1/SUMIFS('Beladung des Speichers'!$C$17:$C$300,'Beladung des Speichers'!$A$17:$A$300,A628)*C628*SUMIF($A$17:$A$300,A628,'Beladung des Speichers'!$E$17:$E$300))</f>
        <v/>
      </c>
      <c r="F628" s="166" t="str">
        <f>IF(ISBLANK('Beladung des Speichers'!A628),"",IF(C628=0,"0,00",D628/C628*E628))</f>
        <v/>
      </c>
      <c r="G628" s="167" t="str">
        <f>IF(ISBLANK('Beladung des Speichers'!A628),"",SUMIFS('Beladung des Speichers'!$C$17:$C$300,'Beladung des Speichers'!$A$17:$A$300,A628))</f>
        <v/>
      </c>
      <c r="H628" s="124" t="str">
        <f>IF(ISBLANK('Beladung des Speichers'!A628),"",'Beladung des Speichers'!C628)</f>
        <v/>
      </c>
      <c r="I628" s="168" t="str">
        <f>IF(ISBLANK('Beladung des Speichers'!A628),"",SUMIFS('Beladung des Speichers'!$E$17:$E$1001,'Beladung des Speichers'!$A$17:$A$1001,'Ergebnis (detailliert)'!A628))</f>
        <v/>
      </c>
      <c r="J628" s="125" t="str">
        <f>IF(ISBLANK('Beladung des Speichers'!A628),"",'Beladung des Speichers'!E628)</f>
        <v/>
      </c>
      <c r="K628" s="168" t="str">
        <f>IF(ISBLANK('Beladung des Speichers'!A628),"",SUMIFS('Entladung des Speichers'!$C$17:$C$1001,'Entladung des Speichers'!$A$17:$A$1001,'Ergebnis (detailliert)'!A628))</f>
        <v/>
      </c>
      <c r="L628" s="169" t="str">
        <f t="shared" si="38"/>
        <v/>
      </c>
      <c r="M628" s="169" t="str">
        <f>IF(ISBLANK('Entladung des Speichers'!A628),"",'Entladung des Speichers'!C628)</f>
        <v/>
      </c>
      <c r="N628" s="168" t="str">
        <f>IF(ISBLANK('Beladung des Speichers'!A628),"",SUMIFS('Entladung des Speichers'!$E$17:$E$1001,'Entladung des Speichers'!$A$17:$A$1001,'Ergebnis (detailliert)'!$A$17:$A$300))</f>
        <v/>
      </c>
      <c r="O628" s="125" t="str">
        <f t="shared" si="39"/>
        <v/>
      </c>
      <c r="P628" s="20" t="str">
        <f>IFERROR(IF(A628="","",N628*'Ergebnis (detailliert)'!J628/'Ergebnis (detailliert)'!I628),0)</f>
        <v/>
      </c>
      <c r="Q628" s="106" t="str">
        <f t="shared" si="40"/>
        <v/>
      </c>
      <c r="R628" s="107" t="str">
        <f t="shared" si="41"/>
        <v/>
      </c>
      <c r="S628" s="108" t="str">
        <f>IF(A628="","",IF(LOOKUP(A628,Stammdaten!$A$17:$A$1001,Stammdaten!$G$17:$G$1001)="Nein",0,IF(ISBLANK('Beladung des Speichers'!A628),"",ROUND(MIN(J628,Q628)*-1,2))))</f>
        <v/>
      </c>
    </row>
    <row r="629" spans="1:19" x14ac:dyDescent="0.2">
      <c r="A629" s="109" t="str">
        <f>IF('Beladung des Speichers'!A629="","",'Beladung des Speichers'!A629)</f>
        <v/>
      </c>
      <c r="B629" s="109" t="str">
        <f>IF('Beladung des Speichers'!B629="","",'Beladung des Speichers'!B629)</f>
        <v/>
      </c>
      <c r="C629" s="163" t="str">
        <f>IF(ISBLANK('Beladung des Speichers'!A629),"",SUMIFS('Beladung des Speichers'!$C$17:$C$300,'Beladung des Speichers'!$A$17:$A$300,A629)-SUMIFS('Entladung des Speichers'!$C$17:$C$300,'Entladung des Speichers'!$A$17:$A$300,A629)+SUMIFS(Füllstände!$B$17:$B$299,Füllstände!$A$17:$A$299,A629)-SUMIFS(Füllstände!$C$17:$C$299,Füllstände!$A$17:$A$299,A629))</f>
        <v/>
      </c>
      <c r="D629" s="164" t="str">
        <f>IF(ISBLANK('Beladung des Speichers'!A629),"",C629*'Beladung des Speichers'!C629/SUMIFS('Beladung des Speichers'!$C$17:$C$300,'Beladung des Speichers'!$A$17:$A$300,A629))</f>
        <v/>
      </c>
      <c r="E629" s="165" t="str">
        <f>IF(ISBLANK('Beladung des Speichers'!A629),"",1/SUMIFS('Beladung des Speichers'!$C$17:$C$300,'Beladung des Speichers'!$A$17:$A$300,A629)*C629*SUMIF($A$17:$A$300,A629,'Beladung des Speichers'!$E$17:$E$300))</f>
        <v/>
      </c>
      <c r="F629" s="166" t="str">
        <f>IF(ISBLANK('Beladung des Speichers'!A629),"",IF(C629=0,"0,00",D629/C629*E629))</f>
        <v/>
      </c>
      <c r="G629" s="167" t="str">
        <f>IF(ISBLANK('Beladung des Speichers'!A629),"",SUMIFS('Beladung des Speichers'!$C$17:$C$300,'Beladung des Speichers'!$A$17:$A$300,A629))</f>
        <v/>
      </c>
      <c r="H629" s="124" t="str">
        <f>IF(ISBLANK('Beladung des Speichers'!A629),"",'Beladung des Speichers'!C629)</f>
        <v/>
      </c>
      <c r="I629" s="168" t="str">
        <f>IF(ISBLANK('Beladung des Speichers'!A629),"",SUMIFS('Beladung des Speichers'!$E$17:$E$1001,'Beladung des Speichers'!$A$17:$A$1001,'Ergebnis (detailliert)'!A629))</f>
        <v/>
      </c>
      <c r="J629" s="125" t="str">
        <f>IF(ISBLANK('Beladung des Speichers'!A629),"",'Beladung des Speichers'!E629)</f>
        <v/>
      </c>
      <c r="K629" s="168" t="str">
        <f>IF(ISBLANK('Beladung des Speichers'!A629),"",SUMIFS('Entladung des Speichers'!$C$17:$C$1001,'Entladung des Speichers'!$A$17:$A$1001,'Ergebnis (detailliert)'!A629))</f>
        <v/>
      </c>
      <c r="L629" s="169" t="str">
        <f t="shared" si="38"/>
        <v/>
      </c>
      <c r="M629" s="169" t="str">
        <f>IF(ISBLANK('Entladung des Speichers'!A629),"",'Entladung des Speichers'!C629)</f>
        <v/>
      </c>
      <c r="N629" s="168" t="str">
        <f>IF(ISBLANK('Beladung des Speichers'!A629),"",SUMIFS('Entladung des Speichers'!$E$17:$E$1001,'Entladung des Speichers'!$A$17:$A$1001,'Ergebnis (detailliert)'!$A$17:$A$300))</f>
        <v/>
      </c>
      <c r="O629" s="125" t="str">
        <f t="shared" si="39"/>
        <v/>
      </c>
      <c r="P629" s="20" t="str">
        <f>IFERROR(IF(A629="","",N629*'Ergebnis (detailliert)'!J629/'Ergebnis (detailliert)'!I629),0)</f>
        <v/>
      </c>
      <c r="Q629" s="106" t="str">
        <f t="shared" si="40"/>
        <v/>
      </c>
      <c r="R629" s="107" t="str">
        <f t="shared" si="41"/>
        <v/>
      </c>
      <c r="S629" s="108" t="str">
        <f>IF(A629="","",IF(LOOKUP(A629,Stammdaten!$A$17:$A$1001,Stammdaten!$G$17:$G$1001)="Nein",0,IF(ISBLANK('Beladung des Speichers'!A629),"",ROUND(MIN(J629,Q629)*-1,2))))</f>
        <v/>
      </c>
    </row>
    <row r="630" spans="1:19" x14ac:dyDescent="0.2">
      <c r="A630" s="109" t="str">
        <f>IF('Beladung des Speichers'!A630="","",'Beladung des Speichers'!A630)</f>
        <v/>
      </c>
      <c r="B630" s="109" t="str">
        <f>IF('Beladung des Speichers'!B630="","",'Beladung des Speichers'!B630)</f>
        <v/>
      </c>
      <c r="C630" s="163" t="str">
        <f>IF(ISBLANK('Beladung des Speichers'!A630),"",SUMIFS('Beladung des Speichers'!$C$17:$C$300,'Beladung des Speichers'!$A$17:$A$300,A630)-SUMIFS('Entladung des Speichers'!$C$17:$C$300,'Entladung des Speichers'!$A$17:$A$300,A630)+SUMIFS(Füllstände!$B$17:$B$299,Füllstände!$A$17:$A$299,A630)-SUMIFS(Füllstände!$C$17:$C$299,Füllstände!$A$17:$A$299,A630))</f>
        <v/>
      </c>
      <c r="D630" s="164" t="str">
        <f>IF(ISBLANK('Beladung des Speichers'!A630),"",C630*'Beladung des Speichers'!C630/SUMIFS('Beladung des Speichers'!$C$17:$C$300,'Beladung des Speichers'!$A$17:$A$300,A630))</f>
        <v/>
      </c>
      <c r="E630" s="165" t="str">
        <f>IF(ISBLANK('Beladung des Speichers'!A630),"",1/SUMIFS('Beladung des Speichers'!$C$17:$C$300,'Beladung des Speichers'!$A$17:$A$300,A630)*C630*SUMIF($A$17:$A$300,A630,'Beladung des Speichers'!$E$17:$E$300))</f>
        <v/>
      </c>
      <c r="F630" s="166" t="str">
        <f>IF(ISBLANK('Beladung des Speichers'!A630),"",IF(C630=0,"0,00",D630/C630*E630))</f>
        <v/>
      </c>
      <c r="G630" s="167" t="str">
        <f>IF(ISBLANK('Beladung des Speichers'!A630),"",SUMIFS('Beladung des Speichers'!$C$17:$C$300,'Beladung des Speichers'!$A$17:$A$300,A630))</f>
        <v/>
      </c>
      <c r="H630" s="124" t="str">
        <f>IF(ISBLANK('Beladung des Speichers'!A630),"",'Beladung des Speichers'!C630)</f>
        <v/>
      </c>
      <c r="I630" s="168" t="str">
        <f>IF(ISBLANK('Beladung des Speichers'!A630),"",SUMIFS('Beladung des Speichers'!$E$17:$E$1001,'Beladung des Speichers'!$A$17:$A$1001,'Ergebnis (detailliert)'!A630))</f>
        <v/>
      </c>
      <c r="J630" s="125" t="str">
        <f>IF(ISBLANK('Beladung des Speichers'!A630),"",'Beladung des Speichers'!E630)</f>
        <v/>
      </c>
      <c r="K630" s="168" t="str">
        <f>IF(ISBLANK('Beladung des Speichers'!A630),"",SUMIFS('Entladung des Speichers'!$C$17:$C$1001,'Entladung des Speichers'!$A$17:$A$1001,'Ergebnis (detailliert)'!A630))</f>
        <v/>
      </c>
      <c r="L630" s="169" t="str">
        <f t="shared" si="38"/>
        <v/>
      </c>
      <c r="M630" s="169" t="str">
        <f>IF(ISBLANK('Entladung des Speichers'!A630),"",'Entladung des Speichers'!C630)</f>
        <v/>
      </c>
      <c r="N630" s="168" t="str">
        <f>IF(ISBLANK('Beladung des Speichers'!A630),"",SUMIFS('Entladung des Speichers'!$E$17:$E$1001,'Entladung des Speichers'!$A$17:$A$1001,'Ergebnis (detailliert)'!$A$17:$A$300))</f>
        <v/>
      </c>
      <c r="O630" s="125" t="str">
        <f t="shared" si="39"/>
        <v/>
      </c>
      <c r="P630" s="20" t="str">
        <f>IFERROR(IF(A630="","",N630*'Ergebnis (detailliert)'!J630/'Ergebnis (detailliert)'!I630),0)</f>
        <v/>
      </c>
      <c r="Q630" s="106" t="str">
        <f t="shared" si="40"/>
        <v/>
      </c>
      <c r="R630" s="107" t="str">
        <f t="shared" si="41"/>
        <v/>
      </c>
      <c r="S630" s="108" t="str">
        <f>IF(A630="","",IF(LOOKUP(A630,Stammdaten!$A$17:$A$1001,Stammdaten!$G$17:$G$1001)="Nein",0,IF(ISBLANK('Beladung des Speichers'!A630),"",ROUND(MIN(J630,Q630)*-1,2))))</f>
        <v/>
      </c>
    </row>
    <row r="631" spans="1:19" x14ac:dyDescent="0.2">
      <c r="A631" s="109" t="str">
        <f>IF('Beladung des Speichers'!A631="","",'Beladung des Speichers'!A631)</f>
        <v/>
      </c>
      <c r="B631" s="109" t="str">
        <f>IF('Beladung des Speichers'!B631="","",'Beladung des Speichers'!B631)</f>
        <v/>
      </c>
      <c r="C631" s="163" t="str">
        <f>IF(ISBLANK('Beladung des Speichers'!A631),"",SUMIFS('Beladung des Speichers'!$C$17:$C$300,'Beladung des Speichers'!$A$17:$A$300,A631)-SUMIFS('Entladung des Speichers'!$C$17:$C$300,'Entladung des Speichers'!$A$17:$A$300,A631)+SUMIFS(Füllstände!$B$17:$B$299,Füllstände!$A$17:$A$299,A631)-SUMIFS(Füllstände!$C$17:$C$299,Füllstände!$A$17:$A$299,A631))</f>
        <v/>
      </c>
      <c r="D631" s="164" t="str">
        <f>IF(ISBLANK('Beladung des Speichers'!A631),"",C631*'Beladung des Speichers'!C631/SUMIFS('Beladung des Speichers'!$C$17:$C$300,'Beladung des Speichers'!$A$17:$A$300,A631))</f>
        <v/>
      </c>
      <c r="E631" s="165" t="str">
        <f>IF(ISBLANK('Beladung des Speichers'!A631),"",1/SUMIFS('Beladung des Speichers'!$C$17:$C$300,'Beladung des Speichers'!$A$17:$A$300,A631)*C631*SUMIF($A$17:$A$300,A631,'Beladung des Speichers'!$E$17:$E$300))</f>
        <v/>
      </c>
      <c r="F631" s="166" t="str">
        <f>IF(ISBLANK('Beladung des Speichers'!A631),"",IF(C631=0,"0,00",D631/C631*E631))</f>
        <v/>
      </c>
      <c r="G631" s="167" t="str">
        <f>IF(ISBLANK('Beladung des Speichers'!A631),"",SUMIFS('Beladung des Speichers'!$C$17:$C$300,'Beladung des Speichers'!$A$17:$A$300,A631))</f>
        <v/>
      </c>
      <c r="H631" s="124" t="str">
        <f>IF(ISBLANK('Beladung des Speichers'!A631),"",'Beladung des Speichers'!C631)</f>
        <v/>
      </c>
      <c r="I631" s="168" t="str">
        <f>IF(ISBLANK('Beladung des Speichers'!A631),"",SUMIFS('Beladung des Speichers'!$E$17:$E$1001,'Beladung des Speichers'!$A$17:$A$1001,'Ergebnis (detailliert)'!A631))</f>
        <v/>
      </c>
      <c r="J631" s="125" t="str">
        <f>IF(ISBLANK('Beladung des Speichers'!A631),"",'Beladung des Speichers'!E631)</f>
        <v/>
      </c>
      <c r="K631" s="168" t="str">
        <f>IF(ISBLANK('Beladung des Speichers'!A631),"",SUMIFS('Entladung des Speichers'!$C$17:$C$1001,'Entladung des Speichers'!$A$17:$A$1001,'Ergebnis (detailliert)'!A631))</f>
        <v/>
      </c>
      <c r="L631" s="169" t="str">
        <f t="shared" si="38"/>
        <v/>
      </c>
      <c r="M631" s="169" t="str">
        <f>IF(ISBLANK('Entladung des Speichers'!A631),"",'Entladung des Speichers'!C631)</f>
        <v/>
      </c>
      <c r="N631" s="168" t="str">
        <f>IF(ISBLANK('Beladung des Speichers'!A631),"",SUMIFS('Entladung des Speichers'!$E$17:$E$1001,'Entladung des Speichers'!$A$17:$A$1001,'Ergebnis (detailliert)'!$A$17:$A$300))</f>
        <v/>
      </c>
      <c r="O631" s="125" t="str">
        <f t="shared" si="39"/>
        <v/>
      </c>
      <c r="P631" s="20" t="str">
        <f>IFERROR(IF(A631="","",N631*'Ergebnis (detailliert)'!J631/'Ergebnis (detailliert)'!I631),0)</f>
        <v/>
      </c>
      <c r="Q631" s="106" t="str">
        <f t="shared" si="40"/>
        <v/>
      </c>
      <c r="R631" s="107" t="str">
        <f t="shared" si="41"/>
        <v/>
      </c>
      <c r="S631" s="108" t="str">
        <f>IF(A631="","",IF(LOOKUP(A631,Stammdaten!$A$17:$A$1001,Stammdaten!$G$17:$G$1001)="Nein",0,IF(ISBLANK('Beladung des Speichers'!A631),"",ROUND(MIN(J631,Q631)*-1,2))))</f>
        <v/>
      </c>
    </row>
    <row r="632" spans="1:19" x14ac:dyDescent="0.2">
      <c r="A632" s="109" t="str">
        <f>IF('Beladung des Speichers'!A632="","",'Beladung des Speichers'!A632)</f>
        <v/>
      </c>
      <c r="B632" s="109" t="str">
        <f>IF('Beladung des Speichers'!B632="","",'Beladung des Speichers'!B632)</f>
        <v/>
      </c>
      <c r="C632" s="163" t="str">
        <f>IF(ISBLANK('Beladung des Speichers'!A632),"",SUMIFS('Beladung des Speichers'!$C$17:$C$300,'Beladung des Speichers'!$A$17:$A$300,A632)-SUMIFS('Entladung des Speichers'!$C$17:$C$300,'Entladung des Speichers'!$A$17:$A$300,A632)+SUMIFS(Füllstände!$B$17:$B$299,Füllstände!$A$17:$A$299,A632)-SUMIFS(Füllstände!$C$17:$C$299,Füllstände!$A$17:$A$299,A632))</f>
        <v/>
      </c>
      <c r="D632" s="164" t="str">
        <f>IF(ISBLANK('Beladung des Speichers'!A632),"",C632*'Beladung des Speichers'!C632/SUMIFS('Beladung des Speichers'!$C$17:$C$300,'Beladung des Speichers'!$A$17:$A$300,A632))</f>
        <v/>
      </c>
      <c r="E632" s="165" t="str">
        <f>IF(ISBLANK('Beladung des Speichers'!A632),"",1/SUMIFS('Beladung des Speichers'!$C$17:$C$300,'Beladung des Speichers'!$A$17:$A$300,A632)*C632*SUMIF($A$17:$A$300,A632,'Beladung des Speichers'!$E$17:$E$300))</f>
        <v/>
      </c>
      <c r="F632" s="166" t="str">
        <f>IF(ISBLANK('Beladung des Speichers'!A632),"",IF(C632=0,"0,00",D632/C632*E632))</f>
        <v/>
      </c>
      <c r="G632" s="167" t="str">
        <f>IF(ISBLANK('Beladung des Speichers'!A632),"",SUMIFS('Beladung des Speichers'!$C$17:$C$300,'Beladung des Speichers'!$A$17:$A$300,A632))</f>
        <v/>
      </c>
      <c r="H632" s="124" t="str">
        <f>IF(ISBLANK('Beladung des Speichers'!A632),"",'Beladung des Speichers'!C632)</f>
        <v/>
      </c>
      <c r="I632" s="168" t="str">
        <f>IF(ISBLANK('Beladung des Speichers'!A632),"",SUMIFS('Beladung des Speichers'!$E$17:$E$1001,'Beladung des Speichers'!$A$17:$A$1001,'Ergebnis (detailliert)'!A632))</f>
        <v/>
      </c>
      <c r="J632" s="125" t="str">
        <f>IF(ISBLANK('Beladung des Speichers'!A632),"",'Beladung des Speichers'!E632)</f>
        <v/>
      </c>
      <c r="K632" s="168" t="str">
        <f>IF(ISBLANK('Beladung des Speichers'!A632),"",SUMIFS('Entladung des Speichers'!$C$17:$C$1001,'Entladung des Speichers'!$A$17:$A$1001,'Ergebnis (detailliert)'!A632))</f>
        <v/>
      </c>
      <c r="L632" s="169" t="str">
        <f t="shared" si="38"/>
        <v/>
      </c>
      <c r="M632" s="169" t="str">
        <f>IF(ISBLANK('Entladung des Speichers'!A632),"",'Entladung des Speichers'!C632)</f>
        <v/>
      </c>
      <c r="N632" s="168" t="str">
        <f>IF(ISBLANK('Beladung des Speichers'!A632),"",SUMIFS('Entladung des Speichers'!$E$17:$E$1001,'Entladung des Speichers'!$A$17:$A$1001,'Ergebnis (detailliert)'!$A$17:$A$300))</f>
        <v/>
      </c>
      <c r="O632" s="125" t="str">
        <f t="shared" si="39"/>
        <v/>
      </c>
      <c r="P632" s="20" t="str">
        <f>IFERROR(IF(A632="","",N632*'Ergebnis (detailliert)'!J632/'Ergebnis (detailliert)'!I632),0)</f>
        <v/>
      </c>
      <c r="Q632" s="106" t="str">
        <f t="shared" si="40"/>
        <v/>
      </c>
      <c r="R632" s="107" t="str">
        <f t="shared" si="41"/>
        <v/>
      </c>
      <c r="S632" s="108" t="str">
        <f>IF(A632="","",IF(LOOKUP(A632,Stammdaten!$A$17:$A$1001,Stammdaten!$G$17:$G$1001)="Nein",0,IF(ISBLANK('Beladung des Speichers'!A632),"",ROUND(MIN(J632,Q632)*-1,2))))</f>
        <v/>
      </c>
    </row>
    <row r="633" spans="1:19" x14ac:dyDescent="0.2">
      <c r="A633" s="109" t="str">
        <f>IF('Beladung des Speichers'!A633="","",'Beladung des Speichers'!A633)</f>
        <v/>
      </c>
      <c r="B633" s="109" t="str">
        <f>IF('Beladung des Speichers'!B633="","",'Beladung des Speichers'!B633)</f>
        <v/>
      </c>
      <c r="C633" s="163" t="str">
        <f>IF(ISBLANK('Beladung des Speichers'!A633),"",SUMIFS('Beladung des Speichers'!$C$17:$C$300,'Beladung des Speichers'!$A$17:$A$300,A633)-SUMIFS('Entladung des Speichers'!$C$17:$C$300,'Entladung des Speichers'!$A$17:$A$300,A633)+SUMIFS(Füllstände!$B$17:$B$299,Füllstände!$A$17:$A$299,A633)-SUMIFS(Füllstände!$C$17:$C$299,Füllstände!$A$17:$A$299,A633))</f>
        <v/>
      </c>
      <c r="D633" s="164" t="str">
        <f>IF(ISBLANK('Beladung des Speichers'!A633),"",C633*'Beladung des Speichers'!C633/SUMIFS('Beladung des Speichers'!$C$17:$C$300,'Beladung des Speichers'!$A$17:$A$300,A633))</f>
        <v/>
      </c>
      <c r="E633" s="165" t="str">
        <f>IF(ISBLANK('Beladung des Speichers'!A633),"",1/SUMIFS('Beladung des Speichers'!$C$17:$C$300,'Beladung des Speichers'!$A$17:$A$300,A633)*C633*SUMIF($A$17:$A$300,A633,'Beladung des Speichers'!$E$17:$E$300))</f>
        <v/>
      </c>
      <c r="F633" s="166" t="str">
        <f>IF(ISBLANK('Beladung des Speichers'!A633),"",IF(C633=0,"0,00",D633/C633*E633))</f>
        <v/>
      </c>
      <c r="G633" s="167" t="str">
        <f>IF(ISBLANK('Beladung des Speichers'!A633),"",SUMIFS('Beladung des Speichers'!$C$17:$C$300,'Beladung des Speichers'!$A$17:$A$300,A633))</f>
        <v/>
      </c>
      <c r="H633" s="124" t="str">
        <f>IF(ISBLANK('Beladung des Speichers'!A633),"",'Beladung des Speichers'!C633)</f>
        <v/>
      </c>
      <c r="I633" s="168" t="str">
        <f>IF(ISBLANK('Beladung des Speichers'!A633),"",SUMIFS('Beladung des Speichers'!$E$17:$E$1001,'Beladung des Speichers'!$A$17:$A$1001,'Ergebnis (detailliert)'!A633))</f>
        <v/>
      </c>
      <c r="J633" s="125" t="str">
        <f>IF(ISBLANK('Beladung des Speichers'!A633),"",'Beladung des Speichers'!E633)</f>
        <v/>
      </c>
      <c r="K633" s="168" t="str">
        <f>IF(ISBLANK('Beladung des Speichers'!A633),"",SUMIFS('Entladung des Speichers'!$C$17:$C$1001,'Entladung des Speichers'!$A$17:$A$1001,'Ergebnis (detailliert)'!A633))</f>
        <v/>
      </c>
      <c r="L633" s="169" t="str">
        <f t="shared" si="38"/>
        <v/>
      </c>
      <c r="M633" s="169" t="str">
        <f>IF(ISBLANK('Entladung des Speichers'!A633),"",'Entladung des Speichers'!C633)</f>
        <v/>
      </c>
      <c r="N633" s="168" t="str">
        <f>IF(ISBLANK('Beladung des Speichers'!A633),"",SUMIFS('Entladung des Speichers'!$E$17:$E$1001,'Entladung des Speichers'!$A$17:$A$1001,'Ergebnis (detailliert)'!$A$17:$A$300))</f>
        <v/>
      </c>
      <c r="O633" s="125" t="str">
        <f t="shared" si="39"/>
        <v/>
      </c>
      <c r="P633" s="20" t="str">
        <f>IFERROR(IF(A633="","",N633*'Ergebnis (detailliert)'!J633/'Ergebnis (detailliert)'!I633),0)</f>
        <v/>
      </c>
      <c r="Q633" s="106" t="str">
        <f t="shared" si="40"/>
        <v/>
      </c>
      <c r="R633" s="107" t="str">
        <f t="shared" si="41"/>
        <v/>
      </c>
      <c r="S633" s="108" t="str">
        <f>IF(A633="","",IF(LOOKUP(A633,Stammdaten!$A$17:$A$1001,Stammdaten!$G$17:$G$1001)="Nein",0,IF(ISBLANK('Beladung des Speichers'!A633),"",ROUND(MIN(J633,Q633)*-1,2))))</f>
        <v/>
      </c>
    </row>
    <row r="634" spans="1:19" x14ac:dyDescent="0.2">
      <c r="A634" s="109" t="str">
        <f>IF('Beladung des Speichers'!A634="","",'Beladung des Speichers'!A634)</f>
        <v/>
      </c>
      <c r="B634" s="109" t="str">
        <f>IF('Beladung des Speichers'!B634="","",'Beladung des Speichers'!B634)</f>
        <v/>
      </c>
      <c r="C634" s="163" t="str">
        <f>IF(ISBLANK('Beladung des Speichers'!A634),"",SUMIFS('Beladung des Speichers'!$C$17:$C$300,'Beladung des Speichers'!$A$17:$A$300,A634)-SUMIFS('Entladung des Speichers'!$C$17:$C$300,'Entladung des Speichers'!$A$17:$A$300,A634)+SUMIFS(Füllstände!$B$17:$B$299,Füllstände!$A$17:$A$299,A634)-SUMIFS(Füllstände!$C$17:$C$299,Füllstände!$A$17:$A$299,A634))</f>
        <v/>
      </c>
      <c r="D634" s="164" t="str">
        <f>IF(ISBLANK('Beladung des Speichers'!A634),"",C634*'Beladung des Speichers'!C634/SUMIFS('Beladung des Speichers'!$C$17:$C$300,'Beladung des Speichers'!$A$17:$A$300,A634))</f>
        <v/>
      </c>
      <c r="E634" s="165" t="str">
        <f>IF(ISBLANK('Beladung des Speichers'!A634),"",1/SUMIFS('Beladung des Speichers'!$C$17:$C$300,'Beladung des Speichers'!$A$17:$A$300,A634)*C634*SUMIF($A$17:$A$300,A634,'Beladung des Speichers'!$E$17:$E$300))</f>
        <v/>
      </c>
      <c r="F634" s="166" t="str">
        <f>IF(ISBLANK('Beladung des Speichers'!A634),"",IF(C634=0,"0,00",D634/C634*E634))</f>
        <v/>
      </c>
      <c r="G634" s="167" t="str">
        <f>IF(ISBLANK('Beladung des Speichers'!A634),"",SUMIFS('Beladung des Speichers'!$C$17:$C$300,'Beladung des Speichers'!$A$17:$A$300,A634))</f>
        <v/>
      </c>
      <c r="H634" s="124" t="str">
        <f>IF(ISBLANK('Beladung des Speichers'!A634),"",'Beladung des Speichers'!C634)</f>
        <v/>
      </c>
      <c r="I634" s="168" t="str">
        <f>IF(ISBLANK('Beladung des Speichers'!A634),"",SUMIFS('Beladung des Speichers'!$E$17:$E$1001,'Beladung des Speichers'!$A$17:$A$1001,'Ergebnis (detailliert)'!A634))</f>
        <v/>
      </c>
      <c r="J634" s="125" t="str">
        <f>IF(ISBLANK('Beladung des Speichers'!A634),"",'Beladung des Speichers'!E634)</f>
        <v/>
      </c>
      <c r="K634" s="168" t="str">
        <f>IF(ISBLANK('Beladung des Speichers'!A634),"",SUMIFS('Entladung des Speichers'!$C$17:$C$1001,'Entladung des Speichers'!$A$17:$A$1001,'Ergebnis (detailliert)'!A634))</f>
        <v/>
      </c>
      <c r="L634" s="169" t="str">
        <f t="shared" si="38"/>
        <v/>
      </c>
      <c r="M634" s="169" t="str">
        <f>IF(ISBLANK('Entladung des Speichers'!A634),"",'Entladung des Speichers'!C634)</f>
        <v/>
      </c>
      <c r="N634" s="168" t="str">
        <f>IF(ISBLANK('Beladung des Speichers'!A634),"",SUMIFS('Entladung des Speichers'!$E$17:$E$1001,'Entladung des Speichers'!$A$17:$A$1001,'Ergebnis (detailliert)'!$A$17:$A$300))</f>
        <v/>
      </c>
      <c r="O634" s="125" t="str">
        <f t="shared" si="39"/>
        <v/>
      </c>
      <c r="P634" s="20" t="str">
        <f>IFERROR(IF(A634="","",N634*'Ergebnis (detailliert)'!J634/'Ergebnis (detailliert)'!I634),0)</f>
        <v/>
      </c>
      <c r="Q634" s="106" t="str">
        <f t="shared" si="40"/>
        <v/>
      </c>
      <c r="R634" s="107" t="str">
        <f t="shared" si="41"/>
        <v/>
      </c>
      <c r="S634" s="108" t="str">
        <f>IF(A634="","",IF(LOOKUP(A634,Stammdaten!$A$17:$A$1001,Stammdaten!$G$17:$G$1001)="Nein",0,IF(ISBLANK('Beladung des Speichers'!A634),"",ROUND(MIN(J634,Q634)*-1,2))))</f>
        <v/>
      </c>
    </row>
    <row r="635" spans="1:19" x14ac:dyDescent="0.2">
      <c r="A635" s="109" t="str">
        <f>IF('Beladung des Speichers'!A635="","",'Beladung des Speichers'!A635)</f>
        <v/>
      </c>
      <c r="B635" s="109" t="str">
        <f>IF('Beladung des Speichers'!B635="","",'Beladung des Speichers'!B635)</f>
        <v/>
      </c>
      <c r="C635" s="163" t="str">
        <f>IF(ISBLANK('Beladung des Speichers'!A635),"",SUMIFS('Beladung des Speichers'!$C$17:$C$300,'Beladung des Speichers'!$A$17:$A$300,A635)-SUMIFS('Entladung des Speichers'!$C$17:$C$300,'Entladung des Speichers'!$A$17:$A$300,A635)+SUMIFS(Füllstände!$B$17:$B$299,Füllstände!$A$17:$A$299,A635)-SUMIFS(Füllstände!$C$17:$C$299,Füllstände!$A$17:$A$299,A635))</f>
        <v/>
      </c>
      <c r="D635" s="164" t="str">
        <f>IF(ISBLANK('Beladung des Speichers'!A635),"",C635*'Beladung des Speichers'!C635/SUMIFS('Beladung des Speichers'!$C$17:$C$300,'Beladung des Speichers'!$A$17:$A$300,A635))</f>
        <v/>
      </c>
      <c r="E635" s="165" t="str">
        <f>IF(ISBLANK('Beladung des Speichers'!A635),"",1/SUMIFS('Beladung des Speichers'!$C$17:$C$300,'Beladung des Speichers'!$A$17:$A$300,A635)*C635*SUMIF($A$17:$A$300,A635,'Beladung des Speichers'!$E$17:$E$300))</f>
        <v/>
      </c>
      <c r="F635" s="166" t="str">
        <f>IF(ISBLANK('Beladung des Speichers'!A635),"",IF(C635=0,"0,00",D635/C635*E635))</f>
        <v/>
      </c>
      <c r="G635" s="167" t="str">
        <f>IF(ISBLANK('Beladung des Speichers'!A635),"",SUMIFS('Beladung des Speichers'!$C$17:$C$300,'Beladung des Speichers'!$A$17:$A$300,A635))</f>
        <v/>
      </c>
      <c r="H635" s="124" t="str">
        <f>IF(ISBLANK('Beladung des Speichers'!A635),"",'Beladung des Speichers'!C635)</f>
        <v/>
      </c>
      <c r="I635" s="168" t="str">
        <f>IF(ISBLANK('Beladung des Speichers'!A635),"",SUMIFS('Beladung des Speichers'!$E$17:$E$1001,'Beladung des Speichers'!$A$17:$A$1001,'Ergebnis (detailliert)'!A635))</f>
        <v/>
      </c>
      <c r="J635" s="125" t="str">
        <f>IF(ISBLANK('Beladung des Speichers'!A635),"",'Beladung des Speichers'!E635)</f>
        <v/>
      </c>
      <c r="K635" s="168" t="str">
        <f>IF(ISBLANK('Beladung des Speichers'!A635),"",SUMIFS('Entladung des Speichers'!$C$17:$C$1001,'Entladung des Speichers'!$A$17:$A$1001,'Ergebnis (detailliert)'!A635))</f>
        <v/>
      </c>
      <c r="L635" s="169" t="str">
        <f t="shared" si="38"/>
        <v/>
      </c>
      <c r="M635" s="169" t="str">
        <f>IF(ISBLANK('Entladung des Speichers'!A635),"",'Entladung des Speichers'!C635)</f>
        <v/>
      </c>
      <c r="N635" s="168" t="str">
        <f>IF(ISBLANK('Beladung des Speichers'!A635),"",SUMIFS('Entladung des Speichers'!$E$17:$E$1001,'Entladung des Speichers'!$A$17:$A$1001,'Ergebnis (detailliert)'!$A$17:$A$300))</f>
        <v/>
      </c>
      <c r="O635" s="125" t="str">
        <f t="shared" si="39"/>
        <v/>
      </c>
      <c r="P635" s="20" t="str">
        <f>IFERROR(IF(A635="","",N635*'Ergebnis (detailliert)'!J635/'Ergebnis (detailliert)'!I635),0)</f>
        <v/>
      </c>
      <c r="Q635" s="106" t="str">
        <f t="shared" si="40"/>
        <v/>
      </c>
      <c r="R635" s="107" t="str">
        <f t="shared" si="41"/>
        <v/>
      </c>
      <c r="S635" s="108" t="str">
        <f>IF(A635="","",IF(LOOKUP(A635,Stammdaten!$A$17:$A$1001,Stammdaten!$G$17:$G$1001)="Nein",0,IF(ISBLANK('Beladung des Speichers'!A635),"",ROUND(MIN(J635,Q635)*-1,2))))</f>
        <v/>
      </c>
    </row>
    <row r="636" spans="1:19" x14ac:dyDescent="0.2">
      <c r="A636" s="109" t="str">
        <f>IF('Beladung des Speichers'!A636="","",'Beladung des Speichers'!A636)</f>
        <v/>
      </c>
      <c r="B636" s="109" t="str">
        <f>IF('Beladung des Speichers'!B636="","",'Beladung des Speichers'!B636)</f>
        <v/>
      </c>
      <c r="C636" s="163" t="str">
        <f>IF(ISBLANK('Beladung des Speichers'!A636),"",SUMIFS('Beladung des Speichers'!$C$17:$C$300,'Beladung des Speichers'!$A$17:$A$300,A636)-SUMIFS('Entladung des Speichers'!$C$17:$C$300,'Entladung des Speichers'!$A$17:$A$300,A636)+SUMIFS(Füllstände!$B$17:$B$299,Füllstände!$A$17:$A$299,A636)-SUMIFS(Füllstände!$C$17:$C$299,Füllstände!$A$17:$A$299,A636))</f>
        <v/>
      </c>
      <c r="D636" s="164" t="str">
        <f>IF(ISBLANK('Beladung des Speichers'!A636),"",C636*'Beladung des Speichers'!C636/SUMIFS('Beladung des Speichers'!$C$17:$C$300,'Beladung des Speichers'!$A$17:$A$300,A636))</f>
        <v/>
      </c>
      <c r="E636" s="165" t="str">
        <f>IF(ISBLANK('Beladung des Speichers'!A636),"",1/SUMIFS('Beladung des Speichers'!$C$17:$C$300,'Beladung des Speichers'!$A$17:$A$300,A636)*C636*SUMIF($A$17:$A$300,A636,'Beladung des Speichers'!$E$17:$E$300))</f>
        <v/>
      </c>
      <c r="F636" s="166" t="str">
        <f>IF(ISBLANK('Beladung des Speichers'!A636),"",IF(C636=0,"0,00",D636/C636*E636))</f>
        <v/>
      </c>
      <c r="G636" s="167" t="str">
        <f>IF(ISBLANK('Beladung des Speichers'!A636),"",SUMIFS('Beladung des Speichers'!$C$17:$C$300,'Beladung des Speichers'!$A$17:$A$300,A636))</f>
        <v/>
      </c>
      <c r="H636" s="124" t="str">
        <f>IF(ISBLANK('Beladung des Speichers'!A636),"",'Beladung des Speichers'!C636)</f>
        <v/>
      </c>
      <c r="I636" s="168" t="str">
        <f>IF(ISBLANK('Beladung des Speichers'!A636),"",SUMIFS('Beladung des Speichers'!$E$17:$E$1001,'Beladung des Speichers'!$A$17:$A$1001,'Ergebnis (detailliert)'!A636))</f>
        <v/>
      </c>
      <c r="J636" s="125" t="str">
        <f>IF(ISBLANK('Beladung des Speichers'!A636),"",'Beladung des Speichers'!E636)</f>
        <v/>
      </c>
      <c r="K636" s="168" t="str">
        <f>IF(ISBLANK('Beladung des Speichers'!A636),"",SUMIFS('Entladung des Speichers'!$C$17:$C$1001,'Entladung des Speichers'!$A$17:$A$1001,'Ergebnis (detailliert)'!A636))</f>
        <v/>
      </c>
      <c r="L636" s="169" t="str">
        <f t="shared" si="38"/>
        <v/>
      </c>
      <c r="M636" s="169" t="str">
        <f>IF(ISBLANK('Entladung des Speichers'!A636),"",'Entladung des Speichers'!C636)</f>
        <v/>
      </c>
      <c r="N636" s="168" t="str">
        <f>IF(ISBLANK('Beladung des Speichers'!A636),"",SUMIFS('Entladung des Speichers'!$E$17:$E$1001,'Entladung des Speichers'!$A$17:$A$1001,'Ergebnis (detailliert)'!$A$17:$A$300))</f>
        <v/>
      </c>
      <c r="O636" s="125" t="str">
        <f t="shared" si="39"/>
        <v/>
      </c>
      <c r="P636" s="20" t="str">
        <f>IFERROR(IF(A636="","",N636*'Ergebnis (detailliert)'!J636/'Ergebnis (detailliert)'!I636),0)</f>
        <v/>
      </c>
      <c r="Q636" s="106" t="str">
        <f t="shared" si="40"/>
        <v/>
      </c>
      <c r="R636" s="107" t="str">
        <f t="shared" si="41"/>
        <v/>
      </c>
      <c r="S636" s="108" t="str">
        <f>IF(A636="","",IF(LOOKUP(A636,Stammdaten!$A$17:$A$1001,Stammdaten!$G$17:$G$1001)="Nein",0,IF(ISBLANK('Beladung des Speichers'!A636),"",ROUND(MIN(J636,Q636)*-1,2))))</f>
        <v/>
      </c>
    </row>
    <row r="637" spans="1:19" x14ac:dyDescent="0.2">
      <c r="A637" s="109" t="str">
        <f>IF('Beladung des Speichers'!A637="","",'Beladung des Speichers'!A637)</f>
        <v/>
      </c>
      <c r="B637" s="109" t="str">
        <f>IF('Beladung des Speichers'!B637="","",'Beladung des Speichers'!B637)</f>
        <v/>
      </c>
      <c r="C637" s="163" t="str">
        <f>IF(ISBLANK('Beladung des Speichers'!A637),"",SUMIFS('Beladung des Speichers'!$C$17:$C$300,'Beladung des Speichers'!$A$17:$A$300,A637)-SUMIFS('Entladung des Speichers'!$C$17:$C$300,'Entladung des Speichers'!$A$17:$A$300,A637)+SUMIFS(Füllstände!$B$17:$B$299,Füllstände!$A$17:$A$299,A637)-SUMIFS(Füllstände!$C$17:$C$299,Füllstände!$A$17:$A$299,A637))</f>
        <v/>
      </c>
      <c r="D637" s="164" t="str">
        <f>IF(ISBLANK('Beladung des Speichers'!A637),"",C637*'Beladung des Speichers'!C637/SUMIFS('Beladung des Speichers'!$C$17:$C$300,'Beladung des Speichers'!$A$17:$A$300,A637))</f>
        <v/>
      </c>
      <c r="E637" s="165" t="str">
        <f>IF(ISBLANK('Beladung des Speichers'!A637),"",1/SUMIFS('Beladung des Speichers'!$C$17:$C$300,'Beladung des Speichers'!$A$17:$A$300,A637)*C637*SUMIF($A$17:$A$300,A637,'Beladung des Speichers'!$E$17:$E$300))</f>
        <v/>
      </c>
      <c r="F637" s="166" t="str">
        <f>IF(ISBLANK('Beladung des Speichers'!A637),"",IF(C637=0,"0,00",D637/C637*E637))</f>
        <v/>
      </c>
      <c r="G637" s="167" t="str">
        <f>IF(ISBLANK('Beladung des Speichers'!A637),"",SUMIFS('Beladung des Speichers'!$C$17:$C$300,'Beladung des Speichers'!$A$17:$A$300,A637))</f>
        <v/>
      </c>
      <c r="H637" s="124" t="str">
        <f>IF(ISBLANK('Beladung des Speichers'!A637),"",'Beladung des Speichers'!C637)</f>
        <v/>
      </c>
      <c r="I637" s="168" t="str">
        <f>IF(ISBLANK('Beladung des Speichers'!A637),"",SUMIFS('Beladung des Speichers'!$E$17:$E$1001,'Beladung des Speichers'!$A$17:$A$1001,'Ergebnis (detailliert)'!A637))</f>
        <v/>
      </c>
      <c r="J637" s="125" t="str">
        <f>IF(ISBLANK('Beladung des Speichers'!A637),"",'Beladung des Speichers'!E637)</f>
        <v/>
      </c>
      <c r="K637" s="168" t="str">
        <f>IF(ISBLANK('Beladung des Speichers'!A637),"",SUMIFS('Entladung des Speichers'!$C$17:$C$1001,'Entladung des Speichers'!$A$17:$A$1001,'Ergebnis (detailliert)'!A637))</f>
        <v/>
      </c>
      <c r="L637" s="169" t="str">
        <f t="shared" si="38"/>
        <v/>
      </c>
      <c r="M637" s="169" t="str">
        <f>IF(ISBLANK('Entladung des Speichers'!A637),"",'Entladung des Speichers'!C637)</f>
        <v/>
      </c>
      <c r="N637" s="168" t="str">
        <f>IF(ISBLANK('Beladung des Speichers'!A637),"",SUMIFS('Entladung des Speichers'!$E$17:$E$1001,'Entladung des Speichers'!$A$17:$A$1001,'Ergebnis (detailliert)'!$A$17:$A$300))</f>
        <v/>
      </c>
      <c r="O637" s="125" t="str">
        <f t="shared" si="39"/>
        <v/>
      </c>
      <c r="P637" s="20" t="str">
        <f>IFERROR(IF(A637="","",N637*'Ergebnis (detailliert)'!J637/'Ergebnis (detailliert)'!I637),0)</f>
        <v/>
      </c>
      <c r="Q637" s="106" t="str">
        <f t="shared" si="40"/>
        <v/>
      </c>
      <c r="R637" s="107" t="str">
        <f t="shared" si="41"/>
        <v/>
      </c>
      <c r="S637" s="108" t="str">
        <f>IF(A637="","",IF(LOOKUP(A637,Stammdaten!$A$17:$A$1001,Stammdaten!$G$17:$G$1001)="Nein",0,IF(ISBLANK('Beladung des Speichers'!A637),"",ROUND(MIN(J637,Q637)*-1,2))))</f>
        <v/>
      </c>
    </row>
    <row r="638" spans="1:19" x14ac:dyDescent="0.2">
      <c r="A638" s="109" t="str">
        <f>IF('Beladung des Speichers'!A638="","",'Beladung des Speichers'!A638)</f>
        <v/>
      </c>
      <c r="B638" s="109" t="str">
        <f>IF('Beladung des Speichers'!B638="","",'Beladung des Speichers'!B638)</f>
        <v/>
      </c>
      <c r="C638" s="163" t="str">
        <f>IF(ISBLANK('Beladung des Speichers'!A638),"",SUMIFS('Beladung des Speichers'!$C$17:$C$300,'Beladung des Speichers'!$A$17:$A$300,A638)-SUMIFS('Entladung des Speichers'!$C$17:$C$300,'Entladung des Speichers'!$A$17:$A$300,A638)+SUMIFS(Füllstände!$B$17:$B$299,Füllstände!$A$17:$A$299,A638)-SUMIFS(Füllstände!$C$17:$C$299,Füllstände!$A$17:$A$299,A638))</f>
        <v/>
      </c>
      <c r="D638" s="164" t="str">
        <f>IF(ISBLANK('Beladung des Speichers'!A638),"",C638*'Beladung des Speichers'!C638/SUMIFS('Beladung des Speichers'!$C$17:$C$300,'Beladung des Speichers'!$A$17:$A$300,A638))</f>
        <v/>
      </c>
      <c r="E638" s="165" t="str">
        <f>IF(ISBLANK('Beladung des Speichers'!A638),"",1/SUMIFS('Beladung des Speichers'!$C$17:$C$300,'Beladung des Speichers'!$A$17:$A$300,A638)*C638*SUMIF($A$17:$A$300,A638,'Beladung des Speichers'!$E$17:$E$300))</f>
        <v/>
      </c>
      <c r="F638" s="166" t="str">
        <f>IF(ISBLANK('Beladung des Speichers'!A638),"",IF(C638=0,"0,00",D638/C638*E638))</f>
        <v/>
      </c>
      <c r="G638" s="167" t="str">
        <f>IF(ISBLANK('Beladung des Speichers'!A638),"",SUMIFS('Beladung des Speichers'!$C$17:$C$300,'Beladung des Speichers'!$A$17:$A$300,A638))</f>
        <v/>
      </c>
      <c r="H638" s="124" t="str">
        <f>IF(ISBLANK('Beladung des Speichers'!A638),"",'Beladung des Speichers'!C638)</f>
        <v/>
      </c>
      <c r="I638" s="168" t="str">
        <f>IF(ISBLANK('Beladung des Speichers'!A638),"",SUMIFS('Beladung des Speichers'!$E$17:$E$1001,'Beladung des Speichers'!$A$17:$A$1001,'Ergebnis (detailliert)'!A638))</f>
        <v/>
      </c>
      <c r="J638" s="125" t="str">
        <f>IF(ISBLANK('Beladung des Speichers'!A638),"",'Beladung des Speichers'!E638)</f>
        <v/>
      </c>
      <c r="K638" s="168" t="str">
        <f>IF(ISBLANK('Beladung des Speichers'!A638),"",SUMIFS('Entladung des Speichers'!$C$17:$C$1001,'Entladung des Speichers'!$A$17:$A$1001,'Ergebnis (detailliert)'!A638))</f>
        <v/>
      </c>
      <c r="L638" s="169" t="str">
        <f t="shared" si="38"/>
        <v/>
      </c>
      <c r="M638" s="169" t="str">
        <f>IF(ISBLANK('Entladung des Speichers'!A638),"",'Entladung des Speichers'!C638)</f>
        <v/>
      </c>
      <c r="N638" s="168" t="str">
        <f>IF(ISBLANK('Beladung des Speichers'!A638),"",SUMIFS('Entladung des Speichers'!$E$17:$E$1001,'Entladung des Speichers'!$A$17:$A$1001,'Ergebnis (detailliert)'!$A$17:$A$300))</f>
        <v/>
      </c>
      <c r="O638" s="125" t="str">
        <f t="shared" si="39"/>
        <v/>
      </c>
      <c r="P638" s="20" t="str">
        <f>IFERROR(IF(A638="","",N638*'Ergebnis (detailliert)'!J638/'Ergebnis (detailliert)'!I638),0)</f>
        <v/>
      </c>
      <c r="Q638" s="106" t="str">
        <f t="shared" si="40"/>
        <v/>
      </c>
      <c r="R638" s="107" t="str">
        <f t="shared" si="41"/>
        <v/>
      </c>
      <c r="S638" s="108" t="str">
        <f>IF(A638="","",IF(LOOKUP(A638,Stammdaten!$A$17:$A$1001,Stammdaten!$G$17:$G$1001)="Nein",0,IF(ISBLANK('Beladung des Speichers'!A638),"",ROUND(MIN(J638,Q638)*-1,2))))</f>
        <v/>
      </c>
    </row>
    <row r="639" spans="1:19" x14ac:dyDescent="0.2">
      <c r="A639" s="109" t="str">
        <f>IF('Beladung des Speichers'!A639="","",'Beladung des Speichers'!A639)</f>
        <v/>
      </c>
      <c r="B639" s="109" t="str">
        <f>IF('Beladung des Speichers'!B639="","",'Beladung des Speichers'!B639)</f>
        <v/>
      </c>
      <c r="C639" s="163" t="str">
        <f>IF(ISBLANK('Beladung des Speichers'!A639),"",SUMIFS('Beladung des Speichers'!$C$17:$C$300,'Beladung des Speichers'!$A$17:$A$300,A639)-SUMIFS('Entladung des Speichers'!$C$17:$C$300,'Entladung des Speichers'!$A$17:$A$300,A639)+SUMIFS(Füllstände!$B$17:$B$299,Füllstände!$A$17:$A$299,A639)-SUMIFS(Füllstände!$C$17:$C$299,Füllstände!$A$17:$A$299,A639))</f>
        <v/>
      </c>
      <c r="D639" s="164" t="str">
        <f>IF(ISBLANK('Beladung des Speichers'!A639),"",C639*'Beladung des Speichers'!C639/SUMIFS('Beladung des Speichers'!$C$17:$C$300,'Beladung des Speichers'!$A$17:$A$300,A639))</f>
        <v/>
      </c>
      <c r="E639" s="165" t="str">
        <f>IF(ISBLANK('Beladung des Speichers'!A639),"",1/SUMIFS('Beladung des Speichers'!$C$17:$C$300,'Beladung des Speichers'!$A$17:$A$300,A639)*C639*SUMIF($A$17:$A$300,A639,'Beladung des Speichers'!$E$17:$E$300))</f>
        <v/>
      </c>
      <c r="F639" s="166" t="str">
        <f>IF(ISBLANK('Beladung des Speichers'!A639),"",IF(C639=0,"0,00",D639/C639*E639))</f>
        <v/>
      </c>
      <c r="G639" s="167" t="str">
        <f>IF(ISBLANK('Beladung des Speichers'!A639),"",SUMIFS('Beladung des Speichers'!$C$17:$C$300,'Beladung des Speichers'!$A$17:$A$300,A639))</f>
        <v/>
      </c>
      <c r="H639" s="124" t="str">
        <f>IF(ISBLANK('Beladung des Speichers'!A639),"",'Beladung des Speichers'!C639)</f>
        <v/>
      </c>
      <c r="I639" s="168" t="str">
        <f>IF(ISBLANK('Beladung des Speichers'!A639),"",SUMIFS('Beladung des Speichers'!$E$17:$E$1001,'Beladung des Speichers'!$A$17:$A$1001,'Ergebnis (detailliert)'!A639))</f>
        <v/>
      </c>
      <c r="J639" s="125" t="str">
        <f>IF(ISBLANK('Beladung des Speichers'!A639),"",'Beladung des Speichers'!E639)</f>
        <v/>
      </c>
      <c r="K639" s="168" t="str">
        <f>IF(ISBLANK('Beladung des Speichers'!A639),"",SUMIFS('Entladung des Speichers'!$C$17:$C$1001,'Entladung des Speichers'!$A$17:$A$1001,'Ergebnis (detailliert)'!A639))</f>
        <v/>
      </c>
      <c r="L639" s="169" t="str">
        <f t="shared" si="38"/>
        <v/>
      </c>
      <c r="M639" s="169" t="str">
        <f>IF(ISBLANK('Entladung des Speichers'!A639),"",'Entladung des Speichers'!C639)</f>
        <v/>
      </c>
      <c r="N639" s="168" t="str">
        <f>IF(ISBLANK('Beladung des Speichers'!A639),"",SUMIFS('Entladung des Speichers'!$E$17:$E$1001,'Entladung des Speichers'!$A$17:$A$1001,'Ergebnis (detailliert)'!$A$17:$A$300))</f>
        <v/>
      </c>
      <c r="O639" s="125" t="str">
        <f t="shared" si="39"/>
        <v/>
      </c>
      <c r="P639" s="20" t="str">
        <f>IFERROR(IF(A639="","",N639*'Ergebnis (detailliert)'!J639/'Ergebnis (detailliert)'!I639),0)</f>
        <v/>
      </c>
      <c r="Q639" s="106" t="str">
        <f t="shared" si="40"/>
        <v/>
      </c>
      <c r="R639" s="107" t="str">
        <f t="shared" si="41"/>
        <v/>
      </c>
      <c r="S639" s="108" t="str">
        <f>IF(A639="","",IF(LOOKUP(A639,Stammdaten!$A$17:$A$1001,Stammdaten!$G$17:$G$1001)="Nein",0,IF(ISBLANK('Beladung des Speichers'!A639),"",ROUND(MIN(J639,Q639)*-1,2))))</f>
        <v/>
      </c>
    </row>
    <row r="640" spans="1:19" x14ac:dyDescent="0.2">
      <c r="A640" s="109" t="str">
        <f>IF('Beladung des Speichers'!A640="","",'Beladung des Speichers'!A640)</f>
        <v/>
      </c>
      <c r="B640" s="109" t="str">
        <f>IF('Beladung des Speichers'!B640="","",'Beladung des Speichers'!B640)</f>
        <v/>
      </c>
      <c r="C640" s="163" t="str">
        <f>IF(ISBLANK('Beladung des Speichers'!A640),"",SUMIFS('Beladung des Speichers'!$C$17:$C$300,'Beladung des Speichers'!$A$17:$A$300,A640)-SUMIFS('Entladung des Speichers'!$C$17:$C$300,'Entladung des Speichers'!$A$17:$A$300,A640)+SUMIFS(Füllstände!$B$17:$B$299,Füllstände!$A$17:$A$299,A640)-SUMIFS(Füllstände!$C$17:$C$299,Füllstände!$A$17:$A$299,A640))</f>
        <v/>
      </c>
      <c r="D640" s="164" t="str">
        <f>IF(ISBLANK('Beladung des Speichers'!A640),"",C640*'Beladung des Speichers'!C640/SUMIFS('Beladung des Speichers'!$C$17:$C$300,'Beladung des Speichers'!$A$17:$A$300,A640))</f>
        <v/>
      </c>
      <c r="E640" s="165" t="str">
        <f>IF(ISBLANK('Beladung des Speichers'!A640),"",1/SUMIFS('Beladung des Speichers'!$C$17:$C$300,'Beladung des Speichers'!$A$17:$A$300,A640)*C640*SUMIF($A$17:$A$300,A640,'Beladung des Speichers'!$E$17:$E$300))</f>
        <v/>
      </c>
      <c r="F640" s="166" t="str">
        <f>IF(ISBLANK('Beladung des Speichers'!A640),"",IF(C640=0,"0,00",D640/C640*E640))</f>
        <v/>
      </c>
      <c r="G640" s="167" t="str">
        <f>IF(ISBLANK('Beladung des Speichers'!A640),"",SUMIFS('Beladung des Speichers'!$C$17:$C$300,'Beladung des Speichers'!$A$17:$A$300,A640))</f>
        <v/>
      </c>
      <c r="H640" s="124" t="str">
        <f>IF(ISBLANK('Beladung des Speichers'!A640),"",'Beladung des Speichers'!C640)</f>
        <v/>
      </c>
      <c r="I640" s="168" t="str">
        <f>IF(ISBLANK('Beladung des Speichers'!A640),"",SUMIFS('Beladung des Speichers'!$E$17:$E$1001,'Beladung des Speichers'!$A$17:$A$1001,'Ergebnis (detailliert)'!A640))</f>
        <v/>
      </c>
      <c r="J640" s="125" t="str">
        <f>IF(ISBLANK('Beladung des Speichers'!A640),"",'Beladung des Speichers'!E640)</f>
        <v/>
      </c>
      <c r="K640" s="168" t="str">
        <f>IF(ISBLANK('Beladung des Speichers'!A640),"",SUMIFS('Entladung des Speichers'!$C$17:$C$1001,'Entladung des Speichers'!$A$17:$A$1001,'Ergebnis (detailliert)'!A640))</f>
        <v/>
      </c>
      <c r="L640" s="169" t="str">
        <f t="shared" si="38"/>
        <v/>
      </c>
      <c r="M640" s="169" t="str">
        <f>IF(ISBLANK('Entladung des Speichers'!A640),"",'Entladung des Speichers'!C640)</f>
        <v/>
      </c>
      <c r="N640" s="168" t="str">
        <f>IF(ISBLANK('Beladung des Speichers'!A640),"",SUMIFS('Entladung des Speichers'!$E$17:$E$1001,'Entladung des Speichers'!$A$17:$A$1001,'Ergebnis (detailliert)'!$A$17:$A$300))</f>
        <v/>
      </c>
      <c r="O640" s="125" t="str">
        <f t="shared" si="39"/>
        <v/>
      </c>
      <c r="P640" s="20" t="str">
        <f>IFERROR(IF(A640="","",N640*'Ergebnis (detailliert)'!J640/'Ergebnis (detailliert)'!I640),0)</f>
        <v/>
      </c>
      <c r="Q640" s="106" t="str">
        <f t="shared" si="40"/>
        <v/>
      </c>
      <c r="R640" s="107" t="str">
        <f t="shared" si="41"/>
        <v/>
      </c>
      <c r="S640" s="108" t="str">
        <f>IF(A640="","",IF(LOOKUP(A640,Stammdaten!$A$17:$A$1001,Stammdaten!$G$17:$G$1001)="Nein",0,IF(ISBLANK('Beladung des Speichers'!A640),"",ROUND(MIN(J640,Q640)*-1,2))))</f>
        <v/>
      </c>
    </row>
    <row r="641" spans="1:19" x14ac:dyDescent="0.2">
      <c r="A641" s="109" t="str">
        <f>IF('Beladung des Speichers'!A641="","",'Beladung des Speichers'!A641)</f>
        <v/>
      </c>
      <c r="B641" s="109" t="str">
        <f>IF('Beladung des Speichers'!B641="","",'Beladung des Speichers'!B641)</f>
        <v/>
      </c>
      <c r="C641" s="163" t="str">
        <f>IF(ISBLANK('Beladung des Speichers'!A641),"",SUMIFS('Beladung des Speichers'!$C$17:$C$300,'Beladung des Speichers'!$A$17:$A$300,A641)-SUMIFS('Entladung des Speichers'!$C$17:$C$300,'Entladung des Speichers'!$A$17:$A$300,A641)+SUMIFS(Füllstände!$B$17:$B$299,Füllstände!$A$17:$A$299,A641)-SUMIFS(Füllstände!$C$17:$C$299,Füllstände!$A$17:$A$299,A641))</f>
        <v/>
      </c>
      <c r="D641" s="164" t="str">
        <f>IF(ISBLANK('Beladung des Speichers'!A641),"",C641*'Beladung des Speichers'!C641/SUMIFS('Beladung des Speichers'!$C$17:$C$300,'Beladung des Speichers'!$A$17:$A$300,A641))</f>
        <v/>
      </c>
      <c r="E641" s="165" t="str">
        <f>IF(ISBLANK('Beladung des Speichers'!A641),"",1/SUMIFS('Beladung des Speichers'!$C$17:$C$300,'Beladung des Speichers'!$A$17:$A$300,A641)*C641*SUMIF($A$17:$A$300,A641,'Beladung des Speichers'!$E$17:$E$300))</f>
        <v/>
      </c>
      <c r="F641" s="166" t="str">
        <f>IF(ISBLANK('Beladung des Speichers'!A641),"",IF(C641=0,"0,00",D641/C641*E641))</f>
        <v/>
      </c>
      <c r="G641" s="167" t="str">
        <f>IF(ISBLANK('Beladung des Speichers'!A641),"",SUMIFS('Beladung des Speichers'!$C$17:$C$300,'Beladung des Speichers'!$A$17:$A$300,A641))</f>
        <v/>
      </c>
      <c r="H641" s="124" t="str">
        <f>IF(ISBLANK('Beladung des Speichers'!A641),"",'Beladung des Speichers'!C641)</f>
        <v/>
      </c>
      <c r="I641" s="168" t="str">
        <f>IF(ISBLANK('Beladung des Speichers'!A641),"",SUMIFS('Beladung des Speichers'!$E$17:$E$1001,'Beladung des Speichers'!$A$17:$A$1001,'Ergebnis (detailliert)'!A641))</f>
        <v/>
      </c>
      <c r="J641" s="125" t="str">
        <f>IF(ISBLANK('Beladung des Speichers'!A641),"",'Beladung des Speichers'!E641)</f>
        <v/>
      </c>
      <c r="K641" s="168" t="str">
        <f>IF(ISBLANK('Beladung des Speichers'!A641),"",SUMIFS('Entladung des Speichers'!$C$17:$C$1001,'Entladung des Speichers'!$A$17:$A$1001,'Ergebnis (detailliert)'!A641))</f>
        <v/>
      </c>
      <c r="L641" s="169" t="str">
        <f t="shared" si="38"/>
        <v/>
      </c>
      <c r="M641" s="169" t="str">
        <f>IF(ISBLANK('Entladung des Speichers'!A641),"",'Entladung des Speichers'!C641)</f>
        <v/>
      </c>
      <c r="N641" s="168" t="str">
        <f>IF(ISBLANK('Beladung des Speichers'!A641),"",SUMIFS('Entladung des Speichers'!$E$17:$E$1001,'Entladung des Speichers'!$A$17:$A$1001,'Ergebnis (detailliert)'!$A$17:$A$300))</f>
        <v/>
      </c>
      <c r="O641" s="125" t="str">
        <f t="shared" si="39"/>
        <v/>
      </c>
      <c r="P641" s="20" t="str">
        <f>IFERROR(IF(A641="","",N641*'Ergebnis (detailliert)'!J641/'Ergebnis (detailliert)'!I641),0)</f>
        <v/>
      </c>
      <c r="Q641" s="106" t="str">
        <f t="shared" si="40"/>
        <v/>
      </c>
      <c r="R641" s="107" t="str">
        <f t="shared" si="41"/>
        <v/>
      </c>
      <c r="S641" s="108" t="str">
        <f>IF(A641="","",IF(LOOKUP(A641,Stammdaten!$A$17:$A$1001,Stammdaten!$G$17:$G$1001)="Nein",0,IF(ISBLANK('Beladung des Speichers'!A641),"",ROUND(MIN(J641,Q641)*-1,2))))</f>
        <v/>
      </c>
    </row>
    <row r="642" spans="1:19" x14ac:dyDescent="0.2">
      <c r="A642" s="109" t="str">
        <f>IF('Beladung des Speichers'!A642="","",'Beladung des Speichers'!A642)</f>
        <v/>
      </c>
      <c r="B642" s="109" t="str">
        <f>IF('Beladung des Speichers'!B642="","",'Beladung des Speichers'!B642)</f>
        <v/>
      </c>
      <c r="C642" s="163" t="str">
        <f>IF(ISBLANK('Beladung des Speichers'!A642),"",SUMIFS('Beladung des Speichers'!$C$17:$C$300,'Beladung des Speichers'!$A$17:$A$300,A642)-SUMIFS('Entladung des Speichers'!$C$17:$C$300,'Entladung des Speichers'!$A$17:$A$300,A642)+SUMIFS(Füllstände!$B$17:$B$299,Füllstände!$A$17:$A$299,A642)-SUMIFS(Füllstände!$C$17:$C$299,Füllstände!$A$17:$A$299,A642))</f>
        <v/>
      </c>
      <c r="D642" s="164" t="str">
        <f>IF(ISBLANK('Beladung des Speichers'!A642),"",C642*'Beladung des Speichers'!C642/SUMIFS('Beladung des Speichers'!$C$17:$C$300,'Beladung des Speichers'!$A$17:$A$300,A642))</f>
        <v/>
      </c>
      <c r="E642" s="165" t="str">
        <f>IF(ISBLANK('Beladung des Speichers'!A642),"",1/SUMIFS('Beladung des Speichers'!$C$17:$C$300,'Beladung des Speichers'!$A$17:$A$300,A642)*C642*SUMIF($A$17:$A$300,A642,'Beladung des Speichers'!$E$17:$E$300))</f>
        <v/>
      </c>
      <c r="F642" s="166" t="str">
        <f>IF(ISBLANK('Beladung des Speichers'!A642),"",IF(C642=0,"0,00",D642/C642*E642))</f>
        <v/>
      </c>
      <c r="G642" s="167" t="str">
        <f>IF(ISBLANK('Beladung des Speichers'!A642),"",SUMIFS('Beladung des Speichers'!$C$17:$C$300,'Beladung des Speichers'!$A$17:$A$300,A642))</f>
        <v/>
      </c>
      <c r="H642" s="124" t="str">
        <f>IF(ISBLANK('Beladung des Speichers'!A642),"",'Beladung des Speichers'!C642)</f>
        <v/>
      </c>
      <c r="I642" s="168" t="str">
        <f>IF(ISBLANK('Beladung des Speichers'!A642),"",SUMIFS('Beladung des Speichers'!$E$17:$E$1001,'Beladung des Speichers'!$A$17:$A$1001,'Ergebnis (detailliert)'!A642))</f>
        <v/>
      </c>
      <c r="J642" s="125" t="str">
        <f>IF(ISBLANK('Beladung des Speichers'!A642),"",'Beladung des Speichers'!E642)</f>
        <v/>
      </c>
      <c r="K642" s="168" t="str">
        <f>IF(ISBLANK('Beladung des Speichers'!A642),"",SUMIFS('Entladung des Speichers'!$C$17:$C$1001,'Entladung des Speichers'!$A$17:$A$1001,'Ergebnis (detailliert)'!A642))</f>
        <v/>
      </c>
      <c r="L642" s="169" t="str">
        <f t="shared" si="38"/>
        <v/>
      </c>
      <c r="M642" s="169" t="str">
        <f>IF(ISBLANK('Entladung des Speichers'!A642),"",'Entladung des Speichers'!C642)</f>
        <v/>
      </c>
      <c r="N642" s="168" t="str">
        <f>IF(ISBLANK('Beladung des Speichers'!A642),"",SUMIFS('Entladung des Speichers'!$E$17:$E$1001,'Entladung des Speichers'!$A$17:$A$1001,'Ergebnis (detailliert)'!$A$17:$A$300))</f>
        <v/>
      </c>
      <c r="O642" s="125" t="str">
        <f t="shared" si="39"/>
        <v/>
      </c>
      <c r="P642" s="20" t="str">
        <f>IFERROR(IF(A642="","",N642*'Ergebnis (detailliert)'!J642/'Ergebnis (detailliert)'!I642),0)</f>
        <v/>
      </c>
      <c r="Q642" s="106" t="str">
        <f t="shared" si="40"/>
        <v/>
      </c>
      <c r="R642" s="107" t="str">
        <f t="shared" si="41"/>
        <v/>
      </c>
      <c r="S642" s="108" t="str">
        <f>IF(A642="","",IF(LOOKUP(A642,Stammdaten!$A$17:$A$1001,Stammdaten!$G$17:$G$1001)="Nein",0,IF(ISBLANK('Beladung des Speichers'!A642),"",ROUND(MIN(J642,Q642)*-1,2))))</f>
        <v/>
      </c>
    </row>
    <row r="643" spans="1:19" x14ac:dyDescent="0.2">
      <c r="A643" s="109" t="str">
        <f>IF('Beladung des Speichers'!A643="","",'Beladung des Speichers'!A643)</f>
        <v/>
      </c>
      <c r="B643" s="109" t="str">
        <f>IF('Beladung des Speichers'!B643="","",'Beladung des Speichers'!B643)</f>
        <v/>
      </c>
      <c r="C643" s="163" t="str">
        <f>IF(ISBLANK('Beladung des Speichers'!A643),"",SUMIFS('Beladung des Speichers'!$C$17:$C$300,'Beladung des Speichers'!$A$17:$A$300,A643)-SUMIFS('Entladung des Speichers'!$C$17:$C$300,'Entladung des Speichers'!$A$17:$A$300,A643)+SUMIFS(Füllstände!$B$17:$B$299,Füllstände!$A$17:$A$299,A643)-SUMIFS(Füllstände!$C$17:$C$299,Füllstände!$A$17:$A$299,A643))</f>
        <v/>
      </c>
      <c r="D643" s="164" t="str">
        <f>IF(ISBLANK('Beladung des Speichers'!A643),"",C643*'Beladung des Speichers'!C643/SUMIFS('Beladung des Speichers'!$C$17:$C$300,'Beladung des Speichers'!$A$17:$A$300,A643))</f>
        <v/>
      </c>
      <c r="E643" s="165" t="str">
        <f>IF(ISBLANK('Beladung des Speichers'!A643),"",1/SUMIFS('Beladung des Speichers'!$C$17:$C$300,'Beladung des Speichers'!$A$17:$A$300,A643)*C643*SUMIF($A$17:$A$300,A643,'Beladung des Speichers'!$E$17:$E$300))</f>
        <v/>
      </c>
      <c r="F643" s="166" t="str">
        <f>IF(ISBLANK('Beladung des Speichers'!A643),"",IF(C643=0,"0,00",D643/C643*E643))</f>
        <v/>
      </c>
      <c r="G643" s="167" t="str">
        <f>IF(ISBLANK('Beladung des Speichers'!A643),"",SUMIFS('Beladung des Speichers'!$C$17:$C$300,'Beladung des Speichers'!$A$17:$A$300,A643))</f>
        <v/>
      </c>
      <c r="H643" s="124" t="str">
        <f>IF(ISBLANK('Beladung des Speichers'!A643),"",'Beladung des Speichers'!C643)</f>
        <v/>
      </c>
      <c r="I643" s="168" t="str">
        <f>IF(ISBLANK('Beladung des Speichers'!A643),"",SUMIFS('Beladung des Speichers'!$E$17:$E$1001,'Beladung des Speichers'!$A$17:$A$1001,'Ergebnis (detailliert)'!A643))</f>
        <v/>
      </c>
      <c r="J643" s="125" t="str">
        <f>IF(ISBLANK('Beladung des Speichers'!A643),"",'Beladung des Speichers'!E643)</f>
        <v/>
      </c>
      <c r="K643" s="168" t="str">
        <f>IF(ISBLANK('Beladung des Speichers'!A643),"",SUMIFS('Entladung des Speichers'!$C$17:$C$1001,'Entladung des Speichers'!$A$17:$A$1001,'Ergebnis (detailliert)'!A643))</f>
        <v/>
      </c>
      <c r="L643" s="169" t="str">
        <f t="shared" si="38"/>
        <v/>
      </c>
      <c r="M643" s="169" t="str">
        <f>IF(ISBLANK('Entladung des Speichers'!A643),"",'Entladung des Speichers'!C643)</f>
        <v/>
      </c>
      <c r="N643" s="168" t="str">
        <f>IF(ISBLANK('Beladung des Speichers'!A643),"",SUMIFS('Entladung des Speichers'!$E$17:$E$1001,'Entladung des Speichers'!$A$17:$A$1001,'Ergebnis (detailliert)'!$A$17:$A$300))</f>
        <v/>
      </c>
      <c r="O643" s="125" t="str">
        <f t="shared" si="39"/>
        <v/>
      </c>
      <c r="P643" s="20" t="str">
        <f>IFERROR(IF(A643="","",N643*'Ergebnis (detailliert)'!J643/'Ergebnis (detailliert)'!I643),0)</f>
        <v/>
      </c>
      <c r="Q643" s="106" t="str">
        <f t="shared" si="40"/>
        <v/>
      </c>
      <c r="R643" s="107" t="str">
        <f t="shared" si="41"/>
        <v/>
      </c>
      <c r="S643" s="108" t="str">
        <f>IF(A643="","",IF(LOOKUP(A643,Stammdaten!$A$17:$A$1001,Stammdaten!$G$17:$G$1001)="Nein",0,IF(ISBLANK('Beladung des Speichers'!A643),"",ROUND(MIN(J643,Q643)*-1,2))))</f>
        <v/>
      </c>
    </row>
    <row r="644" spans="1:19" x14ac:dyDescent="0.2">
      <c r="A644" s="109" t="str">
        <f>IF('Beladung des Speichers'!A644="","",'Beladung des Speichers'!A644)</f>
        <v/>
      </c>
      <c r="B644" s="109" t="str">
        <f>IF('Beladung des Speichers'!B644="","",'Beladung des Speichers'!B644)</f>
        <v/>
      </c>
      <c r="C644" s="163" t="str">
        <f>IF(ISBLANK('Beladung des Speichers'!A644),"",SUMIFS('Beladung des Speichers'!$C$17:$C$300,'Beladung des Speichers'!$A$17:$A$300,A644)-SUMIFS('Entladung des Speichers'!$C$17:$C$300,'Entladung des Speichers'!$A$17:$A$300,A644)+SUMIFS(Füllstände!$B$17:$B$299,Füllstände!$A$17:$A$299,A644)-SUMIFS(Füllstände!$C$17:$C$299,Füllstände!$A$17:$A$299,A644))</f>
        <v/>
      </c>
      <c r="D644" s="164" t="str">
        <f>IF(ISBLANK('Beladung des Speichers'!A644),"",C644*'Beladung des Speichers'!C644/SUMIFS('Beladung des Speichers'!$C$17:$C$300,'Beladung des Speichers'!$A$17:$A$300,A644))</f>
        <v/>
      </c>
      <c r="E644" s="165" t="str">
        <f>IF(ISBLANK('Beladung des Speichers'!A644),"",1/SUMIFS('Beladung des Speichers'!$C$17:$C$300,'Beladung des Speichers'!$A$17:$A$300,A644)*C644*SUMIF($A$17:$A$300,A644,'Beladung des Speichers'!$E$17:$E$300))</f>
        <v/>
      </c>
      <c r="F644" s="166" t="str">
        <f>IF(ISBLANK('Beladung des Speichers'!A644),"",IF(C644=0,"0,00",D644/C644*E644))</f>
        <v/>
      </c>
      <c r="G644" s="167" t="str">
        <f>IF(ISBLANK('Beladung des Speichers'!A644),"",SUMIFS('Beladung des Speichers'!$C$17:$C$300,'Beladung des Speichers'!$A$17:$A$300,A644))</f>
        <v/>
      </c>
      <c r="H644" s="124" t="str">
        <f>IF(ISBLANK('Beladung des Speichers'!A644),"",'Beladung des Speichers'!C644)</f>
        <v/>
      </c>
      <c r="I644" s="168" t="str">
        <f>IF(ISBLANK('Beladung des Speichers'!A644),"",SUMIFS('Beladung des Speichers'!$E$17:$E$1001,'Beladung des Speichers'!$A$17:$A$1001,'Ergebnis (detailliert)'!A644))</f>
        <v/>
      </c>
      <c r="J644" s="125" t="str">
        <f>IF(ISBLANK('Beladung des Speichers'!A644),"",'Beladung des Speichers'!E644)</f>
        <v/>
      </c>
      <c r="K644" s="168" t="str">
        <f>IF(ISBLANK('Beladung des Speichers'!A644),"",SUMIFS('Entladung des Speichers'!$C$17:$C$1001,'Entladung des Speichers'!$A$17:$A$1001,'Ergebnis (detailliert)'!A644))</f>
        <v/>
      </c>
      <c r="L644" s="169" t="str">
        <f t="shared" si="38"/>
        <v/>
      </c>
      <c r="M644" s="169" t="str">
        <f>IF(ISBLANK('Entladung des Speichers'!A644),"",'Entladung des Speichers'!C644)</f>
        <v/>
      </c>
      <c r="N644" s="168" t="str">
        <f>IF(ISBLANK('Beladung des Speichers'!A644),"",SUMIFS('Entladung des Speichers'!$E$17:$E$1001,'Entladung des Speichers'!$A$17:$A$1001,'Ergebnis (detailliert)'!$A$17:$A$300))</f>
        <v/>
      </c>
      <c r="O644" s="125" t="str">
        <f t="shared" si="39"/>
        <v/>
      </c>
      <c r="P644" s="20" t="str">
        <f>IFERROR(IF(A644="","",N644*'Ergebnis (detailliert)'!J644/'Ergebnis (detailliert)'!I644),0)</f>
        <v/>
      </c>
      <c r="Q644" s="106" t="str">
        <f t="shared" si="40"/>
        <v/>
      </c>
      <c r="R644" s="107" t="str">
        <f t="shared" si="41"/>
        <v/>
      </c>
      <c r="S644" s="108" t="str">
        <f>IF(A644="","",IF(LOOKUP(A644,Stammdaten!$A$17:$A$1001,Stammdaten!$G$17:$G$1001)="Nein",0,IF(ISBLANK('Beladung des Speichers'!A644),"",ROUND(MIN(J644,Q644)*-1,2))))</f>
        <v/>
      </c>
    </row>
    <row r="645" spans="1:19" x14ac:dyDescent="0.2">
      <c r="A645" s="109" t="str">
        <f>IF('Beladung des Speichers'!A645="","",'Beladung des Speichers'!A645)</f>
        <v/>
      </c>
      <c r="B645" s="109" t="str">
        <f>IF('Beladung des Speichers'!B645="","",'Beladung des Speichers'!B645)</f>
        <v/>
      </c>
      <c r="C645" s="163" t="str">
        <f>IF(ISBLANK('Beladung des Speichers'!A645),"",SUMIFS('Beladung des Speichers'!$C$17:$C$300,'Beladung des Speichers'!$A$17:$A$300,A645)-SUMIFS('Entladung des Speichers'!$C$17:$C$300,'Entladung des Speichers'!$A$17:$A$300,A645)+SUMIFS(Füllstände!$B$17:$B$299,Füllstände!$A$17:$A$299,A645)-SUMIFS(Füllstände!$C$17:$C$299,Füllstände!$A$17:$A$299,A645))</f>
        <v/>
      </c>
      <c r="D645" s="164" t="str">
        <f>IF(ISBLANK('Beladung des Speichers'!A645),"",C645*'Beladung des Speichers'!C645/SUMIFS('Beladung des Speichers'!$C$17:$C$300,'Beladung des Speichers'!$A$17:$A$300,A645))</f>
        <v/>
      </c>
      <c r="E645" s="165" t="str">
        <f>IF(ISBLANK('Beladung des Speichers'!A645),"",1/SUMIFS('Beladung des Speichers'!$C$17:$C$300,'Beladung des Speichers'!$A$17:$A$300,A645)*C645*SUMIF($A$17:$A$300,A645,'Beladung des Speichers'!$E$17:$E$300))</f>
        <v/>
      </c>
      <c r="F645" s="166" t="str">
        <f>IF(ISBLANK('Beladung des Speichers'!A645),"",IF(C645=0,"0,00",D645/C645*E645))</f>
        <v/>
      </c>
      <c r="G645" s="167" t="str">
        <f>IF(ISBLANK('Beladung des Speichers'!A645),"",SUMIFS('Beladung des Speichers'!$C$17:$C$300,'Beladung des Speichers'!$A$17:$A$300,A645))</f>
        <v/>
      </c>
      <c r="H645" s="124" t="str">
        <f>IF(ISBLANK('Beladung des Speichers'!A645),"",'Beladung des Speichers'!C645)</f>
        <v/>
      </c>
      <c r="I645" s="168" t="str">
        <f>IF(ISBLANK('Beladung des Speichers'!A645),"",SUMIFS('Beladung des Speichers'!$E$17:$E$1001,'Beladung des Speichers'!$A$17:$A$1001,'Ergebnis (detailliert)'!A645))</f>
        <v/>
      </c>
      <c r="J645" s="125" t="str">
        <f>IF(ISBLANK('Beladung des Speichers'!A645),"",'Beladung des Speichers'!E645)</f>
        <v/>
      </c>
      <c r="K645" s="168" t="str">
        <f>IF(ISBLANK('Beladung des Speichers'!A645),"",SUMIFS('Entladung des Speichers'!$C$17:$C$1001,'Entladung des Speichers'!$A$17:$A$1001,'Ergebnis (detailliert)'!A645))</f>
        <v/>
      </c>
      <c r="L645" s="169" t="str">
        <f t="shared" si="38"/>
        <v/>
      </c>
      <c r="M645" s="169" t="str">
        <f>IF(ISBLANK('Entladung des Speichers'!A645),"",'Entladung des Speichers'!C645)</f>
        <v/>
      </c>
      <c r="N645" s="168" t="str">
        <f>IF(ISBLANK('Beladung des Speichers'!A645),"",SUMIFS('Entladung des Speichers'!$E$17:$E$1001,'Entladung des Speichers'!$A$17:$A$1001,'Ergebnis (detailliert)'!$A$17:$A$300))</f>
        <v/>
      </c>
      <c r="O645" s="125" t="str">
        <f t="shared" si="39"/>
        <v/>
      </c>
      <c r="P645" s="20" t="str">
        <f>IFERROR(IF(A645="","",N645*'Ergebnis (detailliert)'!J645/'Ergebnis (detailliert)'!I645),0)</f>
        <v/>
      </c>
      <c r="Q645" s="106" t="str">
        <f t="shared" si="40"/>
        <v/>
      </c>
      <c r="R645" s="107" t="str">
        <f t="shared" si="41"/>
        <v/>
      </c>
      <c r="S645" s="108" t="str">
        <f>IF(A645="","",IF(LOOKUP(A645,Stammdaten!$A$17:$A$1001,Stammdaten!$G$17:$G$1001)="Nein",0,IF(ISBLANK('Beladung des Speichers'!A645),"",ROUND(MIN(J645,Q645)*-1,2))))</f>
        <v/>
      </c>
    </row>
    <row r="646" spans="1:19" x14ac:dyDescent="0.2">
      <c r="A646" s="109" t="str">
        <f>IF('Beladung des Speichers'!A646="","",'Beladung des Speichers'!A646)</f>
        <v/>
      </c>
      <c r="B646" s="109" t="str">
        <f>IF('Beladung des Speichers'!B646="","",'Beladung des Speichers'!B646)</f>
        <v/>
      </c>
      <c r="C646" s="163" t="str">
        <f>IF(ISBLANK('Beladung des Speichers'!A646),"",SUMIFS('Beladung des Speichers'!$C$17:$C$300,'Beladung des Speichers'!$A$17:$A$300,A646)-SUMIFS('Entladung des Speichers'!$C$17:$C$300,'Entladung des Speichers'!$A$17:$A$300,A646)+SUMIFS(Füllstände!$B$17:$B$299,Füllstände!$A$17:$A$299,A646)-SUMIFS(Füllstände!$C$17:$C$299,Füllstände!$A$17:$A$299,A646))</f>
        <v/>
      </c>
      <c r="D646" s="164" t="str">
        <f>IF(ISBLANK('Beladung des Speichers'!A646),"",C646*'Beladung des Speichers'!C646/SUMIFS('Beladung des Speichers'!$C$17:$C$300,'Beladung des Speichers'!$A$17:$A$300,A646))</f>
        <v/>
      </c>
      <c r="E646" s="165" t="str">
        <f>IF(ISBLANK('Beladung des Speichers'!A646),"",1/SUMIFS('Beladung des Speichers'!$C$17:$C$300,'Beladung des Speichers'!$A$17:$A$300,A646)*C646*SUMIF($A$17:$A$300,A646,'Beladung des Speichers'!$E$17:$E$300))</f>
        <v/>
      </c>
      <c r="F646" s="166" t="str">
        <f>IF(ISBLANK('Beladung des Speichers'!A646),"",IF(C646=0,"0,00",D646/C646*E646))</f>
        <v/>
      </c>
      <c r="G646" s="167" t="str">
        <f>IF(ISBLANK('Beladung des Speichers'!A646),"",SUMIFS('Beladung des Speichers'!$C$17:$C$300,'Beladung des Speichers'!$A$17:$A$300,A646))</f>
        <v/>
      </c>
      <c r="H646" s="124" t="str">
        <f>IF(ISBLANK('Beladung des Speichers'!A646),"",'Beladung des Speichers'!C646)</f>
        <v/>
      </c>
      <c r="I646" s="168" t="str">
        <f>IF(ISBLANK('Beladung des Speichers'!A646),"",SUMIFS('Beladung des Speichers'!$E$17:$E$1001,'Beladung des Speichers'!$A$17:$A$1001,'Ergebnis (detailliert)'!A646))</f>
        <v/>
      </c>
      <c r="J646" s="125" t="str">
        <f>IF(ISBLANK('Beladung des Speichers'!A646),"",'Beladung des Speichers'!E646)</f>
        <v/>
      </c>
      <c r="K646" s="168" t="str">
        <f>IF(ISBLANK('Beladung des Speichers'!A646),"",SUMIFS('Entladung des Speichers'!$C$17:$C$1001,'Entladung des Speichers'!$A$17:$A$1001,'Ergebnis (detailliert)'!A646))</f>
        <v/>
      </c>
      <c r="L646" s="169" t="str">
        <f t="shared" si="38"/>
        <v/>
      </c>
      <c r="M646" s="169" t="str">
        <f>IF(ISBLANK('Entladung des Speichers'!A646),"",'Entladung des Speichers'!C646)</f>
        <v/>
      </c>
      <c r="N646" s="168" t="str">
        <f>IF(ISBLANK('Beladung des Speichers'!A646),"",SUMIFS('Entladung des Speichers'!$E$17:$E$1001,'Entladung des Speichers'!$A$17:$A$1001,'Ergebnis (detailliert)'!$A$17:$A$300))</f>
        <v/>
      </c>
      <c r="O646" s="125" t="str">
        <f t="shared" si="39"/>
        <v/>
      </c>
      <c r="P646" s="20" t="str">
        <f>IFERROR(IF(A646="","",N646*'Ergebnis (detailliert)'!J646/'Ergebnis (detailliert)'!I646),0)</f>
        <v/>
      </c>
      <c r="Q646" s="106" t="str">
        <f t="shared" si="40"/>
        <v/>
      </c>
      <c r="R646" s="107" t="str">
        <f t="shared" si="41"/>
        <v/>
      </c>
      <c r="S646" s="108" t="str">
        <f>IF(A646="","",IF(LOOKUP(A646,Stammdaten!$A$17:$A$1001,Stammdaten!$G$17:$G$1001)="Nein",0,IF(ISBLANK('Beladung des Speichers'!A646),"",ROUND(MIN(J646,Q646)*-1,2))))</f>
        <v/>
      </c>
    </row>
    <row r="647" spans="1:19" x14ac:dyDescent="0.2">
      <c r="A647" s="109" t="str">
        <f>IF('Beladung des Speichers'!A647="","",'Beladung des Speichers'!A647)</f>
        <v/>
      </c>
      <c r="B647" s="109" t="str">
        <f>IF('Beladung des Speichers'!B647="","",'Beladung des Speichers'!B647)</f>
        <v/>
      </c>
      <c r="C647" s="163" t="str">
        <f>IF(ISBLANK('Beladung des Speichers'!A647),"",SUMIFS('Beladung des Speichers'!$C$17:$C$300,'Beladung des Speichers'!$A$17:$A$300,A647)-SUMIFS('Entladung des Speichers'!$C$17:$C$300,'Entladung des Speichers'!$A$17:$A$300,A647)+SUMIFS(Füllstände!$B$17:$B$299,Füllstände!$A$17:$A$299,A647)-SUMIFS(Füllstände!$C$17:$C$299,Füllstände!$A$17:$A$299,A647))</f>
        <v/>
      </c>
      <c r="D647" s="164" t="str">
        <f>IF(ISBLANK('Beladung des Speichers'!A647),"",C647*'Beladung des Speichers'!C647/SUMIFS('Beladung des Speichers'!$C$17:$C$300,'Beladung des Speichers'!$A$17:$A$300,A647))</f>
        <v/>
      </c>
      <c r="E647" s="165" t="str">
        <f>IF(ISBLANK('Beladung des Speichers'!A647),"",1/SUMIFS('Beladung des Speichers'!$C$17:$C$300,'Beladung des Speichers'!$A$17:$A$300,A647)*C647*SUMIF($A$17:$A$300,A647,'Beladung des Speichers'!$E$17:$E$300))</f>
        <v/>
      </c>
      <c r="F647" s="166" t="str">
        <f>IF(ISBLANK('Beladung des Speichers'!A647),"",IF(C647=0,"0,00",D647/C647*E647))</f>
        <v/>
      </c>
      <c r="G647" s="167" t="str">
        <f>IF(ISBLANK('Beladung des Speichers'!A647),"",SUMIFS('Beladung des Speichers'!$C$17:$C$300,'Beladung des Speichers'!$A$17:$A$300,A647))</f>
        <v/>
      </c>
      <c r="H647" s="124" t="str">
        <f>IF(ISBLANK('Beladung des Speichers'!A647),"",'Beladung des Speichers'!C647)</f>
        <v/>
      </c>
      <c r="I647" s="168" t="str">
        <f>IF(ISBLANK('Beladung des Speichers'!A647),"",SUMIFS('Beladung des Speichers'!$E$17:$E$1001,'Beladung des Speichers'!$A$17:$A$1001,'Ergebnis (detailliert)'!A647))</f>
        <v/>
      </c>
      <c r="J647" s="125" t="str">
        <f>IF(ISBLANK('Beladung des Speichers'!A647),"",'Beladung des Speichers'!E647)</f>
        <v/>
      </c>
      <c r="K647" s="168" t="str">
        <f>IF(ISBLANK('Beladung des Speichers'!A647),"",SUMIFS('Entladung des Speichers'!$C$17:$C$1001,'Entladung des Speichers'!$A$17:$A$1001,'Ergebnis (detailliert)'!A647))</f>
        <v/>
      </c>
      <c r="L647" s="169" t="str">
        <f t="shared" si="38"/>
        <v/>
      </c>
      <c r="M647" s="169" t="str">
        <f>IF(ISBLANK('Entladung des Speichers'!A647),"",'Entladung des Speichers'!C647)</f>
        <v/>
      </c>
      <c r="N647" s="168" t="str">
        <f>IF(ISBLANK('Beladung des Speichers'!A647),"",SUMIFS('Entladung des Speichers'!$E$17:$E$1001,'Entladung des Speichers'!$A$17:$A$1001,'Ergebnis (detailliert)'!$A$17:$A$300))</f>
        <v/>
      </c>
      <c r="O647" s="125" t="str">
        <f t="shared" si="39"/>
        <v/>
      </c>
      <c r="P647" s="20" t="str">
        <f>IFERROR(IF(A647="","",N647*'Ergebnis (detailliert)'!J647/'Ergebnis (detailliert)'!I647),0)</f>
        <v/>
      </c>
      <c r="Q647" s="106" t="str">
        <f t="shared" si="40"/>
        <v/>
      </c>
      <c r="R647" s="107" t="str">
        <f t="shared" si="41"/>
        <v/>
      </c>
      <c r="S647" s="108" t="str">
        <f>IF(A647="","",IF(LOOKUP(A647,Stammdaten!$A$17:$A$1001,Stammdaten!$G$17:$G$1001)="Nein",0,IF(ISBLANK('Beladung des Speichers'!A647),"",ROUND(MIN(J647,Q647)*-1,2))))</f>
        <v/>
      </c>
    </row>
    <row r="648" spans="1:19" x14ac:dyDescent="0.2">
      <c r="A648" s="109" t="str">
        <f>IF('Beladung des Speichers'!A648="","",'Beladung des Speichers'!A648)</f>
        <v/>
      </c>
      <c r="B648" s="109" t="str">
        <f>IF('Beladung des Speichers'!B648="","",'Beladung des Speichers'!B648)</f>
        <v/>
      </c>
      <c r="C648" s="163" t="str">
        <f>IF(ISBLANK('Beladung des Speichers'!A648),"",SUMIFS('Beladung des Speichers'!$C$17:$C$300,'Beladung des Speichers'!$A$17:$A$300,A648)-SUMIFS('Entladung des Speichers'!$C$17:$C$300,'Entladung des Speichers'!$A$17:$A$300,A648)+SUMIFS(Füllstände!$B$17:$B$299,Füllstände!$A$17:$A$299,A648)-SUMIFS(Füllstände!$C$17:$C$299,Füllstände!$A$17:$A$299,A648))</f>
        <v/>
      </c>
      <c r="D648" s="164" t="str">
        <f>IF(ISBLANK('Beladung des Speichers'!A648),"",C648*'Beladung des Speichers'!C648/SUMIFS('Beladung des Speichers'!$C$17:$C$300,'Beladung des Speichers'!$A$17:$A$300,A648))</f>
        <v/>
      </c>
      <c r="E648" s="165" t="str">
        <f>IF(ISBLANK('Beladung des Speichers'!A648),"",1/SUMIFS('Beladung des Speichers'!$C$17:$C$300,'Beladung des Speichers'!$A$17:$A$300,A648)*C648*SUMIF($A$17:$A$300,A648,'Beladung des Speichers'!$E$17:$E$300))</f>
        <v/>
      </c>
      <c r="F648" s="166" t="str">
        <f>IF(ISBLANK('Beladung des Speichers'!A648),"",IF(C648=0,"0,00",D648/C648*E648))</f>
        <v/>
      </c>
      <c r="G648" s="167" t="str">
        <f>IF(ISBLANK('Beladung des Speichers'!A648),"",SUMIFS('Beladung des Speichers'!$C$17:$C$300,'Beladung des Speichers'!$A$17:$A$300,A648))</f>
        <v/>
      </c>
      <c r="H648" s="124" t="str">
        <f>IF(ISBLANK('Beladung des Speichers'!A648),"",'Beladung des Speichers'!C648)</f>
        <v/>
      </c>
      <c r="I648" s="168" t="str">
        <f>IF(ISBLANK('Beladung des Speichers'!A648),"",SUMIFS('Beladung des Speichers'!$E$17:$E$1001,'Beladung des Speichers'!$A$17:$A$1001,'Ergebnis (detailliert)'!A648))</f>
        <v/>
      </c>
      <c r="J648" s="125" t="str">
        <f>IF(ISBLANK('Beladung des Speichers'!A648),"",'Beladung des Speichers'!E648)</f>
        <v/>
      </c>
      <c r="K648" s="168" t="str">
        <f>IF(ISBLANK('Beladung des Speichers'!A648),"",SUMIFS('Entladung des Speichers'!$C$17:$C$1001,'Entladung des Speichers'!$A$17:$A$1001,'Ergebnis (detailliert)'!A648))</f>
        <v/>
      </c>
      <c r="L648" s="169" t="str">
        <f t="shared" si="38"/>
        <v/>
      </c>
      <c r="M648" s="169" t="str">
        <f>IF(ISBLANK('Entladung des Speichers'!A648),"",'Entladung des Speichers'!C648)</f>
        <v/>
      </c>
      <c r="N648" s="168" t="str">
        <f>IF(ISBLANK('Beladung des Speichers'!A648),"",SUMIFS('Entladung des Speichers'!$E$17:$E$1001,'Entladung des Speichers'!$A$17:$A$1001,'Ergebnis (detailliert)'!$A$17:$A$300))</f>
        <v/>
      </c>
      <c r="O648" s="125" t="str">
        <f t="shared" si="39"/>
        <v/>
      </c>
      <c r="P648" s="20" t="str">
        <f>IFERROR(IF(A648="","",N648*'Ergebnis (detailliert)'!J648/'Ergebnis (detailliert)'!I648),0)</f>
        <v/>
      </c>
      <c r="Q648" s="106" t="str">
        <f t="shared" si="40"/>
        <v/>
      </c>
      <c r="R648" s="107" t="str">
        <f t="shared" si="41"/>
        <v/>
      </c>
      <c r="S648" s="108" t="str">
        <f>IF(A648="","",IF(LOOKUP(A648,Stammdaten!$A$17:$A$1001,Stammdaten!$G$17:$G$1001)="Nein",0,IF(ISBLANK('Beladung des Speichers'!A648),"",ROUND(MIN(J648,Q648)*-1,2))))</f>
        <v/>
      </c>
    </row>
    <row r="649" spans="1:19" x14ac:dyDescent="0.2">
      <c r="A649" s="109" t="str">
        <f>IF('Beladung des Speichers'!A649="","",'Beladung des Speichers'!A649)</f>
        <v/>
      </c>
      <c r="B649" s="109" t="str">
        <f>IF('Beladung des Speichers'!B649="","",'Beladung des Speichers'!B649)</f>
        <v/>
      </c>
      <c r="C649" s="163" t="str">
        <f>IF(ISBLANK('Beladung des Speichers'!A649),"",SUMIFS('Beladung des Speichers'!$C$17:$C$300,'Beladung des Speichers'!$A$17:$A$300,A649)-SUMIFS('Entladung des Speichers'!$C$17:$C$300,'Entladung des Speichers'!$A$17:$A$300,A649)+SUMIFS(Füllstände!$B$17:$B$299,Füllstände!$A$17:$A$299,A649)-SUMIFS(Füllstände!$C$17:$C$299,Füllstände!$A$17:$A$299,A649))</f>
        <v/>
      </c>
      <c r="D649" s="164" t="str">
        <f>IF(ISBLANK('Beladung des Speichers'!A649),"",C649*'Beladung des Speichers'!C649/SUMIFS('Beladung des Speichers'!$C$17:$C$300,'Beladung des Speichers'!$A$17:$A$300,A649))</f>
        <v/>
      </c>
      <c r="E649" s="165" t="str">
        <f>IF(ISBLANK('Beladung des Speichers'!A649),"",1/SUMIFS('Beladung des Speichers'!$C$17:$C$300,'Beladung des Speichers'!$A$17:$A$300,A649)*C649*SUMIF($A$17:$A$300,A649,'Beladung des Speichers'!$E$17:$E$300))</f>
        <v/>
      </c>
      <c r="F649" s="166" t="str">
        <f>IF(ISBLANK('Beladung des Speichers'!A649),"",IF(C649=0,"0,00",D649/C649*E649))</f>
        <v/>
      </c>
      <c r="G649" s="167" t="str">
        <f>IF(ISBLANK('Beladung des Speichers'!A649),"",SUMIFS('Beladung des Speichers'!$C$17:$C$300,'Beladung des Speichers'!$A$17:$A$300,A649))</f>
        <v/>
      </c>
      <c r="H649" s="124" t="str">
        <f>IF(ISBLANK('Beladung des Speichers'!A649),"",'Beladung des Speichers'!C649)</f>
        <v/>
      </c>
      <c r="I649" s="168" t="str">
        <f>IF(ISBLANK('Beladung des Speichers'!A649),"",SUMIFS('Beladung des Speichers'!$E$17:$E$1001,'Beladung des Speichers'!$A$17:$A$1001,'Ergebnis (detailliert)'!A649))</f>
        <v/>
      </c>
      <c r="J649" s="125" t="str">
        <f>IF(ISBLANK('Beladung des Speichers'!A649),"",'Beladung des Speichers'!E649)</f>
        <v/>
      </c>
      <c r="K649" s="168" t="str">
        <f>IF(ISBLANK('Beladung des Speichers'!A649),"",SUMIFS('Entladung des Speichers'!$C$17:$C$1001,'Entladung des Speichers'!$A$17:$A$1001,'Ergebnis (detailliert)'!A649))</f>
        <v/>
      </c>
      <c r="L649" s="169" t="str">
        <f t="shared" si="38"/>
        <v/>
      </c>
      <c r="M649" s="169" t="str">
        <f>IF(ISBLANK('Entladung des Speichers'!A649),"",'Entladung des Speichers'!C649)</f>
        <v/>
      </c>
      <c r="N649" s="168" t="str">
        <f>IF(ISBLANK('Beladung des Speichers'!A649),"",SUMIFS('Entladung des Speichers'!$E$17:$E$1001,'Entladung des Speichers'!$A$17:$A$1001,'Ergebnis (detailliert)'!$A$17:$A$300))</f>
        <v/>
      </c>
      <c r="O649" s="125" t="str">
        <f t="shared" si="39"/>
        <v/>
      </c>
      <c r="P649" s="20" t="str">
        <f>IFERROR(IF(A649="","",N649*'Ergebnis (detailliert)'!J649/'Ergebnis (detailliert)'!I649),0)</f>
        <v/>
      </c>
      <c r="Q649" s="106" t="str">
        <f t="shared" si="40"/>
        <v/>
      </c>
      <c r="R649" s="107" t="str">
        <f t="shared" si="41"/>
        <v/>
      </c>
      <c r="S649" s="108" t="str">
        <f>IF(A649="","",IF(LOOKUP(A649,Stammdaten!$A$17:$A$1001,Stammdaten!$G$17:$G$1001)="Nein",0,IF(ISBLANK('Beladung des Speichers'!A649),"",ROUND(MIN(J649,Q649)*-1,2))))</f>
        <v/>
      </c>
    </row>
    <row r="650" spans="1:19" x14ac:dyDescent="0.2">
      <c r="A650" s="109" t="str">
        <f>IF('Beladung des Speichers'!A650="","",'Beladung des Speichers'!A650)</f>
        <v/>
      </c>
      <c r="B650" s="109" t="str">
        <f>IF('Beladung des Speichers'!B650="","",'Beladung des Speichers'!B650)</f>
        <v/>
      </c>
      <c r="C650" s="163" t="str">
        <f>IF(ISBLANK('Beladung des Speichers'!A650),"",SUMIFS('Beladung des Speichers'!$C$17:$C$300,'Beladung des Speichers'!$A$17:$A$300,A650)-SUMIFS('Entladung des Speichers'!$C$17:$C$300,'Entladung des Speichers'!$A$17:$A$300,A650)+SUMIFS(Füllstände!$B$17:$B$299,Füllstände!$A$17:$A$299,A650)-SUMIFS(Füllstände!$C$17:$C$299,Füllstände!$A$17:$A$299,A650))</f>
        <v/>
      </c>
      <c r="D650" s="164" t="str">
        <f>IF(ISBLANK('Beladung des Speichers'!A650),"",C650*'Beladung des Speichers'!C650/SUMIFS('Beladung des Speichers'!$C$17:$C$300,'Beladung des Speichers'!$A$17:$A$300,A650))</f>
        <v/>
      </c>
      <c r="E650" s="165" t="str">
        <f>IF(ISBLANK('Beladung des Speichers'!A650),"",1/SUMIFS('Beladung des Speichers'!$C$17:$C$300,'Beladung des Speichers'!$A$17:$A$300,A650)*C650*SUMIF($A$17:$A$300,A650,'Beladung des Speichers'!$E$17:$E$300))</f>
        <v/>
      </c>
      <c r="F650" s="166" t="str">
        <f>IF(ISBLANK('Beladung des Speichers'!A650),"",IF(C650=0,"0,00",D650/C650*E650))</f>
        <v/>
      </c>
      <c r="G650" s="167" t="str">
        <f>IF(ISBLANK('Beladung des Speichers'!A650),"",SUMIFS('Beladung des Speichers'!$C$17:$C$300,'Beladung des Speichers'!$A$17:$A$300,A650))</f>
        <v/>
      </c>
      <c r="H650" s="124" t="str">
        <f>IF(ISBLANK('Beladung des Speichers'!A650),"",'Beladung des Speichers'!C650)</f>
        <v/>
      </c>
      <c r="I650" s="168" t="str">
        <f>IF(ISBLANK('Beladung des Speichers'!A650),"",SUMIFS('Beladung des Speichers'!$E$17:$E$1001,'Beladung des Speichers'!$A$17:$A$1001,'Ergebnis (detailliert)'!A650))</f>
        <v/>
      </c>
      <c r="J650" s="125" t="str">
        <f>IF(ISBLANK('Beladung des Speichers'!A650),"",'Beladung des Speichers'!E650)</f>
        <v/>
      </c>
      <c r="K650" s="168" t="str">
        <f>IF(ISBLANK('Beladung des Speichers'!A650),"",SUMIFS('Entladung des Speichers'!$C$17:$C$1001,'Entladung des Speichers'!$A$17:$A$1001,'Ergebnis (detailliert)'!A650))</f>
        <v/>
      </c>
      <c r="L650" s="169" t="str">
        <f t="shared" si="38"/>
        <v/>
      </c>
      <c r="M650" s="169" t="str">
        <f>IF(ISBLANK('Entladung des Speichers'!A650),"",'Entladung des Speichers'!C650)</f>
        <v/>
      </c>
      <c r="N650" s="168" t="str">
        <f>IF(ISBLANK('Beladung des Speichers'!A650),"",SUMIFS('Entladung des Speichers'!$E$17:$E$1001,'Entladung des Speichers'!$A$17:$A$1001,'Ergebnis (detailliert)'!$A$17:$A$300))</f>
        <v/>
      </c>
      <c r="O650" s="125" t="str">
        <f t="shared" si="39"/>
        <v/>
      </c>
      <c r="P650" s="20" t="str">
        <f>IFERROR(IF(A650="","",N650*'Ergebnis (detailliert)'!J650/'Ergebnis (detailliert)'!I650),0)</f>
        <v/>
      </c>
      <c r="Q650" s="106" t="str">
        <f t="shared" si="40"/>
        <v/>
      </c>
      <c r="R650" s="107" t="str">
        <f t="shared" si="41"/>
        <v/>
      </c>
      <c r="S650" s="108" t="str">
        <f>IF(A650="","",IF(LOOKUP(A650,Stammdaten!$A$17:$A$1001,Stammdaten!$G$17:$G$1001)="Nein",0,IF(ISBLANK('Beladung des Speichers'!A650),"",ROUND(MIN(J650,Q650)*-1,2))))</f>
        <v/>
      </c>
    </row>
    <row r="651" spans="1:19" x14ac:dyDescent="0.2">
      <c r="A651" s="109" t="str">
        <f>IF('Beladung des Speichers'!A651="","",'Beladung des Speichers'!A651)</f>
        <v/>
      </c>
      <c r="B651" s="109" t="str">
        <f>IF('Beladung des Speichers'!B651="","",'Beladung des Speichers'!B651)</f>
        <v/>
      </c>
      <c r="C651" s="163" t="str">
        <f>IF(ISBLANK('Beladung des Speichers'!A651),"",SUMIFS('Beladung des Speichers'!$C$17:$C$300,'Beladung des Speichers'!$A$17:$A$300,A651)-SUMIFS('Entladung des Speichers'!$C$17:$C$300,'Entladung des Speichers'!$A$17:$A$300,A651)+SUMIFS(Füllstände!$B$17:$B$299,Füllstände!$A$17:$A$299,A651)-SUMIFS(Füllstände!$C$17:$C$299,Füllstände!$A$17:$A$299,A651))</f>
        <v/>
      </c>
      <c r="D651" s="164" t="str">
        <f>IF(ISBLANK('Beladung des Speichers'!A651),"",C651*'Beladung des Speichers'!C651/SUMIFS('Beladung des Speichers'!$C$17:$C$300,'Beladung des Speichers'!$A$17:$A$300,A651))</f>
        <v/>
      </c>
      <c r="E651" s="165" t="str">
        <f>IF(ISBLANK('Beladung des Speichers'!A651),"",1/SUMIFS('Beladung des Speichers'!$C$17:$C$300,'Beladung des Speichers'!$A$17:$A$300,A651)*C651*SUMIF($A$17:$A$300,A651,'Beladung des Speichers'!$E$17:$E$300))</f>
        <v/>
      </c>
      <c r="F651" s="166" t="str">
        <f>IF(ISBLANK('Beladung des Speichers'!A651),"",IF(C651=0,"0,00",D651/C651*E651))</f>
        <v/>
      </c>
      <c r="G651" s="167" t="str">
        <f>IF(ISBLANK('Beladung des Speichers'!A651),"",SUMIFS('Beladung des Speichers'!$C$17:$C$300,'Beladung des Speichers'!$A$17:$A$300,A651))</f>
        <v/>
      </c>
      <c r="H651" s="124" t="str">
        <f>IF(ISBLANK('Beladung des Speichers'!A651),"",'Beladung des Speichers'!C651)</f>
        <v/>
      </c>
      <c r="I651" s="168" t="str">
        <f>IF(ISBLANK('Beladung des Speichers'!A651),"",SUMIFS('Beladung des Speichers'!$E$17:$E$1001,'Beladung des Speichers'!$A$17:$A$1001,'Ergebnis (detailliert)'!A651))</f>
        <v/>
      </c>
      <c r="J651" s="125" t="str">
        <f>IF(ISBLANK('Beladung des Speichers'!A651),"",'Beladung des Speichers'!E651)</f>
        <v/>
      </c>
      <c r="K651" s="168" t="str">
        <f>IF(ISBLANK('Beladung des Speichers'!A651),"",SUMIFS('Entladung des Speichers'!$C$17:$C$1001,'Entladung des Speichers'!$A$17:$A$1001,'Ergebnis (detailliert)'!A651))</f>
        <v/>
      </c>
      <c r="L651" s="169" t="str">
        <f t="shared" si="38"/>
        <v/>
      </c>
      <c r="M651" s="169" t="str">
        <f>IF(ISBLANK('Entladung des Speichers'!A651),"",'Entladung des Speichers'!C651)</f>
        <v/>
      </c>
      <c r="N651" s="168" t="str">
        <f>IF(ISBLANK('Beladung des Speichers'!A651),"",SUMIFS('Entladung des Speichers'!$E$17:$E$1001,'Entladung des Speichers'!$A$17:$A$1001,'Ergebnis (detailliert)'!$A$17:$A$300))</f>
        <v/>
      </c>
      <c r="O651" s="125" t="str">
        <f t="shared" si="39"/>
        <v/>
      </c>
      <c r="P651" s="20" t="str">
        <f>IFERROR(IF(A651="","",N651*'Ergebnis (detailliert)'!J651/'Ergebnis (detailliert)'!I651),0)</f>
        <v/>
      </c>
      <c r="Q651" s="106" t="str">
        <f t="shared" si="40"/>
        <v/>
      </c>
      <c r="R651" s="107" t="str">
        <f t="shared" si="41"/>
        <v/>
      </c>
      <c r="S651" s="108" t="str">
        <f>IF(A651="","",IF(LOOKUP(A651,Stammdaten!$A$17:$A$1001,Stammdaten!$G$17:$G$1001)="Nein",0,IF(ISBLANK('Beladung des Speichers'!A651),"",ROUND(MIN(J651,Q651)*-1,2))))</f>
        <v/>
      </c>
    </row>
    <row r="652" spans="1:19" x14ac:dyDescent="0.2">
      <c r="A652" s="109" t="str">
        <f>IF('Beladung des Speichers'!A652="","",'Beladung des Speichers'!A652)</f>
        <v/>
      </c>
      <c r="B652" s="109" t="str">
        <f>IF('Beladung des Speichers'!B652="","",'Beladung des Speichers'!B652)</f>
        <v/>
      </c>
      <c r="C652" s="163" t="str">
        <f>IF(ISBLANK('Beladung des Speichers'!A652),"",SUMIFS('Beladung des Speichers'!$C$17:$C$300,'Beladung des Speichers'!$A$17:$A$300,A652)-SUMIFS('Entladung des Speichers'!$C$17:$C$300,'Entladung des Speichers'!$A$17:$A$300,A652)+SUMIFS(Füllstände!$B$17:$B$299,Füllstände!$A$17:$A$299,A652)-SUMIFS(Füllstände!$C$17:$C$299,Füllstände!$A$17:$A$299,A652))</f>
        <v/>
      </c>
      <c r="D652" s="164" t="str">
        <f>IF(ISBLANK('Beladung des Speichers'!A652),"",C652*'Beladung des Speichers'!C652/SUMIFS('Beladung des Speichers'!$C$17:$C$300,'Beladung des Speichers'!$A$17:$A$300,A652))</f>
        <v/>
      </c>
      <c r="E652" s="165" t="str">
        <f>IF(ISBLANK('Beladung des Speichers'!A652),"",1/SUMIFS('Beladung des Speichers'!$C$17:$C$300,'Beladung des Speichers'!$A$17:$A$300,A652)*C652*SUMIF($A$17:$A$300,A652,'Beladung des Speichers'!$E$17:$E$300))</f>
        <v/>
      </c>
      <c r="F652" s="166" t="str">
        <f>IF(ISBLANK('Beladung des Speichers'!A652),"",IF(C652=0,"0,00",D652/C652*E652))</f>
        <v/>
      </c>
      <c r="G652" s="167" t="str">
        <f>IF(ISBLANK('Beladung des Speichers'!A652),"",SUMIFS('Beladung des Speichers'!$C$17:$C$300,'Beladung des Speichers'!$A$17:$A$300,A652))</f>
        <v/>
      </c>
      <c r="H652" s="124" t="str">
        <f>IF(ISBLANK('Beladung des Speichers'!A652),"",'Beladung des Speichers'!C652)</f>
        <v/>
      </c>
      <c r="I652" s="168" t="str">
        <f>IF(ISBLANK('Beladung des Speichers'!A652),"",SUMIFS('Beladung des Speichers'!$E$17:$E$1001,'Beladung des Speichers'!$A$17:$A$1001,'Ergebnis (detailliert)'!A652))</f>
        <v/>
      </c>
      <c r="J652" s="125" t="str">
        <f>IF(ISBLANK('Beladung des Speichers'!A652),"",'Beladung des Speichers'!E652)</f>
        <v/>
      </c>
      <c r="K652" s="168" t="str">
        <f>IF(ISBLANK('Beladung des Speichers'!A652),"",SUMIFS('Entladung des Speichers'!$C$17:$C$1001,'Entladung des Speichers'!$A$17:$A$1001,'Ergebnis (detailliert)'!A652))</f>
        <v/>
      </c>
      <c r="L652" s="169" t="str">
        <f t="shared" si="38"/>
        <v/>
      </c>
      <c r="M652" s="169" t="str">
        <f>IF(ISBLANK('Entladung des Speichers'!A652),"",'Entladung des Speichers'!C652)</f>
        <v/>
      </c>
      <c r="N652" s="168" t="str">
        <f>IF(ISBLANK('Beladung des Speichers'!A652),"",SUMIFS('Entladung des Speichers'!$E$17:$E$1001,'Entladung des Speichers'!$A$17:$A$1001,'Ergebnis (detailliert)'!$A$17:$A$300))</f>
        <v/>
      </c>
      <c r="O652" s="125" t="str">
        <f t="shared" si="39"/>
        <v/>
      </c>
      <c r="P652" s="20" t="str">
        <f>IFERROR(IF(A652="","",N652*'Ergebnis (detailliert)'!J652/'Ergebnis (detailliert)'!I652),0)</f>
        <v/>
      </c>
      <c r="Q652" s="106" t="str">
        <f t="shared" si="40"/>
        <v/>
      </c>
      <c r="R652" s="107" t="str">
        <f t="shared" si="41"/>
        <v/>
      </c>
      <c r="S652" s="108" t="str">
        <f>IF(A652="","",IF(LOOKUP(A652,Stammdaten!$A$17:$A$1001,Stammdaten!$G$17:$G$1001)="Nein",0,IF(ISBLANK('Beladung des Speichers'!A652),"",ROUND(MIN(J652,Q652)*-1,2))))</f>
        <v/>
      </c>
    </row>
    <row r="653" spans="1:19" x14ac:dyDescent="0.2">
      <c r="A653" s="109" t="str">
        <f>IF('Beladung des Speichers'!A653="","",'Beladung des Speichers'!A653)</f>
        <v/>
      </c>
      <c r="B653" s="109" t="str">
        <f>IF('Beladung des Speichers'!B653="","",'Beladung des Speichers'!B653)</f>
        <v/>
      </c>
      <c r="C653" s="163" t="str">
        <f>IF(ISBLANK('Beladung des Speichers'!A653),"",SUMIFS('Beladung des Speichers'!$C$17:$C$300,'Beladung des Speichers'!$A$17:$A$300,A653)-SUMIFS('Entladung des Speichers'!$C$17:$C$300,'Entladung des Speichers'!$A$17:$A$300,A653)+SUMIFS(Füllstände!$B$17:$B$299,Füllstände!$A$17:$A$299,A653)-SUMIFS(Füllstände!$C$17:$C$299,Füllstände!$A$17:$A$299,A653))</f>
        <v/>
      </c>
      <c r="D653" s="164" t="str">
        <f>IF(ISBLANK('Beladung des Speichers'!A653),"",C653*'Beladung des Speichers'!C653/SUMIFS('Beladung des Speichers'!$C$17:$C$300,'Beladung des Speichers'!$A$17:$A$300,A653))</f>
        <v/>
      </c>
      <c r="E653" s="165" t="str">
        <f>IF(ISBLANK('Beladung des Speichers'!A653),"",1/SUMIFS('Beladung des Speichers'!$C$17:$C$300,'Beladung des Speichers'!$A$17:$A$300,A653)*C653*SUMIF($A$17:$A$300,A653,'Beladung des Speichers'!$E$17:$E$300))</f>
        <v/>
      </c>
      <c r="F653" s="166" t="str">
        <f>IF(ISBLANK('Beladung des Speichers'!A653),"",IF(C653=0,"0,00",D653/C653*E653))</f>
        <v/>
      </c>
      <c r="G653" s="167" t="str">
        <f>IF(ISBLANK('Beladung des Speichers'!A653),"",SUMIFS('Beladung des Speichers'!$C$17:$C$300,'Beladung des Speichers'!$A$17:$A$300,A653))</f>
        <v/>
      </c>
      <c r="H653" s="124" t="str">
        <f>IF(ISBLANK('Beladung des Speichers'!A653),"",'Beladung des Speichers'!C653)</f>
        <v/>
      </c>
      <c r="I653" s="168" t="str">
        <f>IF(ISBLANK('Beladung des Speichers'!A653),"",SUMIFS('Beladung des Speichers'!$E$17:$E$1001,'Beladung des Speichers'!$A$17:$A$1001,'Ergebnis (detailliert)'!A653))</f>
        <v/>
      </c>
      <c r="J653" s="125" t="str">
        <f>IF(ISBLANK('Beladung des Speichers'!A653),"",'Beladung des Speichers'!E653)</f>
        <v/>
      </c>
      <c r="K653" s="168" t="str">
        <f>IF(ISBLANK('Beladung des Speichers'!A653),"",SUMIFS('Entladung des Speichers'!$C$17:$C$1001,'Entladung des Speichers'!$A$17:$A$1001,'Ergebnis (detailliert)'!A653))</f>
        <v/>
      </c>
      <c r="L653" s="169" t="str">
        <f t="shared" si="38"/>
        <v/>
      </c>
      <c r="M653" s="169" t="str">
        <f>IF(ISBLANK('Entladung des Speichers'!A653),"",'Entladung des Speichers'!C653)</f>
        <v/>
      </c>
      <c r="N653" s="168" t="str">
        <f>IF(ISBLANK('Beladung des Speichers'!A653),"",SUMIFS('Entladung des Speichers'!$E$17:$E$1001,'Entladung des Speichers'!$A$17:$A$1001,'Ergebnis (detailliert)'!$A$17:$A$300))</f>
        <v/>
      </c>
      <c r="O653" s="125" t="str">
        <f t="shared" si="39"/>
        <v/>
      </c>
      <c r="P653" s="20" t="str">
        <f>IFERROR(IF(A653="","",N653*'Ergebnis (detailliert)'!J653/'Ergebnis (detailliert)'!I653),0)</f>
        <v/>
      </c>
      <c r="Q653" s="106" t="str">
        <f t="shared" si="40"/>
        <v/>
      </c>
      <c r="R653" s="107" t="str">
        <f t="shared" si="41"/>
        <v/>
      </c>
      <c r="S653" s="108" t="str">
        <f>IF(A653="","",IF(LOOKUP(A653,Stammdaten!$A$17:$A$1001,Stammdaten!$G$17:$G$1001)="Nein",0,IF(ISBLANK('Beladung des Speichers'!A653),"",ROUND(MIN(J653,Q653)*-1,2))))</f>
        <v/>
      </c>
    </row>
    <row r="654" spans="1:19" x14ac:dyDescent="0.2">
      <c r="A654" s="109" t="str">
        <f>IF('Beladung des Speichers'!A654="","",'Beladung des Speichers'!A654)</f>
        <v/>
      </c>
      <c r="B654" s="109" t="str">
        <f>IF('Beladung des Speichers'!B654="","",'Beladung des Speichers'!B654)</f>
        <v/>
      </c>
      <c r="C654" s="163" t="str">
        <f>IF(ISBLANK('Beladung des Speichers'!A654),"",SUMIFS('Beladung des Speichers'!$C$17:$C$300,'Beladung des Speichers'!$A$17:$A$300,A654)-SUMIFS('Entladung des Speichers'!$C$17:$C$300,'Entladung des Speichers'!$A$17:$A$300,A654)+SUMIFS(Füllstände!$B$17:$B$299,Füllstände!$A$17:$A$299,A654)-SUMIFS(Füllstände!$C$17:$C$299,Füllstände!$A$17:$A$299,A654))</f>
        <v/>
      </c>
      <c r="D654" s="164" t="str">
        <f>IF(ISBLANK('Beladung des Speichers'!A654),"",C654*'Beladung des Speichers'!C654/SUMIFS('Beladung des Speichers'!$C$17:$C$300,'Beladung des Speichers'!$A$17:$A$300,A654))</f>
        <v/>
      </c>
      <c r="E654" s="165" t="str">
        <f>IF(ISBLANK('Beladung des Speichers'!A654),"",1/SUMIFS('Beladung des Speichers'!$C$17:$C$300,'Beladung des Speichers'!$A$17:$A$300,A654)*C654*SUMIF($A$17:$A$300,A654,'Beladung des Speichers'!$E$17:$E$300))</f>
        <v/>
      </c>
      <c r="F654" s="166" t="str">
        <f>IF(ISBLANK('Beladung des Speichers'!A654),"",IF(C654=0,"0,00",D654/C654*E654))</f>
        <v/>
      </c>
      <c r="G654" s="167" t="str">
        <f>IF(ISBLANK('Beladung des Speichers'!A654),"",SUMIFS('Beladung des Speichers'!$C$17:$C$300,'Beladung des Speichers'!$A$17:$A$300,A654))</f>
        <v/>
      </c>
      <c r="H654" s="124" t="str">
        <f>IF(ISBLANK('Beladung des Speichers'!A654),"",'Beladung des Speichers'!C654)</f>
        <v/>
      </c>
      <c r="I654" s="168" t="str">
        <f>IF(ISBLANK('Beladung des Speichers'!A654),"",SUMIFS('Beladung des Speichers'!$E$17:$E$1001,'Beladung des Speichers'!$A$17:$A$1001,'Ergebnis (detailliert)'!A654))</f>
        <v/>
      </c>
      <c r="J654" s="125" t="str">
        <f>IF(ISBLANK('Beladung des Speichers'!A654),"",'Beladung des Speichers'!E654)</f>
        <v/>
      </c>
      <c r="K654" s="168" t="str">
        <f>IF(ISBLANK('Beladung des Speichers'!A654),"",SUMIFS('Entladung des Speichers'!$C$17:$C$1001,'Entladung des Speichers'!$A$17:$A$1001,'Ergebnis (detailliert)'!A654))</f>
        <v/>
      </c>
      <c r="L654" s="169" t="str">
        <f t="shared" si="38"/>
        <v/>
      </c>
      <c r="M654" s="169" t="str">
        <f>IF(ISBLANK('Entladung des Speichers'!A654),"",'Entladung des Speichers'!C654)</f>
        <v/>
      </c>
      <c r="N654" s="168" t="str">
        <f>IF(ISBLANK('Beladung des Speichers'!A654),"",SUMIFS('Entladung des Speichers'!$E$17:$E$1001,'Entladung des Speichers'!$A$17:$A$1001,'Ergebnis (detailliert)'!$A$17:$A$300))</f>
        <v/>
      </c>
      <c r="O654" s="125" t="str">
        <f t="shared" si="39"/>
        <v/>
      </c>
      <c r="P654" s="20" t="str">
        <f>IFERROR(IF(A654="","",N654*'Ergebnis (detailliert)'!J654/'Ergebnis (detailliert)'!I654),0)</f>
        <v/>
      </c>
      <c r="Q654" s="106" t="str">
        <f t="shared" si="40"/>
        <v/>
      </c>
      <c r="R654" s="107" t="str">
        <f t="shared" si="41"/>
        <v/>
      </c>
      <c r="S654" s="108" t="str">
        <f>IF(A654="","",IF(LOOKUP(A654,Stammdaten!$A$17:$A$1001,Stammdaten!$G$17:$G$1001)="Nein",0,IF(ISBLANK('Beladung des Speichers'!A654),"",ROUND(MIN(J654,Q654)*-1,2))))</f>
        <v/>
      </c>
    </row>
    <row r="655" spans="1:19" x14ac:dyDescent="0.2">
      <c r="A655" s="109" t="str">
        <f>IF('Beladung des Speichers'!A655="","",'Beladung des Speichers'!A655)</f>
        <v/>
      </c>
      <c r="B655" s="109" t="str">
        <f>IF('Beladung des Speichers'!B655="","",'Beladung des Speichers'!B655)</f>
        <v/>
      </c>
      <c r="C655" s="163" t="str">
        <f>IF(ISBLANK('Beladung des Speichers'!A655),"",SUMIFS('Beladung des Speichers'!$C$17:$C$300,'Beladung des Speichers'!$A$17:$A$300,A655)-SUMIFS('Entladung des Speichers'!$C$17:$C$300,'Entladung des Speichers'!$A$17:$A$300,A655)+SUMIFS(Füllstände!$B$17:$B$299,Füllstände!$A$17:$A$299,A655)-SUMIFS(Füllstände!$C$17:$C$299,Füllstände!$A$17:$A$299,A655))</f>
        <v/>
      </c>
      <c r="D655" s="164" t="str">
        <f>IF(ISBLANK('Beladung des Speichers'!A655),"",C655*'Beladung des Speichers'!C655/SUMIFS('Beladung des Speichers'!$C$17:$C$300,'Beladung des Speichers'!$A$17:$A$300,A655))</f>
        <v/>
      </c>
      <c r="E655" s="165" t="str">
        <f>IF(ISBLANK('Beladung des Speichers'!A655),"",1/SUMIFS('Beladung des Speichers'!$C$17:$C$300,'Beladung des Speichers'!$A$17:$A$300,A655)*C655*SUMIF($A$17:$A$300,A655,'Beladung des Speichers'!$E$17:$E$300))</f>
        <v/>
      </c>
      <c r="F655" s="166" t="str">
        <f>IF(ISBLANK('Beladung des Speichers'!A655),"",IF(C655=0,"0,00",D655/C655*E655))</f>
        <v/>
      </c>
      <c r="G655" s="167" t="str">
        <f>IF(ISBLANK('Beladung des Speichers'!A655),"",SUMIFS('Beladung des Speichers'!$C$17:$C$300,'Beladung des Speichers'!$A$17:$A$300,A655))</f>
        <v/>
      </c>
      <c r="H655" s="124" t="str">
        <f>IF(ISBLANK('Beladung des Speichers'!A655),"",'Beladung des Speichers'!C655)</f>
        <v/>
      </c>
      <c r="I655" s="168" t="str">
        <f>IF(ISBLANK('Beladung des Speichers'!A655),"",SUMIFS('Beladung des Speichers'!$E$17:$E$1001,'Beladung des Speichers'!$A$17:$A$1001,'Ergebnis (detailliert)'!A655))</f>
        <v/>
      </c>
      <c r="J655" s="125" t="str">
        <f>IF(ISBLANK('Beladung des Speichers'!A655),"",'Beladung des Speichers'!E655)</f>
        <v/>
      </c>
      <c r="K655" s="168" t="str">
        <f>IF(ISBLANK('Beladung des Speichers'!A655),"",SUMIFS('Entladung des Speichers'!$C$17:$C$1001,'Entladung des Speichers'!$A$17:$A$1001,'Ergebnis (detailliert)'!A655))</f>
        <v/>
      </c>
      <c r="L655" s="169" t="str">
        <f t="shared" si="38"/>
        <v/>
      </c>
      <c r="M655" s="169" t="str">
        <f>IF(ISBLANK('Entladung des Speichers'!A655),"",'Entladung des Speichers'!C655)</f>
        <v/>
      </c>
      <c r="N655" s="168" t="str">
        <f>IF(ISBLANK('Beladung des Speichers'!A655),"",SUMIFS('Entladung des Speichers'!$E$17:$E$1001,'Entladung des Speichers'!$A$17:$A$1001,'Ergebnis (detailliert)'!$A$17:$A$300))</f>
        <v/>
      </c>
      <c r="O655" s="125" t="str">
        <f t="shared" si="39"/>
        <v/>
      </c>
      <c r="P655" s="20" t="str">
        <f>IFERROR(IF(A655="","",N655*'Ergebnis (detailliert)'!J655/'Ergebnis (detailliert)'!I655),0)</f>
        <v/>
      </c>
      <c r="Q655" s="106" t="str">
        <f t="shared" si="40"/>
        <v/>
      </c>
      <c r="R655" s="107" t="str">
        <f t="shared" si="41"/>
        <v/>
      </c>
      <c r="S655" s="108" t="str">
        <f>IF(A655="","",IF(LOOKUP(A655,Stammdaten!$A$17:$A$1001,Stammdaten!$G$17:$G$1001)="Nein",0,IF(ISBLANK('Beladung des Speichers'!A655),"",ROUND(MIN(J655,Q655)*-1,2))))</f>
        <v/>
      </c>
    </row>
    <row r="656" spans="1:19" x14ac:dyDescent="0.2">
      <c r="A656" s="109" t="str">
        <f>IF('Beladung des Speichers'!A656="","",'Beladung des Speichers'!A656)</f>
        <v/>
      </c>
      <c r="B656" s="109" t="str">
        <f>IF('Beladung des Speichers'!B656="","",'Beladung des Speichers'!B656)</f>
        <v/>
      </c>
      <c r="C656" s="163" t="str">
        <f>IF(ISBLANK('Beladung des Speichers'!A656),"",SUMIFS('Beladung des Speichers'!$C$17:$C$300,'Beladung des Speichers'!$A$17:$A$300,A656)-SUMIFS('Entladung des Speichers'!$C$17:$C$300,'Entladung des Speichers'!$A$17:$A$300,A656)+SUMIFS(Füllstände!$B$17:$B$299,Füllstände!$A$17:$A$299,A656)-SUMIFS(Füllstände!$C$17:$C$299,Füllstände!$A$17:$A$299,A656))</f>
        <v/>
      </c>
      <c r="D656" s="164" t="str">
        <f>IF(ISBLANK('Beladung des Speichers'!A656),"",C656*'Beladung des Speichers'!C656/SUMIFS('Beladung des Speichers'!$C$17:$C$300,'Beladung des Speichers'!$A$17:$A$300,A656))</f>
        <v/>
      </c>
      <c r="E656" s="165" t="str">
        <f>IF(ISBLANK('Beladung des Speichers'!A656),"",1/SUMIFS('Beladung des Speichers'!$C$17:$C$300,'Beladung des Speichers'!$A$17:$A$300,A656)*C656*SUMIF($A$17:$A$300,A656,'Beladung des Speichers'!$E$17:$E$300))</f>
        <v/>
      </c>
      <c r="F656" s="166" t="str">
        <f>IF(ISBLANK('Beladung des Speichers'!A656),"",IF(C656=0,"0,00",D656/C656*E656))</f>
        <v/>
      </c>
      <c r="G656" s="167" t="str">
        <f>IF(ISBLANK('Beladung des Speichers'!A656),"",SUMIFS('Beladung des Speichers'!$C$17:$C$300,'Beladung des Speichers'!$A$17:$A$300,A656))</f>
        <v/>
      </c>
      <c r="H656" s="124" t="str">
        <f>IF(ISBLANK('Beladung des Speichers'!A656),"",'Beladung des Speichers'!C656)</f>
        <v/>
      </c>
      <c r="I656" s="168" t="str">
        <f>IF(ISBLANK('Beladung des Speichers'!A656),"",SUMIFS('Beladung des Speichers'!$E$17:$E$1001,'Beladung des Speichers'!$A$17:$A$1001,'Ergebnis (detailliert)'!A656))</f>
        <v/>
      </c>
      <c r="J656" s="125" t="str">
        <f>IF(ISBLANK('Beladung des Speichers'!A656),"",'Beladung des Speichers'!E656)</f>
        <v/>
      </c>
      <c r="K656" s="168" t="str">
        <f>IF(ISBLANK('Beladung des Speichers'!A656),"",SUMIFS('Entladung des Speichers'!$C$17:$C$1001,'Entladung des Speichers'!$A$17:$A$1001,'Ergebnis (detailliert)'!A656))</f>
        <v/>
      </c>
      <c r="L656" s="169" t="str">
        <f t="shared" si="38"/>
        <v/>
      </c>
      <c r="M656" s="169" t="str">
        <f>IF(ISBLANK('Entladung des Speichers'!A656),"",'Entladung des Speichers'!C656)</f>
        <v/>
      </c>
      <c r="N656" s="168" t="str">
        <f>IF(ISBLANK('Beladung des Speichers'!A656),"",SUMIFS('Entladung des Speichers'!$E$17:$E$1001,'Entladung des Speichers'!$A$17:$A$1001,'Ergebnis (detailliert)'!$A$17:$A$300))</f>
        <v/>
      </c>
      <c r="O656" s="125" t="str">
        <f t="shared" si="39"/>
        <v/>
      </c>
      <c r="P656" s="20" t="str">
        <f>IFERROR(IF(A656="","",N656*'Ergebnis (detailliert)'!J656/'Ergebnis (detailliert)'!I656),0)</f>
        <v/>
      </c>
      <c r="Q656" s="106" t="str">
        <f t="shared" si="40"/>
        <v/>
      </c>
      <c r="R656" s="107" t="str">
        <f t="shared" si="41"/>
        <v/>
      </c>
      <c r="S656" s="108" t="str">
        <f>IF(A656="","",IF(LOOKUP(A656,Stammdaten!$A$17:$A$1001,Stammdaten!$G$17:$G$1001)="Nein",0,IF(ISBLANK('Beladung des Speichers'!A656),"",ROUND(MIN(J656,Q656)*-1,2))))</f>
        <v/>
      </c>
    </row>
    <row r="657" spans="1:19" x14ac:dyDescent="0.2">
      <c r="A657" s="109" t="str">
        <f>IF('Beladung des Speichers'!A657="","",'Beladung des Speichers'!A657)</f>
        <v/>
      </c>
      <c r="B657" s="109" t="str">
        <f>IF('Beladung des Speichers'!B657="","",'Beladung des Speichers'!B657)</f>
        <v/>
      </c>
      <c r="C657" s="163" t="str">
        <f>IF(ISBLANK('Beladung des Speichers'!A657),"",SUMIFS('Beladung des Speichers'!$C$17:$C$300,'Beladung des Speichers'!$A$17:$A$300,A657)-SUMIFS('Entladung des Speichers'!$C$17:$C$300,'Entladung des Speichers'!$A$17:$A$300,A657)+SUMIFS(Füllstände!$B$17:$B$299,Füllstände!$A$17:$A$299,A657)-SUMIFS(Füllstände!$C$17:$C$299,Füllstände!$A$17:$A$299,A657))</f>
        <v/>
      </c>
      <c r="D657" s="164" t="str">
        <f>IF(ISBLANK('Beladung des Speichers'!A657),"",C657*'Beladung des Speichers'!C657/SUMIFS('Beladung des Speichers'!$C$17:$C$300,'Beladung des Speichers'!$A$17:$A$300,A657))</f>
        <v/>
      </c>
      <c r="E657" s="165" t="str">
        <f>IF(ISBLANK('Beladung des Speichers'!A657),"",1/SUMIFS('Beladung des Speichers'!$C$17:$C$300,'Beladung des Speichers'!$A$17:$A$300,A657)*C657*SUMIF($A$17:$A$300,A657,'Beladung des Speichers'!$E$17:$E$300))</f>
        <v/>
      </c>
      <c r="F657" s="166" t="str">
        <f>IF(ISBLANK('Beladung des Speichers'!A657),"",IF(C657=0,"0,00",D657/C657*E657))</f>
        <v/>
      </c>
      <c r="G657" s="167" t="str">
        <f>IF(ISBLANK('Beladung des Speichers'!A657),"",SUMIFS('Beladung des Speichers'!$C$17:$C$300,'Beladung des Speichers'!$A$17:$A$300,A657))</f>
        <v/>
      </c>
      <c r="H657" s="124" t="str">
        <f>IF(ISBLANK('Beladung des Speichers'!A657),"",'Beladung des Speichers'!C657)</f>
        <v/>
      </c>
      <c r="I657" s="168" t="str">
        <f>IF(ISBLANK('Beladung des Speichers'!A657),"",SUMIFS('Beladung des Speichers'!$E$17:$E$1001,'Beladung des Speichers'!$A$17:$A$1001,'Ergebnis (detailliert)'!A657))</f>
        <v/>
      </c>
      <c r="J657" s="125" t="str">
        <f>IF(ISBLANK('Beladung des Speichers'!A657),"",'Beladung des Speichers'!E657)</f>
        <v/>
      </c>
      <c r="K657" s="168" t="str">
        <f>IF(ISBLANK('Beladung des Speichers'!A657),"",SUMIFS('Entladung des Speichers'!$C$17:$C$1001,'Entladung des Speichers'!$A$17:$A$1001,'Ergebnis (detailliert)'!A657))</f>
        <v/>
      </c>
      <c r="L657" s="169" t="str">
        <f t="shared" si="38"/>
        <v/>
      </c>
      <c r="M657" s="169" t="str">
        <f>IF(ISBLANK('Entladung des Speichers'!A657),"",'Entladung des Speichers'!C657)</f>
        <v/>
      </c>
      <c r="N657" s="168" t="str">
        <f>IF(ISBLANK('Beladung des Speichers'!A657),"",SUMIFS('Entladung des Speichers'!$E$17:$E$1001,'Entladung des Speichers'!$A$17:$A$1001,'Ergebnis (detailliert)'!$A$17:$A$300))</f>
        <v/>
      </c>
      <c r="O657" s="125" t="str">
        <f t="shared" si="39"/>
        <v/>
      </c>
      <c r="P657" s="20" t="str">
        <f>IFERROR(IF(A657="","",N657*'Ergebnis (detailliert)'!J657/'Ergebnis (detailliert)'!I657),0)</f>
        <v/>
      </c>
      <c r="Q657" s="106" t="str">
        <f t="shared" si="40"/>
        <v/>
      </c>
      <c r="R657" s="107" t="str">
        <f t="shared" si="41"/>
        <v/>
      </c>
      <c r="S657" s="108" t="str">
        <f>IF(A657="","",IF(LOOKUP(A657,Stammdaten!$A$17:$A$1001,Stammdaten!$G$17:$G$1001)="Nein",0,IF(ISBLANK('Beladung des Speichers'!A657),"",ROUND(MIN(J657,Q657)*-1,2))))</f>
        <v/>
      </c>
    </row>
    <row r="658" spans="1:19" x14ac:dyDescent="0.2">
      <c r="A658" s="109" t="str">
        <f>IF('Beladung des Speichers'!A658="","",'Beladung des Speichers'!A658)</f>
        <v/>
      </c>
      <c r="B658" s="109" t="str">
        <f>IF('Beladung des Speichers'!B658="","",'Beladung des Speichers'!B658)</f>
        <v/>
      </c>
      <c r="C658" s="163" t="str">
        <f>IF(ISBLANK('Beladung des Speichers'!A658),"",SUMIFS('Beladung des Speichers'!$C$17:$C$300,'Beladung des Speichers'!$A$17:$A$300,A658)-SUMIFS('Entladung des Speichers'!$C$17:$C$300,'Entladung des Speichers'!$A$17:$A$300,A658)+SUMIFS(Füllstände!$B$17:$B$299,Füllstände!$A$17:$A$299,A658)-SUMIFS(Füllstände!$C$17:$C$299,Füllstände!$A$17:$A$299,A658))</f>
        <v/>
      </c>
      <c r="D658" s="164" t="str">
        <f>IF(ISBLANK('Beladung des Speichers'!A658),"",C658*'Beladung des Speichers'!C658/SUMIFS('Beladung des Speichers'!$C$17:$C$300,'Beladung des Speichers'!$A$17:$A$300,A658))</f>
        <v/>
      </c>
      <c r="E658" s="165" t="str">
        <f>IF(ISBLANK('Beladung des Speichers'!A658),"",1/SUMIFS('Beladung des Speichers'!$C$17:$C$300,'Beladung des Speichers'!$A$17:$A$300,A658)*C658*SUMIF($A$17:$A$300,A658,'Beladung des Speichers'!$E$17:$E$300))</f>
        <v/>
      </c>
      <c r="F658" s="166" t="str">
        <f>IF(ISBLANK('Beladung des Speichers'!A658),"",IF(C658=0,"0,00",D658/C658*E658))</f>
        <v/>
      </c>
      <c r="G658" s="167" t="str">
        <f>IF(ISBLANK('Beladung des Speichers'!A658),"",SUMIFS('Beladung des Speichers'!$C$17:$C$300,'Beladung des Speichers'!$A$17:$A$300,A658))</f>
        <v/>
      </c>
      <c r="H658" s="124" t="str">
        <f>IF(ISBLANK('Beladung des Speichers'!A658),"",'Beladung des Speichers'!C658)</f>
        <v/>
      </c>
      <c r="I658" s="168" t="str">
        <f>IF(ISBLANK('Beladung des Speichers'!A658),"",SUMIFS('Beladung des Speichers'!$E$17:$E$1001,'Beladung des Speichers'!$A$17:$A$1001,'Ergebnis (detailliert)'!A658))</f>
        <v/>
      </c>
      <c r="J658" s="125" t="str">
        <f>IF(ISBLANK('Beladung des Speichers'!A658),"",'Beladung des Speichers'!E658)</f>
        <v/>
      </c>
      <c r="K658" s="168" t="str">
        <f>IF(ISBLANK('Beladung des Speichers'!A658),"",SUMIFS('Entladung des Speichers'!$C$17:$C$1001,'Entladung des Speichers'!$A$17:$A$1001,'Ergebnis (detailliert)'!A658))</f>
        <v/>
      </c>
      <c r="L658" s="169" t="str">
        <f t="shared" ref="L658:L721" si="42">IF(A658="","",K658+C658)</f>
        <v/>
      </c>
      <c r="M658" s="169" t="str">
        <f>IF(ISBLANK('Entladung des Speichers'!A658),"",'Entladung des Speichers'!C658)</f>
        <v/>
      </c>
      <c r="N658" s="168" t="str">
        <f>IF(ISBLANK('Beladung des Speichers'!A658),"",SUMIFS('Entladung des Speichers'!$E$17:$E$1001,'Entladung des Speichers'!$A$17:$A$1001,'Ergebnis (detailliert)'!$A$17:$A$300))</f>
        <v/>
      </c>
      <c r="O658" s="125" t="str">
        <f t="shared" ref="O658:O721" si="43">IF(A658="","",N658+E658)</f>
        <v/>
      </c>
      <c r="P658" s="20" t="str">
        <f>IFERROR(IF(A658="","",N658*'Ergebnis (detailliert)'!J658/'Ergebnis (detailliert)'!I658),0)</f>
        <v/>
      </c>
      <c r="Q658" s="106" t="str">
        <f t="shared" ref="Q658:Q721" si="44">IFERROR(IF(A658="","",P658+E658*H658/G658),0)</f>
        <v/>
      </c>
      <c r="R658" s="107" t="str">
        <f t="shared" ref="R658:R721" si="45">H658</f>
        <v/>
      </c>
      <c r="S658" s="108" t="str">
        <f>IF(A658="","",IF(LOOKUP(A658,Stammdaten!$A$17:$A$1001,Stammdaten!$G$17:$G$1001)="Nein",0,IF(ISBLANK('Beladung des Speichers'!A658),"",ROUND(MIN(J658,Q658)*-1,2))))</f>
        <v/>
      </c>
    </row>
    <row r="659" spans="1:19" x14ac:dyDescent="0.2">
      <c r="A659" s="109" t="str">
        <f>IF('Beladung des Speichers'!A659="","",'Beladung des Speichers'!A659)</f>
        <v/>
      </c>
      <c r="B659" s="109" t="str">
        <f>IF('Beladung des Speichers'!B659="","",'Beladung des Speichers'!B659)</f>
        <v/>
      </c>
      <c r="C659" s="163" t="str">
        <f>IF(ISBLANK('Beladung des Speichers'!A659),"",SUMIFS('Beladung des Speichers'!$C$17:$C$300,'Beladung des Speichers'!$A$17:$A$300,A659)-SUMIFS('Entladung des Speichers'!$C$17:$C$300,'Entladung des Speichers'!$A$17:$A$300,A659)+SUMIFS(Füllstände!$B$17:$B$299,Füllstände!$A$17:$A$299,A659)-SUMIFS(Füllstände!$C$17:$C$299,Füllstände!$A$17:$A$299,A659))</f>
        <v/>
      </c>
      <c r="D659" s="164" t="str">
        <f>IF(ISBLANK('Beladung des Speichers'!A659),"",C659*'Beladung des Speichers'!C659/SUMIFS('Beladung des Speichers'!$C$17:$C$300,'Beladung des Speichers'!$A$17:$A$300,A659))</f>
        <v/>
      </c>
      <c r="E659" s="165" t="str">
        <f>IF(ISBLANK('Beladung des Speichers'!A659),"",1/SUMIFS('Beladung des Speichers'!$C$17:$C$300,'Beladung des Speichers'!$A$17:$A$300,A659)*C659*SUMIF($A$17:$A$300,A659,'Beladung des Speichers'!$E$17:$E$300))</f>
        <v/>
      </c>
      <c r="F659" s="166" t="str">
        <f>IF(ISBLANK('Beladung des Speichers'!A659),"",IF(C659=0,"0,00",D659/C659*E659))</f>
        <v/>
      </c>
      <c r="G659" s="167" t="str">
        <f>IF(ISBLANK('Beladung des Speichers'!A659),"",SUMIFS('Beladung des Speichers'!$C$17:$C$300,'Beladung des Speichers'!$A$17:$A$300,A659))</f>
        <v/>
      </c>
      <c r="H659" s="124" t="str">
        <f>IF(ISBLANK('Beladung des Speichers'!A659),"",'Beladung des Speichers'!C659)</f>
        <v/>
      </c>
      <c r="I659" s="168" t="str">
        <f>IF(ISBLANK('Beladung des Speichers'!A659),"",SUMIFS('Beladung des Speichers'!$E$17:$E$1001,'Beladung des Speichers'!$A$17:$A$1001,'Ergebnis (detailliert)'!A659))</f>
        <v/>
      </c>
      <c r="J659" s="125" t="str">
        <f>IF(ISBLANK('Beladung des Speichers'!A659),"",'Beladung des Speichers'!E659)</f>
        <v/>
      </c>
      <c r="K659" s="168" t="str">
        <f>IF(ISBLANK('Beladung des Speichers'!A659),"",SUMIFS('Entladung des Speichers'!$C$17:$C$1001,'Entladung des Speichers'!$A$17:$A$1001,'Ergebnis (detailliert)'!A659))</f>
        <v/>
      </c>
      <c r="L659" s="169" t="str">
        <f t="shared" si="42"/>
        <v/>
      </c>
      <c r="M659" s="169" t="str">
        <f>IF(ISBLANK('Entladung des Speichers'!A659),"",'Entladung des Speichers'!C659)</f>
        <v/>
      </c>
      <c r="N659" s="168" t="str">
        <f>IF(ISBLANK('Beladung des Speichers'!A659),"",SUMIFS('Entladung des Speichers'!$E$17:$E$1001,'Entladung des Speichers'!$A$17:$A$1001,'Ergebnis (detailliert)'!$A$17:$A$300))</f>
        <v/>
      </c>
      <c r="O659" s="125" t="str">
        <f t="shared" si="43"/>
        <v/>
      </c>
      <c r="P659" s="20" t="str">
        <f>IFERROR(IF(A659="","",N659*'Ergebnis (detailliert)'!J659/'Ergebnis (detailliert)'!I659),0)</f>
        <v/>
      </c>
      <c r="Q659" s="106" t="str">
        <f t="shared" si="44"/>
        <v/>
      </c>
      <c r="R659" s="107" t="str">
        <f t="shared" si="45"/>
        <v/>
      </c>
      <c r="S659" s="108" t="str">
        <f>IF(A659="","",IF(LOOKUP(A659,Stammdaten!$A$17:$A$1001,Stammdaten!$G$17:$G$1001)="Nein",0,IF(ISBLANK('Beladung des Speichers'!A659),"",ROUND(MIN(J659,Q659)*-1,2))))</f>
        <v/>
      </c>
    </row>
    <row r="660" spans="1:19" x14ac:dyDescent="0.2">
      <c r="A660" s="109" t="str">
        <f>IF('Beladung des Speichers'!A660="","",'Beladung des Speichers'!A660)</f>
        <v/>
      </c>
      <c r="B660" s="109" t="str">
        <f>IF('Beladung des Speichers'!B660="","",'Beladung des Speichers'!B660)</f>
        <v/>
      </c>
      <c r="C660" s="163" t="str">
        <f>IF(ISBLANK('Beladung des Speichers'!A660),"",SUMIFS('Beladung des Speichers'!$C$17:$C$300,'Beladung des Speichers'!$A$17:$A$300,A660)-SUMIFS('Entladung des Speichers'!$C$17:$C$300,'Entladung des Speichers'!$A$17:$A$300,A660)+SUMIFS(Füllstände!$B$17:$B$299,Füllstände!$A$17:$A$299,A660)-SUMIFS(Füllstände!$C$17:$C$299,Füllstände!$A$17:$A$299,A660))</f>
        <v/>
      </c>
      <c r="D660" s="164" t="str">
        <f>IF(ISBLANK('Beladung des Speichers'!A660),"",C660*'Beladung des Speichers'!C660/SUMIFS('Beladung des Speichers'!$C$17:$C$300,'Beladung des Speichers'!$A$17:$A$300,A660))</f>
        <v/>
      </c>
      <c r="E660" s="165" t="str">
        <f>IF(ISBLANK('Beladung des Speichers'!A660),"",1/SUMIFS('Beladung des Speichers'!$C$17:$C$300,'Beladung des Speichers'!$A$17:$A$300,A660)*C660*SUMIF($A$17:$A$300,A660,'Beladung des Speichers'!$E$17:$E$300))</f>
        <v/>
      </c>
      <c r="F660" s="166" t="str">
        <f>IF(ISBLANK('Beladung des Speichers'!A660),"",IF(C660=0,"0,00",D660/C660*E660))</f>
        <v/>
      </c>
      <c r="G660" s="167" t="str">
        <f>IF(ISBLANK('Beladung des Speichers'!A660),"",SUMIFS('Beladung des Speichers'!$C$17:$C$300,'Beladung des Speichers'!$A$17:$A$300,A660))</f>
        <v/>
      </c>
      <c r="H660" s="124" t="str">
        <f>IF(ISBLANK('Beladung des Speichers'!A660),"",'Beladung des Speichers'!C660)</f>
        <v/>
      </c>
      <c r="I660" s="168" t="str">
        <f>IF(ISBLANK('Beladung des Speichers'!A660),"",SUMIFS('Beladung des Speichers'!$E$17:$E$1001,'Beladung des Speichers'!$A$17:$A$1001,'Ergebnis (detailliert)'!A660))</f>
        <v/>
      </c>
      <c r="J660" s="125" t="str">
        <f>IF(ISBLANK('Beladung des Speichers'!A660),"",'Beladung des Speichers'!E660)</f>
        <v/>
      </c>
      <c r="K660" s="168" t="str">
        <f>IF(ISBLANK('Beladung des Speichers'!A660),"",SUMIFS('Entladung des Speichers'!$C$17:$C$1001,'Entladung des Speichers'!$A$17:$A$1001,'Ergebnis (detailliert)'!A660))</f>
        <v/>
      </c>
      <c r="L660" s="169" t="str">
        <f t="shared" si="42"/>
        <v/>
      </c>
      <c r="M660" s="169" t="str">
        <f>IF(ISBLANK('Entladung des Speichers'!A660),"",'Entladung des Speichers'!C660)</f>
        <v/>
      </c>
      <c r="N660" s="168" t="str">
        <f>IF(ISBLANK('Beladung des Speichers'!A660),"",SUMIFS('Entladung des Speichers'!$E$17:$E$1001,'Entladung des Speichers'!$A$17:$A$1001,'Ergebnis (detailliert)'!$A$17:$A$300))</f>
        <v/>
      </c>
      <c r="O660" s="125" t="str">
        <f t="shared" si="43"/>
        <v/>
      </c>
      <c r="P660" s="20" t="str">
        <f>IFERROR(IF(A660="","",N660*'Ergebnis (detailliert)'!J660/'Ergebnis (detailliert)'!I660),0)</f>
        <v/>
      </c>
      <c r="Q660" s="106" t="str">
        <f t="shared" si="44"/>
        <v/>
      </c>
      <c r="R660" s="107" t="str">
        <f t="shared" si="45"/>
        <v/>
      </c>
      <c r="S660" s="108" t="str">
        <f>IF(A660="","",IF(LOOKUP(A660,Stammdaten!$A$17:$A$1001,Stammdaten!$G$17:$G$1001)="Nein",0,IF(ISBLANK('Beladung des Speichers'!A660),"",ROUND(MIN(J660,Q660)*-1,2))))</f>
        <v/>
      </c>
    </row>
    <row r="661" spans="1:19" x14ac:dyDescent="0.2">
      <c r="A661" s="109" t="str">
        <f>IF('Beladung des Speichers'!A661="","",'Beladung des Speichers'!A661)</f>
        <v/>
      </c>
      <c r="B661" s="109" t="str">
        <f>IF('Beladung des Speichers'!B661="","",'Beladung des Speichers'!B661)</f>
        <v/>
      </c>
      <c r="C661" s="163" t="str">
        <f>IF(ISBLANK('Beladung des Speichers'!A661),"",SUMIFS('Beladung des Speichers'!$C$17:$C$300,'Beladung des Speichers'!$A$17:$A$300,A661)-SUMIFS('Entladung des Speichers'!$C$17:$C$300,'Entladung des Speichers'!$A$17:$A$300,A661)+SUMIFS(Füllstände!$B$17:$B$299,Füllstände!$A$17:$A$299,A661)-SUMIFS(Füllstände!$C$17:$C$299,Füllstände!$A$17:$A$299,A661))</f>
        <v/>
      </c>
      <c r="D661" s="164" t="str">
        <f>IF(ISBLANK('Beladung des Speichers'!A661),"",C661*'Beladung des Speichers'!C661/SUMIFS('Beladung des Speichers'!$C$17:$C$300,'Beladung des Speichers'!$A$17:$A$300,A661))</f>
        <v/>
      </c>
      <c r="E661" s="165" t="str">
        <f>IF(ISBLANK('Beladung des Speichers'!A661),"",1/SUMIFS('Beladung des Speichers'!$C$17:$C$300,'Beladung des Speichers'!$A$17:$A$300,A661)*C661*SUMIF($A$17:$A$300,A661,'Beladung des Speichers'!$E$17:$E$300))</f>
        <v/>
      </c>
      <c r="F661" s="166" t="str">
        <f>IF(ISBLANK('Beladung des Speichers'!A661),"",IF(C661=0,"0,00",D661/C661*E661))</f>
        <v/>
      </c>
      <c r="G661" s="167" t="str">
        <f>IF(ISBLANK('Beladung des Speichers'!A661),"",SUMIFS('Beladung des Speichers'!$C$17:$C$300,'Beladung des Speichers'!$A$17:$A$300,A661))</f>
        <v/>
      </c>
      <c r="H661" s="124" t="str">
        <f>IF(ISBLANK('Beladung des Speichers'!A661),"",'Beladung des Speichers'!C661)</f>
        <v/>
      </c>
      <c r="I661" s="168" t="str">
        <f>IF(ISBLANK('Beladung des Speichers'!A661),"",SUMIFS('Beladung des Speichers'!$E$17:$E$1001,'Beladung des Speichers'!$A$17:$A$1001,'Ergebnis (detailliert)'!A661))</f>
        <v/>
      </c>
      <c r="J661" s="125" t="str">
        <f>IF(ISBLANK('Beladung des Speichers'!A661),"",'Beladung des Speichers'!E661)</f>
        <v/>
      </c>
      <c r="K661" s="168" t="str">
        <f>IF(ISBLANK('Beladung des Speichers'!A661),"",SUMIFS('Entladung des Speichers'!$C$17:$C$1001,'Entladung des Speichers'!$A$17:$A$1001,'Ergebnis (detailliert)'!A661))</f>
        <v/>
      </c>
      <c r="L661" s="169" t="str">
        <f t="shared" si="42"/>
        <v/>
      </c>
      <c r="M661" s="169" t="str">
        <f>IF(ISBLANK('Entladung des Speichers'!A661),"",'Entladung des Speichers'!C661)</f>
        <v/>
      </c>
      <c r="N661" s="168" t="str">
        <f>IF(ISBLANK('Beladung des Speichers'!A661),"",SUMIFS('Entladung des Speichers'!$E$17:$E$1001,'Entladung des Speichers'!$A$17:$A$1001,'Ergebnis (detailliert)'!$A$17:$A$300))</f>
        <v/>
      </c>
      <c r="O661" s="125" t="str">
        <f t="shared" si="43"/>
        <v/>
      </c>
      <c r="P661" s="20" t="str">
        <f>IFERROR(IF(A661="","",N661*'Ergebnis (detailliert)'!J661/'Ergebnis (detailliert)'!I661),0)</f>
        <v/>
      </c>
      <c r="Q661" s="106" t="str">
        <f t="shared" si="44"/>
        <v/>
      </c>
      <c r="R661" s="107" t="str">
        <f t="shared" si="45"/>
        <v/>
      </c>
      <c r="S661" s="108" t="str">
        <f>IF(A661="","",IF(LOOKUP(A661,Stammdaten!$A$17:$A$1001,Stammdaten!$G$17:$G$1001)="Nein",0,IF(ISBLANK('Beladung des Speichers'!A661),"",ROUND(MIN(J661,Q661)*-1,2))))</f>
        <v/>
      </c>
    </row>
    <row r="662" spans="1:19" x14ac:dyDescent="0.2">
      <c r="A662" s="109" t="str">
        <f>IF('Beladung des Speichers'!A662="","",'Beladung des Speichers'!A662)</f>
        <v/>
      </c>
      <c r="B662" s="109" t="str">
        <f>IF('Beladung des Speichers'!B662="","",'Beladung des Speichers'!B662)</f>
        <v/>
      </c>
      <c r="C662" s="163" t="str">
        <f>IF(ISBLANK('Beladung des Speichers'!A662),"",SUMIFS('Beladung des Speichers'!$C$17:$C$300,'Beladung des Speichers'!$A$17:$A$300,A662)-SUMIFS('Entladung des Speichers'!$C$17:$C$300,'Entladung des Speichers'!$A$17:$A$300,A662)+SUMIFS(Füllstände!$B$17:$B$299,Füllstände!$A$17:$A$299,A662)-SUMIFS(Füllstände!$C$17:$C$299,Füllstände!$A$17:$A$299,A662))</f>
        <v/>
      </c>
      <c r="D662" s="164" t="str">
        <f>IF(ISBLANK('Beladung des Speichers'!A662),"",C662*'Beladung des Speichers'!C662/SUMIFS('Beladung des Speichers'!$C$17:$C$300,'Beladung des Speichers'!$A$17:$A$300,A662))</f>
        <v/>
      </c>
      <c r="E662" s="165" t="str">
        <f>IF(ISBLANK('Beladung des Speichers'!A662),"",1/SUMIFS('Beladung des Speichers'!$C$17:$C$300,'Beladung des Speichers'!$A$17:$A$300,A662)*C662*SUMIF($A$17:$A$300,A662,'Beladung des Speichers'!$E$17:$E$300))</f>
        <v/>
      </c>
      <c r="F662" s="166" t="str">
        <f>IF(ISBLANK('Beladung des Speichers'!A662),"",IF(C662=0,"0,00",D662/C662*E662))</f>
        <v/>
      </c>
      <c r="G662" s="167" t="str">
        <f>IF(ISBLANK('Beladung des Speichers'!A662),"",SUMIFS('Beladung des Speichers'!$C$17:$C$300,'Beladung des Speichers'!$A$17:$A$300,A662))</f>
        <v/>
      </c>
      <c r="H662" s="124" t="str">
        <f>IF(ISBLANK('Beladung des Speichers'!A662),"",'Beladung des Speichers'!C662)</f>
        <v/>
      </c>
      <c r="I662" s="168" t="str">
        <f>IF(ISBLANK('Beladung des Speichers'!A662),"",SUMIFS('Beladung des Speichers'!$E$17:$E$1001,'Beladung des Speichers'!$A$17:$A$1001,'Ergebnis (detailliert)'!A662))</f>
        <v/>
      </c>
      <c r="J662" s="125" t="str">
        <f>IF(ISBLANK('Beladung des Speichers'!A662),"",'Beladung des Speichers'!E662)</f>
        <v/>
      </c>
      <c r="K662" s="168" t="str">
        <f>IF(ISBLANK('Beladung des Speichers'!A662),"",SUMIFS('Entladung des Speichers'!$C$17:$C$1001,'Entladung des Speichers'!$A$17:$A$1001,'Ergebnis (detailliert)'!A662))</f>
        <v/>
      </c>
      <c r="L662" s="169" t="str">
        <f t="shared" si="42"/>
        <v/>
      </c>
      <c r="M662" s="169" t="str">
        <f>IF(ISBLANK('Entladung des Speichers'!A662),"",'Entladung des Speichers'!C662)</f>
        <v/>
      </c>
      <c r="N662" s="168" t="str">
        <f>IF(ISBLANK('Beladung des Speichers'!A662),"",SUMIFS('Entladung des Speichers'!$E$17:$E$1001,'Entladung des Speichers'!$A$17:$A$1001,'Ergebnis (detailliert)'!$A$17:$A$300))</f>
        <v/>
      </c>
      <c r="O662" s="125" t="str">
        <f t="shared" si="43"/>
        <v/>
      </c>
      <c r="P662" s="20" t="str">
        <f>IFERROR(IF(A662="","",N662*'Ergebnis (detailliert)'!J662/'Ergebnis (detailliert)'!I662),0)</f>
        <v/>
      </c>
      <c r="Q662" s="106" t="str">
        <f t="shared" si="44"/>
        <v/>
      </c>
      <c r="R662" s="107" t="str">
        <f t="shared" si="45"/>
        <v/>
      </c>
      <c r="S662" s="108" t="str">
        <f>IF(A662="","",IF(LOOKUP(A662,Stammdaten!$A$17:$A$1001,Stammdaten!$G$17:$G$1001)="Nein",0,IF(ISBLANK('Beladung des Speichers'!A662),"",ROUND(MIN(J662,Q662)*-1,2))))</f>
        <v/>
      </c>
    </row>
    <row r="663" spans="1:19" x14ac:dyDescent="0.2">
      <c r="A663" s="109" t="str">
        <f>IF('Beladung des Speichers'!A663="","",'Beladung des Speichers'!A663)</f>
        <v/>
      </c>
      <c r="B663" s="109" t="str">
        <f>IF('Beladung des Speichers'!B663="","",'Beladung des Speichers'!B663)</f>
        <v/>
      </c>
      <c r="C663" s="163" t="str">
        <f>IF(ISBLANK('Beladung des Speichers'!A663),"",SUMIFS('Beladung des Speichers'!$C$17:$C$300,'Beladung des Speichers'!$A$17:$A$300,A663)-SUMIFS('Entladung des Speichers'!$C$17:$C$300,'Entladung des Speichers'!$A$17:$A$300,A663)+SUMIFS(Füllstände!$B$17:$B$299,Füllstände!$A$17:$A$299,A663)-SUMIFS(Füllstände!$C$17:$C$299,Füllstände!$A$17:$A$299,A663))</f>
        <v/>
      </c>
      <c r="D663" s="164" t="str">
        <f>IF(ISBLANK('Beladung des Speichers'!A663),"",C663*'Beladung des Speichers'!C663/SUMIFS('Beladung des Speichers'!$C$17:$C$300,'Beladung des Speichers'!$A$17:$A$300,A663))</f>
        <v/>
      </c>
      <c r="E663" s="165" t="str">
        <f>IF(ISBLANK('Beladung des Speichers'!A663),"",1/SUMIFS('Beladung des Speichers'!$C$17:$C$300,'Beladung des Speichers'!$A$17:$A$300,A663)*C663*SUMIF($A$17:$A$300,A663,'Beladung des Speichers'!$E$17:$E$300))</f>
        <v/>
      </c>
      <c r="F663" s="166" t="str">
        <f>IF(ISBLANK('Beladung des Speichers'!A663),"",IF(C663=0,"0,00",D663/C663*E663))</f>
        <v/>
      </c>
      <c r="G663" s="167" t="str">
        <f>IF(ISBLANK('Beladung des Speichers'!A663),"",SUMIFS('Beladung des Speichers'!$C$17:$C$300,'Beladung des Speichers'!$A$17:$A$300,A663))</f>
        <v/>
      </c>
      <c r="H663" s="124" t="str">
        <f>IF(ISBLANK('Beladung des Speichers'!A663),"",'Beladung des Speichers'!C663)</f>
        <v/>
      </c>
      <c r="I663" s="168" t="str">
        <f>IF(ISBLANK('Beladung des Speichers'!A663),"",SUMIFS('Beladung des Speichers'!$E$17:$E$1001,'Beladung des Speichers'!$A$17:$A$1001,'Ergebnis (detailliert)'!A663))</f>
        <v/>
      </c>
      <c r="J663" s="125" t="str">
        <f>IF(ISBLANK('Beladung des Speichers'!A663),"",'Beladung des Speichers'!E663)</f>
        <v/>
      </c>
      <c r="K663" s="168" t="str">
        <f>IF(ISBLANK('Beladung des Speichers'!A663),"",SUMIFS('Entladung des Speichers'!$C$17:$C$1001,'Entladung des Speichers'!$A$17:$A$1001,'Ergebnis (detailliert)'!A663))</f>
        <v/>
      </c>
      <c r="L663" s="169" t="str">
        <f t="shared" si="42"/>
        <v/>
      </c>
      <c r="M663" s="169" t="str">
        <f>IF(ISBLANK('Entladung des Speichers'!A663),"",'Entladung des Speichers'!C663)</f>
        <v/>
      </c>
      <c r="N663" s="168" t="str">
        <f>IF(ISBLANK('Beladung des Speichers'!A663),"",SUMIFS('Entladung des Speichers'!$E$17:$E$1001,'Entladung des Speichers'!$A$17:$A$1001,'Ergebnis (detailliert)'!$A$17:$A$300))</f>
        <v/>
      </c>
      <c r="O663" s="125" t="str">
        <f t="shared" si="43"/>
        <v/>
      </c>
      <c r="P663" s="20" t="str">
        <f>IFERROR(IF(A663="","",N663*'Ergebnis (detailliert)'!J663/'Ergebnis (detailliert)'!I663),0)</f>
        <v/>
      </c>
      <c r="Q663" s="106" t="str">
        <f t="shared" si="44"/>
        <v/>
      </c>
      <c r="R663" s="107" t="str">
        <f t="shared" si="45"/>
        <v/>
      </c>
      <c r="S663" s="108" t="str">
        <f>IF(A663="","",IF(LOOKUP(A663,Stammdaten!$A$17:$A$1001,Stammdaten!$G$17:$G$1001)="Nein",0,IF(ISBLANK('Beladung des Speichers'!A663),"",ROUND(MIN(J663,Q663)*-1,2))))</f>
        <v/>
      </c>
    </row>
    <row r="664" spans="1:19" x14ac:dyDescent="0.2">
      <c r="A664" s="109" t="str">
        <f>IF('Beladung des Speichers'!A664="","",'Beladung des Speichers'!A664)</f>
        <v/>
      </c>
      <c r="B664" s="109" t="str">
        <f>IF('Beladung des Speichers'!B664="","",'Beladung des Speichers'!B664)</f>
        <v/>
      </c>
      <c r="C664" s="163" t="str">
        <f>IF(ISBLANK('Beladung des Speichers'!A664),"",SUMIFS('Beladung des Speichers'!$C$17:$C$300,'Beladung des Speichers'!$A$17:$A$300,A664)-SUMIFS('Entladung des Speichers'!$C$17:$C$300,'Entladung des Speichers'!$A$17:$A$300,A664)+SUMIFS(Füllstände!$B$17:$B$299,Füllstände!$A$17:$A$299,A664)-SUMIFS(Füllstände!$C$17:$C$299,Füllstände!$A$17:$A$299,A664))</f>
        <v/>
      </c>
      <c r="D664" s="164" t="str">
        <f>IF(ISBLANK('Beladung des Speichers'!A664),"",C664*'Beladung des Speichers'!C664/SUMIFS('Beladung des Speichers'!$C$17:$C$300,'Beladung des Speichers'!$A$17:$A$300,A664))</f>
        <v/>
      </c>
      <c r="E664" s="165" t="str">
        <f>IF(ISBLANK('Beladung des Speichers'!A664),"",1/SUMIFS('Beladung des Speichers'!$C$17:$C$300,'Beladung des Speichers'!$A$17:$A$300,A664)*C664*SUMIF($A$17:$A$300,A664,'Beladung des Speichers'!$E$17:$E$300))</f>
        <v/>
      </c>
      <c r="F664" s="166" t="str">
        <f>IF(ISBLANK('Beladung des Speichers'!A664),"",IF(C664=0,"0,00",D664/C664*E664))</f>
        <v/>
      </c>
      <c r="G664" s="167" t="str">
        <f>IF(ISBLANK('Beladung des Speichers'!A664),"",SUMIFS('Beladung des Speichers'!$C$17:$C$300,'Beladung des Speichers'!$A$17:$A$300,A664))</f>
        <v/>
      </c>
      <c r="H664" s="124" t="str">
        <f>IF(ISBLANK('Beladung des Speichers'!A664),"",'Beladung des Speichers'!C664)</f>
        <v/>
      </c>
      <c r="I664" s="168" t="str">
        <f>IF(ISBLANK('Beladung des Speichers'!A664),"",SUMIFS('Beladung des Speichers'!$E$17:$E$1001,'Beladung des Speichers'!$A$17:$A$1001,'Ergebnis (detailliert)'!A664))</f>
        <v/>
      </c>
      <c r="J664" s="125" t="str">
        <f>IF(ISBLANK('Beladung des Speichers'!A664),"",'Beladung des Speichers'!E664)</f>
        <v/>
      </c>
      <c r="K664" s="168" t="str">
        <f>IF(ISBLANK('Beladung des Speichers'!A664),"",SUMIFS('Entladung des Speichers'!$C$17:$C$1001,'Entladung des Speichers'!$A$17:$A$1001,'Ergebnis (detailliert)'!A664))</f>
        <v/>
      </c>
      <c r="L664" s="169" t="str">
        <f t="shared" si="42"/>
        <v/>
      </c>
      <c r="M664" s="169" t="str">
        <f>IF(ISBLANK('Entladung des Speichers'!A664),"",'Entladung des Speichers'!C664)</f>
        <v/>
      </c>
      <c r="N664" s="168" t="str">
        <f>IF(ISBLANK('Beladung des Speichers'!A664),"",SUMIFS('Entladung des Speichers'!$E$17:$E$1001,'Entladung des Speichers'!$A$17:$A$1001,'Ergebnis (detailliert)'!$A$17:$A$300))</f>
        <v/>
      </c>
      <c r="O664" s="125" t="str">
        <f t="shared" si="43"/>
        <v/>
      </c>
      <c r="P664" s="20" t="str">
        <f>IFERROR(IF(A664="","",N664*'Ergebnis (detailliert)'!J664/'Ergebnis (detailliert)'!I664),0)</f>
        <v/>
      </c>
      <c r="Q664" s="106" t="str">
        <f t="shared" si="44"/>
        <v/>
      </c>
      <c r="R664" s="107" t="str">
        <f t="shared" si="45"/>
        <v/>
      </c>
      <c r="S664" s="108" t="str">
        <f>IF(A664="","",IF(LOOKUP(A664,Stammdaten!$A$17:$A$1001,Stammdaten!$G$17:$G$1001)="Nein",0,IF(ISBLANK('Beladung des Speichers'!A664),"",ROUND(MIN(J664,Q664)*-1,2))))</f>
        <v/>
      </c>
    </row>
    <row r="665" spans="1:19" x14ac:dyDescent="0.2">
      <c r="A665" s="109" t="str">
        <f>IF('Beladung des Speichers'!A665="","",'Beladung des Speichers'!A665)</f>
        <v/>
      </c>
      <c r="B665" s="109" t="str">
        <f>IF('Beladung des Speichers'!B665="","",'Beladung des Speichers'!B665)</f>
        <v/>
      </c>
      <c r="C665" s="163" t="str">
        <f>IF(ISBLANK('Beladung des Speichers'!A665),"",SUMIFS('Beladung des Speichers'!$C$17:$C$300,'Beladung des Speichers'!$A$17:$A$300,A665)-SUMIFS('Entladung des Speichers'!$C$17:$C$300,'Entladung des Speichers'!$A$17:$A$300,A665)+SUMIFS(Füllstände!$B$17:$B$299,Füllstände!$A$17:$A$299,A665)-SUMIFS(Füllstände!$C$17:$C$299,Füllstände!$A$17:$A$299,A665))</f>
        <v/>
      </c>
      <c r="D665" s="164" t="str">
        <f>IF(ISBLANK('Beladung des Speichers'!A665),"",C665*'Beladung des Speichers'!C665/SUMIFS('Beladung des Speichers'!$C$17:$C$300,'Beladung des Speichers'!$A$17:$A$300,A665))</f>
        <v/>
      </c>
      <c r="E665" s="165" t="str">
        <f>IF(ISBLANK('Beladung des Speichers'!A665),"",1/SUMIFS('Beladung des Speichers'!$C$17:$C$300,'Beladung des Speichers'!$A$17:$A$300,A665)*C665*SUMIF($A$17:$A$300,A665,'Beladung des Speichers'!$E$17:$E$300))</f>
        <v/>
      </c>
      <c r="F665" s="166" t="str">
        <f>IF(ISBLANK('Beladung des Speichers'!A665),"",IF(C665=0,"0,00",D665/C665*E665))</f>
        <v/>
      </c>
      <c r="G665" s="167" t="str">
        <f>IF(ISBLANK('Beladung des Speichers'!A665),"",SUMIFS('Beladung des Speichers'!$C$17:$C$300,'Beladung des Speichers'!$A$17:$A$300,A665))</f>
        <v/>
      </c>
      <c r="H665" s="124" t="str">
        <f>IF(ISBLANK('Beladung des Speichers'!A665),"",'Beladung des Speichers'!C665)</f>
        <v/>
      </c>
      <c r="I665" s="168" t="str">
        <f>IF(ISBLANK('Beladung des Speichers'!A665),"",SUMIFS('Beladung des Speichers'!$E$17:$E$1001,'Beladung des Speichers'!$A$17:$A$1001,'Ergebnis (detailliert)'!A665))</f>
        <v/>
      </c>
      <c r="J665" s="125" t="str">
        <f>IF(ISBLANK('Beladung des Speichers'!A665),"",'Beladung des Speichers'!E665)</f>
        <v/>
      </c>
      <c r="K665" s="168" t="str">
        <f>IF(ISBLANK('Beladung des Speichers'!A665),"",SUMIFS('Entladung des Speichers'!$C$17:$C$1001,'Entladung des Speichers'!$A$17:$A$1001,'Ergebnis (detailliert)'!A665))</f>
        <v/>
      </c>
      <c r="L665" s="169" t="str">
        <f t="shared" si="42"/>
        <v/>
      </c>
      <c r="M665" s="169" t="str">
        <f>IF(ISBLANK('Entladung des Speichers'!A665),"",'Entladung des Speichers'!C665)</f>
        <v/>
      </c>
      <c r="N665" s="168" t="str">
        <f>IF(ISBLANK('Beladung des Speichers'!A665),"",SUMIFS('Entladung des Speichers'!$E$17:$E$1001,'Entladung des Speichers'!$A$17:$A$1001,'Ergebnis (detailliert)'!$A$17:$A$300))</f>
        <v/>
      </c>
      <c r="O665" s="125" t="str">
        <f t="shared" si="43"/>
        <v/>
      </c>
      <c r="P665" s="20" t="str">
        <f>IFERROR(IF(A665="","",N665*'Ergebnis (detailliert)'!J665/'Ergebnis (detailliert)'!I665),0)</f>
        <v/>
      </c>
      <c r="Q665" s="106" t="str">
        <f t="shared" si="44"/>
        <v/>
      </c>
      <c r="R665" s="107" t="str">
        <f t="shared" si="45"/>
        <v/>
      </c>
      <c r="S665" s="108" t="str">
        <f>IF(A665="","",IF(LOOKUP(A665,Stammdaten!$A$17:$A$1001,Stammdaten!$G$17:$G$1001)="Nein",0,IF(ISBLANK('Beladung des Speichers'!A665),"",ROUND(MIN(J665,Q665)*-1,2))))</f>
        <v/>
      </c>
    </row>
    <row r="666" spans="1:19" x14ac:dyDescent="0.2">
      <c r="A666" s="109" t="str">
        <f>IF('Beladung des Speichers'!A666="","",'Beladung des Speichers'!A666)</f>
        <v/>
      </c>
      <c r="B666" s="109" t="str">
        <f>IF('Beladung des Speichers'!B666="","",'Beladung des Speichers'!B666)</f>
        <v/>
      </c>
      <c r="C666" s="163" t="str">
        <f>IF(ISBLANK('Beladung des Speichers'!A666),"",SUMIFS('Beladung des Speichers'!$C$17:$C$300,'Beladung des Speichers'!$A$17:$A$300,A666)-SUMIFS('Entladung des Speichers'!$C$17:$C$300,'Entladung des Speichers'!$A$17:$A$300,A666)+SUMIFS(Füllstände!$B$17:$B$299,Füllstände!$A$17:$A$299,A666)-SUMIFS(Füllstände!$C$17:$C$299,Füllstände!$A$17:$A$299,A666))</f>
        <v/>
      </c>
      <c r="D666" s="164" t="str">
        <f>IF(ISBLANK('Beladung des Speichers'!A666),"",C666*'Beladung des Speichers'!C666/SUMIFS('Beladung des Speichers'!$C$17:$C$300,'Beladung des Speichers'!$A$17:$A$300,A666))</f>
        <v/>
      </c>
      <c r="E666" s="165" t="str">
        <f>IF(ISBLANK('Beladung des Speichers'!A666),"",1/SUMIFS('Beladung des Speichers'!$C$17:$C$300,'Beladung des Speichers'!$A$17:$A$300,A666)*C666*SUMIF($A$17:$A$300,A666,'Beladung des Speichers'!$E$17:$E$300))</f>
        <v/>
      </c>
      <c r="F666" s="166" t="str">
        <f>IF(ISBLANK('Beladung des Speichers'!A666),"",IF(C666=0,"0,00",D666/C666*E666))</f>
        <v/>
      </c>
      <c r="G666" s="167" t="str">
        <f>IF(ISBLANK('Beladung des Speichers'!A666),"",SUMIFS('Beladung des Speichers'!$C$17:$C$300,'Beladung des Speichers'!$A$17:$A$300,A666))</f>
        <v/>
      </c>
      <c r="H666" s="124" t="str">
        <f>IF(ISBLANK('Beladung des Speichers'!A666),"",'Beladung des Speichers'!C666)</f>
        <v/>
      </c>
      <c r="I666" s="168" t="str">
        <f>IF(ISBLANK('Beladung des Speichers'!A666),"",SUMIFS('Beladung des Speichers'!$E$17:$E$1001,'Beladung des Speichers'!$A$17:$A$1001,'Ergebnis (detailliert)'!A666))</f>
        <v/>
      </c>
      <c r="J666" s="125" t="str">
        <f>IF(ISBLANK('Beladung des Speichers'!A666),"",'Beladung des Speichers'!E666)</f>
        <v/>
      </c>
      <c r="K666" s="168" t="str">
        <f>IF(ISBLANK('Beladung des Speichers'!A666),"",SUMIFS('Entladung des Speichers'!$C$17:$C$1001,'Entladung des Speichers'!$A$17:$A$1001,'Ergebnis (detailliert)'!A666))</f>
        <v/>
      </c>
      <c r="L666" s="169" t="str">
        <f t="shared" si="42"/>
        <v/>
      </c>
      <c r="M666" s="169" t="str">
        <f>IF(ISBLANK('Entladung des Speichers'!A666),"",'Entladung des Speichers'!C666)</f>
        <v/>
      </c>
      <c r="N666" s="168" t="str">
        <f>IF(ISBLANK('Beladung des Speichers'!A666),"",SUMIFS('Entladung des Speichers'!$E$17:$E$1001,'Entladung des Speichers'!$A$17:$A$1001,'Ergebnis (detailliert)'!$A$17:$A$300))</f>
        <v/>
      </c>
      <c r="O666" s="125" t="str">
        <f t="shared" si="43"/>
        <v/>
      </c>
      <c r="P666" s="20" t="str">
        <f>IFERROR(IF(A666="","",N666*'Ergebnis (detailliert)'!J666/'Ergebnis (detailliert)'!I666),0)</f>
        <v/>
      </c>
      <c r="Q666" s="106" t="str">
        <f t="shared" si="44"/>
        <v/>
      </c>
      <c r="R666" s="107" t="str">
        <f t="shared" si="45"/>
        <v/>
      </c>
      <c r="S666" s="108" t="str">
        <f>IF(A666="","",IF(LOOKUP(A666,Stammdaten!$A$17:$A$1001,Stammdaten!$G$17:$G$1001)="Nein",0,IF(ISBLANK('Beladung des Speichers'!A666),"",ROUND(MIN(J666,Q666)*-1,2))))</f>
        <v/>
      </c>
    </row>
    <row r="667" spans="1:19" x14ac:dyDescent="0.2">
      <c r="A667" s="109" t="str">
        <f>IF('Beladung des Speichers'!A667="","",'Beladung des Speichers'!A667)</f>
        <v/>
      </c>
      <c r="B667" s="109" t="str">
        <f>IF('Beladung des Speichers'!B667="","",'Beladung des Speichers'!B667)</f>
        <v/>
      </c>
      <c r="C667" s="163" t="str">
        <f>IF(ISBLANK('Beladung des Speichers'!A667),"",SUMIFS('Beladung des Speichers'!$C$17:$C$300,'Beladung des Speichers'!$A$17:$A$300,A667)-SUMIFS('Entladung des Speichers'!$C$17:$C$300,'Entladung des Speichers'!$A$17:$A$300,A667)+SUMIFS(Füllstände!$B$17:$B$299,Füllstände!$A$17:$A$299,A667)-SUMIFS(Füllstände!$C$17:$C$299,Füllstände!$A$17:$A$299,A667))</f>
        <v/>
      </c>
      <c r="D667" s="164" t="str">
        <f>IF(ISBLANK('Beladung des Speichers'!A667),"",C667*'Beladung des Speichers'!C667/SUMIFS('Beladung des Speichers'!$C$17:$C$300,'Beladung des Speichers'!$A$17:$A$300,A667))</f>
        <v/>
      </c>
      <c r="E667" s="165" t="str">
        <f>IF(ISBLANK('Beladung des Speichers'!A667),"",1/SUMIFS('Beladung des Speichers'!$C$17:$C$300,'Beladung des Speichers'!$A$17:$A$300,A667)*C667*SUMIF($A$17:$A$300,A667,'Beladung des Speichers'!$E$17:$E$300))</f>
        <v/>
      </c>
      <c r="F667" s="166" t="str">
        <f>IF(ISBLANK('Beladung des Speichers'!A667),"",IF(C667=0,"0,00",D667/C667*E667))</f>
        <v/>
      </c>
      <c r="G667" s="167" t="str">
        <f>IF(ISBLANK('Beladung des Speichers'!A667),"",SUMIFS('Beladung des Speichers'!$C$17:$C$300,'Beladung des Speichers'!$A$17:$A$300,A667))</f>
        <v/>
      </c>
      <c r="H667" s="124" t="str">
        <f>IF(ISBLANK('Beladung des Speichers'!A667),"",'Beladung des Speichers'!C667)</f>
        <v/>
      </c>
      <c r="I667" s="168" t="str">
        <f>IF(ISBLANK('Beladung des Speichers'!A667),"",SUMIFS('Beladung des Speichers'!$E$17:$E$1001,'Beladung des Speichers'!$A$17:$A$1001,'Ergebnis (detailliert)'!A667))</f>
        <v/>
      </c>
      <c r="J667" s="125" t="str">
        <f>IF(ISBLANK('Beladung des Speichers'!A667),"",'Beladung des Speichers'!E667)</f>
        <v/>
      </c>
      <c r="K667" s="168" t="str">
        <f>IF(ISBLANK('Beladung des Speichers'!A667),"",SUMIFS('Entladung des Speichers'!$C$17:$C$1001,'Entladung des Speichers'!$A$17:$A$1001,'Ergebnis (detailliert)'!A667))</f>
        <v/>
      </c>
      <c r="L667" s="169" t="str">
        <f t="shared" si="42"/>
        <v/>
      </c>
      <c r="M667" s="169" t="str">
        <f>IF(ISBLANK('Entladung des Speichers'!A667),"",'Entladung des Speichers'!C667)</f>
        <v/>
      </c>
      <c r="N667" s="168" t="str">
        <f>IF(ISBLANK('Beladung des Speichers'!A667),"",SUMIFS('Entladung des Speichers'!$E$17:$E$1001,'Entladung des Speichers'!$A$17:$A$1001,'Ergebnis (detailliert)'!$A$17:$A$300))</f>
        <v/>
      </c>
      <c r="O667" s="125" t="str">
        <f t="shared" si="43"/>
        <v/>
      </c>
      <c r="P667" s="20" t="str">
        <f>IFERROR(IF(A667="","",N667*'Ergebnis (detailliert)'!J667/'Ergebnis (detailliert)'!I667),0)</f>
        <v/>
      </c>
      <c r="Q667" s="106" t="str">
        <f t="shared" si="44"/>
        <v/>
      </c>
      <c r="R667" s="107" t="str">
        <f t="shared" si="45"/>
        <v/>
      </c>
      <c r="S667" s="108" t="str">
        <f>IF(A667="","",IF(LOOKUP(A667,Stammdaten!$A$17:$A$1001,Stammdaten!$G$17:$G$1001)="Nein",0,IF(ISBLANK('Beladung des Speichers'!A667),"",ROUND(MIN(J667,Q667)*-1,2))))</f>
        <v/>
      </c>
    </row>
    <row r="668" spans="1:19" x14ac:dyDescent="0.2">
      <c r="A668" s="109" t="str">
        <f>IF('Beladung des Speichers'!A668="","",'Beladung des Speichers'!A668)</f>
        <v/>
      </c>
      <c r="B668" s="109" t="str">
        <f>IF('Beladung des Speichers'!B668="","",'Beladung des Speichers'!B668)</f>
        <v/>
      </c>
      <c r="C668" s="163" t="str">
        <f>IF(ISBLANK('Beladung des Speichers'!A668),"",SUMIFS('Beladung des Speichers'!$C$17:$C$300,'Beladung des Speichers'!$A$17:$A$300,A668)-SUMIFS('Entladung des Speichers'!$C$17:$C$300,'Entladung des Speichers'!$A$17:$A$300,A668)+SUMIFS(Füllstände!$B$17:$B$299,Füllstände!$A$17:$A$299,A668)-SUMIFS(Füllstände!$C$17:$C$299,Füllstände!$A$17:$A$299,A668))</f>
        <v/>
      </c>
      <c r="D668" s="164" t="str">
        <f>IF(ISBLANK('Beladung des Speichers'!A668),"",C668*'Beladung des Speichers'!C668/SUMIFS('Beladung des Speichers'!$C$17:$C$300,'Beladung des Speichers'!$A$17:$A$300,A668))</f>
        <v/>
      </c>
      <c r="E668" s="165" t="str">
        <f>IF(ISBLANK('Beladung des Speichers'!A668),"",1/SUMIFS('Beladung des Speichers'!$C$17:$C$300,'Beladung des Speichers'!$A$17:$A$300,A668)*C668*SUMIF($A$17:$A$300,A668,'Beladung des Speichers'!$E$17:$E$300))</f>
        <v/>
      </c>
      <c r="F668" s="166" t="str">
        <f>IF(ISBLANK('Beladung des Speichers'!A668),"",IF(C668=0,"0,00",D668/C668*E668))</f>
        <v/>
      </c>
      <c r="G668" s="167" t="str">
        <f>IF(ISBLANK('Beladung des Speichers'!A668),"",SUMIFS('Beladung des Speichers'!$C$17:$C$300,'Beladung des Speichers'!$A$17:$A$300,A668))</f>
        <v/>
      </c>
      <c r="H668" s="124" t="str">
        <f>IF(ISBLANK('Beladung des Speichers'!A668),"",'Beladung des Speichers'!C668)</f>
        <v/>
      </c>
      <c r="I668" s="168" t="str">
        <f>IF(ISBLANK('Beladung des Speichers'!A668),"",SUMIFS('Beladung des Speichers'!$E$17:$E$1001,'Beladung des Speichers'!$A$17:$A$1001,'Ergebnis (detailliert)'!A668))</f>
        <v/>
      </c>
      <c r="J668" s="125" t="str">
        <f>IF(ISBLANK('Beladung des Speichers'!A668),"",'Beladung des Speichers'!E668)</f>
        <v/>
      </c>
      <c r="K668" s="168" t="str">
        <f>IF(ISBLANK('Beladung des Speichers'!A668),"",SUMIFS('Entladung des Speichers'!$C$17:$C$1001,'Entladung des Speichers'!$A$17:$A$1001,'Ergebnis (detailliert)'!A668))</f>
        <v/>
      </c>
      <c r="L668" s="169" t="str">
        <f t="shared" si="42"/>
        <v/>
      </c>
      <c r="M668" s="169" t="str">
        <f>IF(ISBLANK('Entladung des Speichers'!A668),"",'Entladung des Speichers'!C668)</f>
        <v/>
      </c>
      <c r="N668" s="168" t="str">
        <f>IF(ISBLANK('Beladung des Speichers'!A668),"",SUMIFS('Entladung des Speichers'!$E$17:$E$1001,'Entladung des Speichers'!$A$17:$A$1001,'Ergebnis (detailliert)'!$A$17:$A$300))</f>
        <v/>
      </c>
      <c r="O668" s="125" t="str">
        <f t="shared" si="43"/>
        <v/>
      </c>
      <c r="P668" s="20" t="str">
        <f>IFERROR(IF(A668="","",N668*'Ergebnis (detailliert)'!J668/'Ergebnis (detailliert)'!I668),0)</f>
        <v/>
      </c>
      <c r="Q668" s="106" t="str">
        <f t="shared" si="44"/>
        <v/>
      </c>
      <c r="R668" s="107" t="str">
        <f t="shared" si="45"/>
        <v/>
      </c>
      <c r="S668" s="108" t="str">
        <f>IF(A668="","",IF(LOOKUP(A668,Stammdaten!$A$17:$A$1001,Stammdaten!$G$17:$G$1001)="Nein",0,IF(ISBLANK('Beladung des Speichers'!A668),"",ROUND(MIN(J668,Q668)*-1,2))))</f>
        <v/>
      </c>
    </row>
    <row r="669" spans="1:19" x14ac:dyDescent="0.2">
      <c r="A669" s="109" t="str">
        <f>IF('Beladung des Speichers'!A669="","",'Beladung des Speichers'!A669)</f>
        <v/>
      </c>
      <c r="B669" s="109" t="str">
        <f>IF('Beladung des Speichers'!B669="","",'Beladung des Speichers'!B669)</f>
        <v/>
      </c>
      <c r="C669" s="163" t="str">
        <f>IF(ISBLANK('Beladung des Speichers'!A669),"",SUMIFS('Beladung des Speichers'!$C$17:$C$300,'Beladung des Speichers'!$A$17:$A$300,A669)-SUMIFS('Entladung des Speichers'!$C$17:$C$300,'Entladung des Speichers'!$A$17:$A$300,A669)+SUMIFS(Füllstände!$B$17:$B$299,Füllstände!$A$17:$A$299,A669)-SUMIFS(Füllstände!$C$17:$C$299,Füllstände!$A$17:$A$299,A669))</f>
        <v/>
      </c>
      <c r="D669" s="164" t="str">
        <f>IF(ISBLANK('Beladung des Speichers'!A669),"",C669*'Beladung des Speichers'!C669/SUMIFS('Beladung des Speichers'!$C$17:$C$300,'Beladung des Speichers'!$A$17:$A$300,A669))</f>
        <v/>
      </c>
      <c r="E669" s="165" t="str">
        <f>IF(ISBLANK('Beladung des Speichers'!A669),"",1/SUMIFS('Beladung des Speichers'!$C$17:$C$300,'Beladung des Speichers'!$A$17:$A$300,A669)*C669*SUMIF($A$17:$A$300,A669,'Beladung des Speichers'!$E$17:$E$300))</f>
        <v/>
      </c>
      <c r="F669" s="166" t="str">
        <f>IF(ISBLANK('Beladung des Speichers'!A669),"",IF(C669=0,"0,00",D669/C669*E669))</f>
        <v/>
      </c>
      <c r="G669" s="167" t="str">
        <f>IF(ISBLANK('Beladung des Speichers'!A669),"",SUMIFS('Beladung des Speichers'!$C$17:$C$300,'Beladung des Speichers'!$A$17:$A$300,A669))</f>
        <v/>
      </c>
      <c r="H669" s="124" t="str">
        <f>IF(ISBLANK('Beladung des Speichers'!A669),"",'Beladung des Speichers'!C669)</f>
        <v/>
      </c>
      <c r="I669" s="168" t="str">
        <f>IF(ISBLANK('Beladung des Speichers'!A669),"",SUMIFS('Beladung des Speichers'!$E$17:$E$1001,'Beladung des Speichers'!$A$17:$A$1001,'Ergebnis (detailliert)'!A669))</f>
        <v/>
      </c>
      <c r="J669" s="125" t="str">
        <f>IF(ISBLANK('Beladung des Speichers'!A669),"",'Beladung des Speichers'!E669)</f>
        <v/>
      </c>
      <c r="K669" s="168" t="str">
        <f>IF(ISBLANK('Beladung des Speichers'!A669),"",SUMIFS('Entladung des Speichers'!$C$17:$C$1001,'Entladung des Speichers'!$A$17:$A$1001,'Ergebnis (detailliert)'!A669))</f>
        <v/>
      </c>
      <c r="L669" s="169" t="str">
        <f t="shared" si="42"/>
        <v/>
      </c>
      <c r="M669" s="169" t="str">
        <f>IF(ISBLANK('Entladung des Speichers'!A669),"",'Entladung des Speichers'!C669)</f>
        <v/>
      </c>
      <c r="N669" s="168" t="str">
        <f>IF(ISBLANK('Beladung des Speichers'!A669),"",SUMIFS('Entladung des Speichers'!$E$17:$E$1001,'Entladung des Speichers'!$A$17:$A$1001,'Ergebnis (detailliert)'!$A$17:$A$300))</f>
        <v/>
      </c>
      <c r="O669" s="125" t="str">
        <f t="shared" si="43"/>
        <v/>
      </c>
      <c r="P669" s="20" t="str">
        <f>IFERROR(IF(A669="","",N669*'Ergebnis (detailliert)'!J669/'Ergebnis (detailliert)'!I669),0)</f>
        <v/>
      </c>
      <c r="Q669" s="106" t="str">
        <f t="shared" si="44"/>
        <v/>
      </c>
      <c r="R669" s="107" t="str">
        <f t="shared" si="45"/>
        <v/>
      </c>
      <c r="S669" s="108" t="str">
        <f>IF(A669="","",IF(LOOKUP(A669,Stammdaten!$A$17:$A$1001,Stammdaten!$G$17:$G$1001)="Nein",0,IF(ISBLANK('Beladung des Speichers'!A669),"",ROUND(MIN(J669,Q669)*-1,2))))</f>
        <v/>
      </c>
    </row>
    <row r="670" spans="1:19" x14ac:dyDescent="0.2">
      <c r="A670" s="109" t="str">
        <f>IF('Beladung des Speichers'!A670="","",'Beladung des Speichers'!A670)</f>
        <v/>
      </c>
      <c r="B670" s="109" t="str">
        <f>IF('Beladung des Speichers'!B670="","",'Beladung des Speichers'!B670)</f>
        <v/>
      </c>
      <c r="C670" s="163" t="str">
        <f>IF(ISBLANK('Beladung des Speichers'!A670),"",SUMIFS('Beladung des Speichers'!$C$17:$C$300,'Beladung des Speichers'!$A$17:$A$300,A670)-SUMIFS('Entladung des Speichers'!$C$17:$C$300,'Entladung des Speichers'!$A$17:$A$300,A670)+SUMIFS(Füllstände!$B$17:$B$299,Füllstände!$A$17:$A$299,A670)-SUMIFS(Füllstände!$C$17:$C$299,Füllstände!$A$17:$A$299,A670))</f>
        <v/>
      </c>
      <c r="D670" s="164" t="str">
        <f>IF(ISBLANK('Beladung des Speichers'!A670),"",C670*'Beladung des Speichers'!C670/SUMIFS('Beladung des Speichers'!$C$17:$C$300,'Beladung des Speichers'!$A$17:$A$300,A670))</f>
        <v/>
      </c>
      <c r="E670" s="165" t="str">
        <f>IF(ISBLANK('Beladung des Speichers'!A670),"",1/SUMIFS('Beladung des Speichers'!$C$17:$C$300,'Beladung des Speichers'!$A$17:$A$300,A670)*C670*SUMIF($A$17:$A$300,A670,'Beladung des Speichers'!$E$17:$E$300))</f>
        <v/>
      </c>
      <c r="F670" s="166" t="str">
        <f>IF(ISBLANK('Beladung des Speichers'!A670),"",IF(C670=0,"0,00",D670/C670*E670))</f>
        <v/>
      </c>
      <c r="G670" s="167" t="str">
        <f>IF(ISBLANK('Beladung des Speichers'!A670),"",SUMIFS('Beladung des Speichers'!$C$17:$C$300,'Beladung des Speichers'!$A$17:$A$300,A670))</f>
        <v/>
      </c>
      <c r="H670" s="124" t="str">
        <f>IF(ISBLANK('Beladung des Speichers'!A670),"",'Beladung des Speichers'!C670)</f>
        <v/>
      </c>
      <c r="I670" s="168" t="str">
        <f>IF(ISBLANK('Beladung des Speichers'!A670),"",SUMIFS('Beladung des Speichers'!$E$17:$E$1001,'Beladung des Speichers'!$A$17:$A$1001,'Ergebnis (detailliert)'!A670))</f>
        <v/>
      </c>
      <c r="J670" s="125" t="str">
        <f>IF(ISBLANK('Beladung des Speichers'!A670),"",'Beladung des Speichers'!E670)</f>
        <v/>
      </c>
      <c r="K670" s="168" t="str">
        <f>IF(ISBLANK('Beladung des Speichers'!A670),"",SUMIFS('Entladung des Speichers'!$C$17:$C$1001,'Entladung des Speichers'!$A$17:$A$1001,'Ergebnis (detailliert)'!A670))</f>
        <v/>
      </c>
      <c r="L670" s="169" t="str">
        <f t="shared" si="42"/>
        <v/>
      </c>
      <c r="M670" s="169" t="str">
        <f>IF(ISBLANK('Entladung des Speichers'!A670),"",'Entladung des Speichers'!C670)</f>
        <v/>
      </c>
      <c r="N670" s="168" t="str">
        <f>IF(ISBLANK('Beladung des Speichers'!A670),"",SUMIFS('Entladung des Speichers'!$E$17:$E$1001,'Entladung des Speichers'!$A$17:$A$1001,'Ergebnis (detailliert)'!$A$17:$A$300))</f>
        <v/>
      </c>
      <c r="O670" s="125" t="str">
        <f t="shared" si="43"/>
        <v/>
      </c>
      <c r="P670" s="20" t="str">
        <f>IFERROR(IF(A670="","",N670*'Ergebnis (detailliert)'!J670/'Ergebnis (detailliert)'!I670),0)</f>
        <v/>
      </c>
      <c r="Q670" s="106" t="str">
        <f t="shared" si="44"/>
        <v/>
      </c>
      <c r="R670" s="107" t="str">
        <f t="shared" si="45"/>
        <v/>
      </c>
      <c r="S670" s="108" t="str">
        <f>IF(A670="","",IF(LOOKUP(A670,Stammdaten!$A$17:$A$1001,Stammdaten!$G$17:$G$1001)="Nein",0,IF(ISBLANK('Beladung des Speichers'!A670),"",ROUND(MIN(J670,Q670)*-1,2))))</f>
        <v/>
      </c>
    </row>
    <row r="671" spans="1:19" x14ac:dyDescent="0.2">
      <c r="A671" s="109" t="str">
        <f>IF('Beladung des Speichers'!A671="","",'Beladung des Speichers'!A671)</f>
        <v/>
      </c>
      <c r="B671" s="109" t="str">
        <f>IF('Beladung des Speichers'!B671="","",'Beladung des Speichers'!B671)</f>
        <v/>
      </c>
      <c r="C671" s="163" t="str">
        <f>IF(ISBLANK('Beladung des Speichers'!A671),"",SUMIFS('Beladung des Speichers'!$C$17:$C$300,'Beladung des Speichers'!$A$17:$A$300,A671)-SUMIFS('Entladung des Speichers'!$C$17:$C$300,'Entladung des Speichers'!$A$17:$A$300,A671)+SUMIFS(Füllstände!$B$17:$B$299,Füllstände!$A$17:$A$299,A671)-SUMIFS(Füllstände!$C$17:$C$299,Füllstände!$A$17:$A$299,A671))</f>
        <v/>
      </c>
      <c r="D671" s="164" t="str">
        <f>IF(ISBLANK('Beladung des Speichers'!A671),"",C671*'Beladung des Speichers'!C671/SUMIFS('Beladung des Speichers'!$C$17:$C$300,'Beladung des Speichers'!$A$17:$A$300,A671))</f>
        <v/>
      </c>
      <c r="E671" s="165" t="str">
        <f>IF(ISBLANK('Beladung des Speichers'!A671),"",1/SUMIFS('Beladung des Speichers'!$C$17:$C$300,'Beladung des Speichers'!$A$17:$A$300,A671)*C671*SUMIF($A$17:$A$300,A671,'Beladung des Speichers'!$E$17:$E$300))</f>
        <v/>
      </c>
      <c r="F671" s="166" t="str">
        <f>IF(ISBLANK('Beladung des Speichers'!A671),"",IF(C671=0,"0,00",D671/C671*E671))</f>
        <v/>
      </c>
      <c r="G671" s="167" t="str">
        <f>IF(ISBLANK('Beladung des Speichers'!A671),"",SUMIFS('Beladung des Speichers'!$C$17:$C$300,'Beladung des Speichers'!$A$17:$A$300,A671))</f>
        <v/>
      </c>
      <c r="H671" s="124" t="str">
        <f>IF(ISBLANK('Beladung des Speichers'!A671),"",'Beladung des Speichers'!C671)</f>
        <v/>
      </c>
      <c r="I671" s="168" t="str">
        <f>IF(ISBLANK('Beladung des Speichers'!A671),"",SUMIFS('Beladung des Speichers'!$E$17:$E$1001,'Beladung des Speichers'!$A$17:$A$1001,'Ergebnis (detailliert)'!A671))</f>
        <v/>
      </c>
      <c r="J671" s="125" t="str">
        <f>IF(ISBLANK('Beladung des Speichers'!A671),"",'Beladung des Speichers'!E671)</f>
        <v/>
      </c>
      <c r="K671" s="168" t="str">
        <f>IF(ISBLANK('Beladung des Speichers'!A671),"",SUMIFS('Entladung des Speichers'!$C$17:$C$1001,'Entladung des Speichers'!$A$17:$A$1001,'Ergebnis (detailliert)'!A671))</f>
        <v/>
      </c>
      <c r="L671" s="169" t="str">
        <f t="shared" si="42"/>
        <v/>
      </c>
      <c r="M671" s="169" t="str">
        <f>IF(ISBLANK('Entladung des Speichers'!A671),"",'Entladung des Speichers'!C671)</f>
        <v/>
      </c>
      <c r="N671" s="168" t="str">
        <f>IF(ISBLANK('Beladung des Speichers'!A671),"",SUMIFS('Entladung des Speichers'!$E$17:$E$1001,'Entladung des Speichers'!$A$17:$A$1001,'Ergebnis (detailliert)'!$A$17:$A$300))</f>
        <v/>
      </c>
      <c r="O671" s="125" t="str">
        <f t="shared" si="43"/>
        <v/>
      </c>
      <c r="P671" s="20" t="str">
        <f>IFERROR(IF(A671="","",N671*'Ergebnis (detailliert)'!J671/'Ergebnis (detailliert)'!I671),0)</f>
        <v/>
      </c>
      <c r="Q671" s="106" t="str">
        <f t="shared" si="44"/>
        <v/>
      </c>
      <c r="R671" s="107" t="str">
        <f t="shared" si="45"/>
        <v/>
      </c>
      <c r="S671" s="108" t="str">
        <f>IF(A671="","",IF(LOOKUP(A671,Stammdaten!$A$17:$A$1001,Stammdaten!$G$17:$G$1001)="Nein",0,IF(ISBLANK('Beladung des Speichers'!A671),"",ROUND(MIN(J671,Q671)*-1,2))))</f>
        <v/>
      </c>
    </row>
    <row r="672" spans="1:19" x14ac:dyDescent="0.2">
      <c r="A672" s="109" t="str">
        <f>IF('Beladung des Speichers'!A672="","",'Beladung des Speichers'!A672)</f>
        <v/>
      </c>
      <c r="B672" s="109" t="str">
        <f>IF('Beladung des Speichers'!B672="","",'Beladung des Speichers'!B672)</f>
        <v/>
      </c>
      <c r="C672" s="163" t="str">
        <f>IF(ISBLANK('Beladung des Speichers'!A672),"",SUMIFS('Beladung des Speichers'!$C$17:$C$300,'Beladung des Speichers'!$A$17:$A$300,A672)-SUMIFS('Entladung des Speichers'!$C$17:$C$300,'Entladung des Speichers'!$A$17:$A$300,A672)+SUMIFS(Füllstände!$B$17:$B$299,Füllstände!$A$17:$A$299,A672)-SUMIFS(Füllstände!$C$17:$C$299,Füllstände!$A$17:$A$299,A672))</f>
        <v/>
      </c>
      <c r="D672" s="164" t="str">
        <f>IF(ISBLANK('Beladung des Speichers'!A672),"",C672*'Beladung des Speichers'!C672/SUMIFS('Beladung des Speichers'!$C$17:$C$300,'Beladung des Speichers'!$A$17:$A$300,A672))</f>
        <v/>
      </c>
      <c r="E672" s="165" t="str">
        <f>IF(ISBLANK('Beladung des Speichers'!A672),"",1/SUMIFS('Beladung des Speichers'!$C$17:$C$300,'Beladung des Speichers'!$A$17:$A$300,A672)*C672*SUMIF($A$17:$A$300,A672,'Beladung des Speichers'!$E$17:$E$300))</f>
        <v/>
      </c>
      <c r="F672" s="166" t="str">
        <f>IF(ISBLANK('Beladung des Speichers'!A672),"",IF(C672=0,"0,00",D672/C672*E672))</f>
        <v/>
      </c>
      <c r="G672" s="167" t="str">
        <f>IF(ISBLANK('Beladung des Speichers'!A672),"",SUMIFS('Beladung des Speichers'!$C$17:$C$300,'Beladung des Speichers'!$A$17:$A$300,A672))</f>
        <v/>
      </c>
      <c r="H672" s="124" t="str">
        <f>IF(ISBLANK('Beladung des Speichers'!A672),"",'Beladung des Speichers'!C672)</f>
        <v/>
      </c>
      <c r="I672" s="168" t="str">
        <f>IF(ISBLANK('Beladung des Speichers'!A672),"",SUMIFS('Beladung des Speichers'!$E$17:$E$1001,'Beladung des Speichers'!$A$17:$A$1001,'Ergebnis (detailliert)'!A672))</f>
        <v/>
      </c>
      <c r="J672" s="125" t="str">
        <f>IF(ISBLANK('Beladung des Speichers'!A672),"",'Beladung des Speichers'!E672)</f>
        <v/>
      </c>
      <c r="K672" s="168" t="str">
        <f>IF(ISBLANK('Beladung des Speichers'!A672),"",SUMIFS('Entladung des Speichers'!$C$17:$C$1001,'Entladung des Speichers'!$A$17:$A$1001,'Ergebnis (detailliert)'!A672))</f>
        <v/>
      </c>
      <c r="L672" s="169" t="str">
        <f t="shared" si="42"/>
        <v/>
      </c>
      <c r="M672" s="169" t="str">
        <f>IF(ISBLANK('Entladung des Speichers'!A672),"",'Entladung des Speichers'!C672)</f>
        <v/>
      </c>
      <c r="N672" s="168" t="str">
        <f>IF(ISBLANK('Beladung des Speichers'!A672),"",SUMIFS('Entladung des Speichers'!$E$17:$E$1001,'Entladung des Speichers'!$A$17:$A$1001,'Ergebnis (detailliert)'!$A$17:$A$300))</f>
        <v/>
      </c>
      <c r="O672" s="125" t="str">
        <f t="shared" si="43"/>
        <v/>
      </c>
      <c r="P672" s="20" t="str">
        <f>IFERROR(IF(A672="","",N672*'Ergebnis (detailliert)'!J672/'Ergebnis (detailliert)'!I672),0)</f>
        <v/>
      </c>
      <c r="Q672" s="106" t="str">
        <f t="shared" si="44"/>
        <v/>
      </c>
      <c r="R672" s="107" t="str">
        <f t="shared" si="45"/>
        <v/>
      </c>
      <c r="S672" s="108" t="str">
        <f>IF(A672="","",IF(LOOKUP(A672,Stammdaten!$A$17:$A$1001,Stammdaten!$G$17:$G$1001)="Nein",0,IF(ISBLANK('Beladung des Speichers'!A672),"",ROUND(MIN(J672,Q672)*-1,2))))</f>
        <v/>
      </c>
    </row>
    <row r="673" spans="1:19" x14ac:dyDescent="0.2">
      <c r="A673" s="109" t="str">
        <f>IF('Beladung des Speichers'!A673="","",'Beladung des Speichers'!A673)</f>
        <v/>
      </c>
      <c r="B673" s="109" t="str">
        <f>IF('Beladung des Speichers'!B673="","",'Beladung des Speichers'!B673)</f>
        <v/>
      </c>
      <c r="C673" s="163" t="str">
        <f>IF(ISBLANK('Beladung des Speichers'!A673),"",SUMIFS('Beladung des Speichers'!$C$17:$C$300,'Beladung des Speichers'!$A$17:$A$300,A673)-SUMIFS('Entladung des Speichers'!$C$17:$C$300,'Entladung des Speichers'!$A$17:$A$300,A673)+SUMIFS(Füllstände!$B$17:$B$299,Füllstände!$A$17:$A$299,A673)-SUMIFS(Füllstände!$C$17:$C$299,Füllstände!$A$17:$A$299,A673))</f>
        <v/>
      </c>
      <c r="D673" s="164" t="str">
        <f>IF(ISBLANK('Beladung des Speichers'!A673),"",C673*'Beladung des Speichers'!C673/SUMIFS('Beladung des Speichers'!$C$17:$C$300,'Beladung des Speichers'!$A$17:$A$300,A673))</f>
        <v/>
      </c>
      <c r="E673" s="165" t="str">
        <f>IF(ISBLANK('Beladung des Speichers'!A673),"",1/SUMIFS('Beladung des Speichers'!$C$17:$C$300,'Beladung des Speichers'!$A$17:$A$300,A673)*C673*SUMIF($A$17:$A$300,A673,'Beladung des Speichers'!$E$17:$E$300))</f>
        <v/>
      </c>
      <c r="F673" s="166" t="str">
        <f>IF(ISBLANK('Beladung des Speichers'!A673),"",IF(C673=0,"0,00",D673/C673*E673))</f>
        <v/>
      </c>
      <c r="G673" s="167" t="str">
        <f>IF(ISBLANK('Beladung des Speichers'!A673),"",SUMIFS('Beladung des Speichers'!$C$17:$C$300,'Beladung des Speichers'!$A$17:$A$300,A673))</f>
        <v/>
      </c>
      <c r="H673" s="124" t="str">
        <f>IF(ISBLANK('Beladung des Speichers'!A673),"",'Beladung des Speichers'!C673)</f>
        <v/>
      </c>
      <c r="I673" s="168" t="str">
        <f>IF(ISBLANK('Beladung des Speichers'!A673),"",SUMIFS('Beladung des Speichers'!$E$17:$E$1001,'Beladung des Speichers'!$A$17:$A$1001,'Ergebnis (detailliert)'!A673))</f>
        <v/>
      </c>
      <c r="J673" s="125" t="str">
        <f>IF(ISBLANK('Beladung des Speichers'!A673),"",'Beladung des Speichers'!E673)</f>
        <v/>
      </c>
      <c r="K673" s="168" t="str">
        <f>IF(ISBLANK('Beladung des Speichers'!A673),"",SUMIFS('Entladung des Speichers'!$C$17:$C$1001,'Entladung des Speichers'!$A$17:$A$1001,'Ergebnis (detailliert)'!A673))</f>
        <v/>
      </c>
      <c r="L673" s="169" t="str">
        <f t="shared" si="42"/>
        <v/>
      </c>
      <c r="M673" s="169" t="str">
        <f>IF(ISBLANK('Entladung des Speichers'!A673),"",'Entladung des Speichers'!C673)</f>
        <v/>
      </c>
      <c r="N673" s="168" t="str">
        <f>IF(ISBLANK('Beladung des Speichers'!A673),"",SUMIFS('Entladung des Speichers'!$E$17:$E$1001,'Entladung des Speichers'!$A$17:$A$1001,'Ergebnis (detailliert)'!$A$17:$A$300))</f>
        <v/>
      </c>
      <c r="O673" s="125" t="str">
        <f t="shared" si="43"/>
        <v/>
      </c>
      <c r="P673" s="20" t="str">
        <f>IFERROR(IF(A673="","",N673*'Ergebnis (detailliert)'!J673/'Ergebnis (detailliert)'!I673),0)</f>
        <v/>
      </c>
      <c r="Q673" s="106" t="str">
        <f t="shared" si="44"/>
        <v/>
      </c>
      <c r="R673" s="107" t="str">
        <f t="shared" si="45"/>
        <v/>
      </c>
      <c r="S673" s="108" t="str">
        <f>IF(A673="","",IF(LOOKUP(A673,Stammdaten!$A$17:$A$1001,Stammdaten!$G$17:$G$1001)="Nein",0,IF(ISBLANK('Beladung des Speichers'!A673),"",ROUND(MIN(J673,Q673)*-1,2))))</f>
        <v/>
      </c>
    </row>
    <row r="674" spans="1:19" x14ac:dyDescent="0.2">
      <c r="A674" s="109" t="str">
        <f>IF('Beladung des Speichers'!A674="","",'Beladung des Speichers'!A674)</f>
        <v/>
      </c>
      <c r="B674" s="109" t="str">
        <f>IF('Beladung des Speichers'!B674="","",'Beladung des Speichers'!B674)</f>
        <v/>
      </c>
      <c r="C674" s="163" t="str">
        <f>IF(ISBLANK('Beladung des Speichers'!A674),"",SUMIFS('Beladung des Speichers'!$C$17:$C$300,'Beladung des Speichers'!$A$17:$A$300,A674)-SUMIFS('Entladung des Speichers'!$C$17:$C$300,'Entladung des Speichers'!$A$17:$A$300,A674)+SUMIFS(Füllstände!$B$17:$B$299,Füllstände!$A$17:$A$299,A674)-SUMIFS(Füllstände!$C$17:$C$299,Füllstände!$A$17:$A$299,A674))</f>
        <v/>
      </c>
      <c r="D674" s="164" t="str">
        <f>IF(ISBLANK('Beladung des Speichers'!A674),"",C674*'Beladung des Speichers'!C674/SUMIFS('Beladung des Speichers'!$C$17:$C$300,'Beladung des Speichers'!$A$17:$A$300,A674))</f>
        <v/>
      </c>
      <c r="E674" s="165" t="str">
        <f>IF(ISBLANK('Beladung des Speichers'!A674),"",1/SUMIFS('Beladung des Speichers'!$C$17:$C$300,'Beladung des Speichers'!$A$17:$A$300,A674)*C674*SUMIF($A$17:$A$300,A674,'Beladung des Speichers'!$E$17:$E$300))</f>
        <v/>
      </c>
      <c r="F674" s="166" t="str">
        <f>IF(ISBLANK('Beladung des Speichers'!A674),"",IF(C674=0,"0,00",D674/C674*E674))</f>
        <v/>
      </c>
      <c r="G674" s="167" t="str">
        <f>IF(ISBLANK('Beladung des Speichers'!A674),"",SUMIFS('Beladung des Speichers'!$C$17:$C$300,'Beladung des Speichers'!$A$17:$A$300,A674))</f>
        <v/>
      </c>
      <c r="H674" s="124" t="str">
        <f>IF(ISBLANK('Beladung des Speichers'!A674),"",'Beladung des Speichers'!C674)</f>
        <v/>
      </c>
      <c r="I674" s="168" t="str">
        <f>IF(ISBLANK('Beladung des Speichers'!A674),"",SUMIFS('Beladung des Speichers'!$E$17:$E$1001,'Beladung des Speichers'!$A$17:$A$1001,'Ergebnis (detailliert)'!A674))</f>
        <v/>
      </c>
      <c r="J674" s="125" t="str">
        <f>IF(ISBLANK('Beladung des Speichers'!A674),"",'Beladung des Speichers'!E674)</f>
        <v/>
      </c>
      <c r="K674" s="168" t="str">
        <f>IF(ISBLANK('Beladung des Speichers'!A674),"",SUMIFS('Entladung des Speichers'!$C$17:$C$1001,'Entladung des Speichers'!$A$17:$A$1001,'Ergebnis (detailliert)'!A674))</f>
        <v/>
      </c>
      <c r="L674" s="169" t="str">
        <f t="shared" si="42"/>
        <v/>
      </c>
      <c r="M674" s="169" t="str">
        <f>IF(ISBLANK('Entladung des Speichers'!A674),"",'Entladung des Speichers'!C674)</f>
        <v/>
      </c>
      <c r="N674" s="168" t="str">
        <f>IF(ISBLANK('Beladung des Speichers'!A674),"",SUMIFS('Entladung des Speichers'!$E$17:$E$1001,'Entladung des Speichers'!$A$17:$A$1001,'Ergebnis (detailliert)'!$A$17:$A$300))</f>
        <v/>
      </c>
      <c r="O674" s="125" t="str">
        <f t="shared" si="43"/>
        <v/>
      </c>
      <c r="P674" s="20" t="str">
        <f>IFERROR(IF(A674="","",N674*'Ergebnis (detailliert)'!J674/'Ergebnis (detailliert)'!I674),0)</f>
        <v/>
      </c>
      <c r="Q674" s="106" t="str">
        <f t="shared" si="44"/>
        <v/>
      </c>
      <c r="R674" s="107" t="str">
        <f t="shared" si="45"/>
        <v/>
      </c>
      <c r="S674" s="108" t="str">
        <f>IF(A674="","",IF(LOOKUP(A674,Stammdaten!$A$17:$A$1001,Stammdaten!$G$17:$G$1001)="Nein",0,IF(ISBLANK('Beladung des Speichers'!A674),"",ROUND(MIN(J674,Q674)*-1,2))))</f>
        <v/>
      </c>
    </row>
    <row r="675" spans="1:19" x14ac:dyDescent="0.2">
      <c r="A675" s="109" t="str">
        <f>IF('Beladung des Speichers'!A675="","",'Beladung des Speichers'!A675)</f>
        <v/>
      </c>
      <c r="B675" s="109" t="str">
        <f>IF('Beladung des Speichers'!B675="","",'Beladung des Speichers'!B675)</f>
        <v/>
      </c>
      <c r="C675" s="163" t="str">
        <f>IF(ISBLANK('Beladung des Speichers'!A675),"",SUMIFS('Beladung des Speichers'!$C$17:$C$300,'Beladung des Speichers'!$A$17:$A$300,A675)-SUMIFS('Entladung des Speichers'!$C$17:$C$300,'Entladung des Speichers'!$A$17:$A$300,A675)+SUMIFS(Füllstände!$B$17:$B$299,Füllstände!$A$17:$A$299,A675)-SUMIFS(Füllstände!$C$17:$C$299,Füllstände!$A$17:$A$299,A675))</f>
        <v/>
      </c>
      <c r="D675" s="164" t="str">
        <f>IF(ISBLANK('Beladung des Speichers'!A675),"",C675*'Beladung des Speichers'!C675/SUMIFS('Beladung des Speichers'!$C$17:$C$300,'Beladung des Speichers'!$A$17:$A$300,A675))</f>
        <v/>
      </c>
      <c r="E675" s="165" t="str">
        <f>IF(ISBLANK('Beladung des Speichers'!A675),"",1/SUMIFS('Beladung des Speichers'!$C$17:$C$300,'Beladung des Speichers'!$A$17:$A$300,A675)*C675*SUMIF($A$17:$A$300,A675,'Beladung des Speichers'!$E$17:$E$300))</f>
        <v/>
      </c>
      <c r="F675" s="166" t="str">
        <f>IF(ISBLANK('Beladung des Speichers'!A675),"",IF(C675=0,"0,00",D675/C675*E675))</f>
        <v/>
      </c>
      <c r="G675" s="167" t="str">
        <f>IF(ISBLANK('Beladung des Speichers'!A675),"",SUMIFS('Beladung des Speichers'!$C$17:$C$300,'Beladung des Speichers'!$A$17:$A$300,A675))</f>
        <v/>
      </c>
      <c r="H675" s="124" t="str">
        <f>IF(ISBLANK('Beladung des Speichers'!A675),"",'Beladung des Speichers'!C675)</f>
        <v/>
      </c>
      <c r="I675" s="168" t="str">
        <f>IF(ISBLANK('Beladung des Speichers'!A675),"",SUMIFS('Beladung des Speichers'!$E$17:$E$1001,'Beladung des Speichers'!$A$17:$A$1001,'Ergebnis (detailliert)'!A675))</f>
        <v/>
      </c>
      <c r="J675" s="125" t="str">
        <f>IF(ISBLANK('Beladung des Speichers'!A675),"",'Beladung des Speichers'!E675)</f>
        <v/>
      </c>
      <c r="K675" s="168" t="str">
        <f>IF(ISBLANK('Beladung des Speichers'!A675),"",SUMIFS('Entladung des Speichers'!$C$17:$C$1001,'Entladung des Speichers'!$A$17:$A$1001,'Ergebnis (detailliert)'!A675))</f>
        <v/>
      </c>
      <c r="L675" s="169" t="str">
        <f t="shared" si="42"/>
        <v/>
      </c>
      <c r="M675" s="169" t="str">
        <f>IF(ISBLANK('Entladung des Speichers'!A675),"",'Entladung des Speichers'!C675)</f>
        <v/>
      </c>
      <c r="N675" s="168" t="str">
        <f>IF(ISBLANK('Beladung des Speichers'!A675),"",SUMIFS('Entladung des Speichers'!$E$17:$E$1001,'Entladung des Speichers'!$A$17:$A$1001,'Ergebnis (detailliert)'!$A$17:$A$300))</f>
        <v/>
      </c>
      <c r="O675" s="125" t="str">
        <f t="shared" si="43"/>
        <v/>
      </c>
      <c r="P675" s="20" t="str">
        <f>IFERROR(IF(A675="","",N675*'Ergebnis (detailliert)'!J675/'Ergebnis (detailliert)'!I675),0)</f>
        <v/>
      </c>
      <c r="Q675" s="106" t="str">
        <f t="shared" si="44"/>
        <v/>
      </c>
      <c r="R675" s="107" t="str">
        <f t="shared" si="45"/>
        <v/>
      </c>
      <c r="S675" s="108" t="str">
        <f>IF(A675="","",IF(LOOKUP(A675,Stammdaten!$A$17:$A$1001,Stammdaten!$G$17:$G$1001)="Nein",0,IF(ISBLANK('Beladung des Speichers'!A675),"",ROUND(MIN(J675,Q675)*-1,2))))</f>
        <v/>
      </c>
    </row>
    <row r="676" spans="1:19" x14ac:dyDescent="0.2">
      <c r="A676" s="109" t="str">
        <f>IF('Beladung des Speichers'!A676="","",'Beladung des Speichers'!A676)</f>
        <v/>
      </c>
      <c r="B676" s="109" t="str">
        <f>IF('Beladung des Speichers'!B676="","",'Beladung des Speichers'!B676)</f>
        <v/>
      </c>
      <c r="C676" s="163" t="str">
        <f>IF(ISBLANK('Beladung des Speichers'!A676),"",SUMIFS('Beladung des Speichers'!$C$17:$C$300,'Beladung des Speichers'!$A$17:$A$300,A676)-SUMIFS('Entladung des Speichers'!$C$17:$C$300,'Entladung des Speichers'!$A$17:$A$300,A676)+SUMIFS(Füllstände!$B$17:$B$299,Füllstände!$A$17:$A$299,A676)-SUMIFS(Füllstände!$C$17:$C$299,Füllstände!$A$17:$A$299,A676))</f>
        <v/>
      </c>
      <c r="D676" s="164" t="str">
        <f>IF(ISBLANK('Beladung des Speichers'!A676),"",C676*'Beladung des Speichers'!C676/SUMIFS('Beladung des Speichers'!$C$17:$C$300,'Beladung des Speichers'!$A$17:$A$300,A676))</f>
        <v/>
      </c>
      <c r="E676" s="165" t="str">
        <f>IF(ISBLANK('Beladung des Speichers'!A676),"",1/SUMIFS('Beladung des Speichers'!$C$17:$C$300,'Beladung des Speichers'!$A$17:$A$300,A676)*C676*SUMIF($A$17:$A$300,A676,'Beladung des Speichers'!$E$17:$E$300))</f>
        <v/>
      </c>
      <c r="F676" s="166" t="str">
        <f>IF(ISBLANK('Beladung des Speichers'!A676),"",IF(C676=0,"0,00",D676/C676*E676))</f>
        <v/>
      </c>
      <c r="G676" s="167" t="str">
        <f>IF(ISBLANK('Beladung des Speichers'!A676),"",SUMIFS('Beladung des Speichers'!$C$17:$C$300,'Beladung des Speichers'!$A$17:$A$300,A676))</f>
        <v/>
      </c>
      <c r="H676" s="124" t="str">
        <f>IF(ISBLANK('Beladung des Speichers'!A676),"",'Beladung des Speichers'!C676)</f>
        <v/>
      </c>
      <c r="I676" s="168" t="str">
        <f>IF(ISBLANK('Beladung des Speichers'!A676),"",SUMIFS('Beladung des Speichers'!$E$17:$E$1001,'Beladung des Speichers'!$A$17:$A$1001,'Ergebnis (detailliert)'!A676))</f>
        <v/>
      </c>
      <c r="J676" s="125" t="str">
        <f>IF(ISBLANK('Beladung des Speichers'!A676),"",'Beladung des Speichers'!E676)</f>
        <v/>
      </c>
      <c r="K676" s="168" t="str">
        <f>IF(ISBLANK('Beladung des Speichers'!A676),"",SUMIFS('Entladung des Speichers'!$C$17:$C$1001,'Entladung des Speichers'!$A$17:$A$1001,'Ergebnis (detailliert)'!A676))</f>
        <v/>
      </c>
      <c r="L676" s="169" t="str">
        <f t="shared" si="42"/>
        <v/>
      </c>
      <c r="M676" s="169" t="str">
        <f>IF(ISBLANK('Entladung des Speichers'!A676),"",'Entladung des Speichers'!C676)</f>
        <v/>
      </c>
      <c r="N676" s="168" t="str">
        <f>IF(ISBLANK('Beladung des Speichers'!A676),"",SUMIFS('Entladung des Speichers'!$E$17:$E$1001,'Entladung des Speichers'!$A$17:$A$1001,'Ergebnis (detailliert)'!$A$17:$A$300))</f>
        <v/>
      </c>
      <c r="O676" s="125" t="str">
        <f t="shared" si="43"/>
        <v/>
      </c>
      <c r="P676" s="20" t="str">
        <f>IFERROR(IF(A676="","",N676*'Ergebnis (detailliert)'!J676/'Ergebnis (detailliert)'!I676),0)</f>
        <v/>
      </c>
      <c r="Q676" s="106" t="str">
        <f t="shared" si="44"/>
        <v/>
      </c>
      <c r="R676" s="107" t="str">
        <f t="shared" si="45"/>
        <v/>
      </c>
      <c r="S676" s="108" t="str">
        <f>IF(A676="","",IF(LOOKUP(A676,Stammdaten!$A$17:$A$1001,Stammdaten!$G$17:$G$1001)="Nein",0,IF(ISBLANK('Beladung des Speichers'!A676),"",ROUND(MIN(J676,Q676)*-1,2))))</f>
        <v/>
      </c>
    </row>
    <row r="677" spans="1:19" x14ac:dyDescent="0.2">
      <c r="A677" s="109" t="str">
        <f>IF('Beladung des Speichers'!A677="","",'Beladung des Speichers'!A677)</f>
        <v/>
      </c>
      <c r="B677" s="109" t="str">
        <f>IF('Beladung des Speichers'!B677="","",'Beladung des Speichers'!B677)</f>
        <v/>
      </c>
      <c r="C677" s="163" t="str">
        <f>IF(ISBLANK('Beladung des Speichers'!A677),"",SUMIFS('Beladung des Speichers'!$C$17:$C$300,'Beladung des Speichers'!$A$17:$A$300,A677)-SUMIFS('Entladung des Speichers'!$C$17:$C$300,'Entladung des Speichers'!$A$17:$A$300,A677)+SUMIFS(Füllstände!$B$17:$B$299,Füllstände!$A$17:$A$299,A677)-SUMIFS(Füllstände!$C$17:$C$299,Füllstände!$A$17:$A$299,A677))</f>
        <v/>
      </c>
      <c r="D677" s="164" t="str">
        <f>IF(ISBLANK('Beladung des Speichers'!A677),"",C677*'Beladung des Speichers'!C677/SUMIFS('Beladung des Speichers'!$C$17:$C$300,'Beladung des Speichers'!$A$17:$A$300,A677))</f>
        <v/>
      </c>
      <c r="E677" s="165" t="str">
        <f>IF(ISBLANK('Beladung des Speichers'!A677),"",1/SUMIFS('Beladung des Speichers'!$C$17:$C$300,'Beladung des Speichers'!$A$17:$A$300,A677)*C677*SUMIF($A$17:$A$300,A677,'Beladung des Speichers'!$E$17:$E$300))</f>
        <v/>
      </c>
      <c r="F677" s="166" t="str">
        <f>IF(ISBLANK('Beladung des Speichers'!A677),"",IF(C677=0,"0,00",D677/C677*E677))</f>
        <v/>
      </c>
      <c r="G677" s="167" t="str">
        <f>IF(ISBLANK('Beladung des Speichers'!A677),"",SUMIFS('Beladung des Speichers'!$C$17:$C$300,'Beladung des Speichers'!$A$17:$A$300,A677))</f>
        <v/>
      </c>
      <c r="H677" s="124" t="str">
        <f>IF(ISBLANK('Beladung des Speichers'!A677),"",'Beladung des Speichers'!C677)</f>
        <v/>
      </c>
      <c r="I677" s="168" t="str">
        <f>IF(ISBLANK('Beladung des Speichers'!A677),"",SUMIFS('Beladung des Speichers'!$E$17:$E$1001,'Beladung des Speichers'!$A$17:$A$1001,'Ergebnis (detailliert)'!A677))</f>
        <v/>
      </c>
      <c r="J677" s="125" t="str">
        <f>IF(ISBLANK('Beladung des Speichers'!A677),"",'Beladung des Speichers'!E677)</f>
        <v/>
      </c>
      <c r="K677" s="168" t="str">
        <f>IF(ISBLANK('Beladung des Speichers'!A677),"",SUMIFS('Entladung des Speichers'!$C$17:$C$1001,'Entladung des Speichers'!$A$17:$A$1001,'Ergebnis (detailliert)'!A677))</f>
        <v/>
      </c>
      <c r="L677" s="169" t="str">
        <f t="shared" si="42"/>
        <v/>
      </c>
      <c r="M677" s="169" t="str">
        <f>IF(ISBLANK('Entladung des Speichers'!A677),"",'Entladung des Speichers'!C677)</f>
        <v/>
      </c>
      <c r="N677" s="168" t="str">
        <f>IF(ISBLANK('Beladung des Speichers'!A677),"",SUMIFS('Entladung des Speichers'!$E$17:$E$1001,'Entladung des Speichers'!$A$17:$A$1001,'Ergebnis (detailliert)'!$A$17:$A$300))</f>
        <v/>
      </c>
      <c r="O677" s="125" t="str">
        <f t="shared" si="43"/>
        <v/>
      </c>
      <c r="P677" s="20" t="str">
        <f>IFERROR(IF(A677="","",N677*'Ergebnis (detailliert)'!J677/'Ergebnis (detailliert)'!I677),0)</f>
        <v/>
      </c>
      <c r="Q677" s="106" t="str">
        <f t="shared" si="44"/>
        <v/>
      </c>
      <c r="R677" s="107" t="str">
        <f t="shared" si="45"/>
        <v/>
      </c>
      <c r="S677" s="108" t="str">
        <f>IF(A677="","",IF(LOOKUP(A677,Stammdaten!$A$17:$A$1001,Stammdaten!$G$17:$G$1001)="Nein",0,IF(ISBLANK('Beladung des Speichers'!A677),"",ROUND(MIN(J677,Q677)*-1,2))))</f>
        <v/>
      </c>
    </row>
    <row r="678" spans="1:19" x14ac:dyDescent="0.2">
      <c r="A678" s="109" t="str">
        <f>IF('Beladung des Speichers'!A678="","",'Beladung des Speichers'!A678)</f>
        <v/>
      </c>
      <c r="B678" s="109" t="str">
        <f>IF('Beladung des Speichers'!B678="","",'Beladung des Speichers'!B678)</f>
        <v/>
      </c>
      <c r="C678" s="163" t="str">
        <f>IF(ISBLANK('Beladung des Speichers'!A678),"",SUMIFS('Beladung des Speichers'!$C$17:$C$300,'Beladung des Speichers'!$A$17:$A$300,A678)-SUMIFS('Entladung des Speichers'!$C$17:$C$300,'Entladung des Speichers'!$A$17:$A$300,A678)+SUMIFS(Füllstände!$B$17:$B$299,Füllstände!$A$17:$A$299,A678)-SUMIFS(Füllstände!$C$17:$C$299,Füllstände!$A$17:$A$299,A678))</f>
        <v/>
      </c>
      <c r="D678" s="164" t="str">
        <f>IF(ISBLANK('Beladung des Speichers'!A678),"",C678*'Beladung des Speichers'!C678/SUMIFS('Beladung des Speichers'!$C$17:$C$300,'Beladung des Speichers'!$A$17:$A$300,A678))</f>
        <v/>
      </c>
      <c r="E678" s="165" t="str">
        <f>IF(ISBLANK('Beladung des Speichers'!A678),"",1/SUMIFS('Beladung des Speichers'!$C$17:$C$300,'Beladung des Speichers'!$A$17:$A$300,A678)*C678*SUMIF($A$17:$A$300,A678,'Beladung des Speichers'!$E$17:$E$300))</f>
        <v/>
      </c>
      <c r="F678" s="166" t="str">
        <f>IF(ISBLANK('Beladung des Speichers'!A678),"",IF(C678=0,"0,00",D678/C678*E678))</f>
        <v/>
      </c>
      <c r="G678" s="167" t="str">
        <f>IF(ISBLANK('Beladung des Speichers'!A678),"",SUMIFS('Beladung des Speichers'!$C$17:$C$300,'Beladung des Speichers'!$A$17:$A$300,A678))</f>
        <v/>
      </c>
      <c r="H678" s="124" t="str">
        <f>IF(ISBLANK('Beladung des Speichers'!A678),"",'Beladung des Speichers'!C678)</f>
        <v/>
      </c>
      <c r="I678" s="168" t="str">
        <f>IF(ISBLANK('Beladung des Speichers'!A678),"",SUMIFS('Beladung des Speichers'!$E$17:$E$1001,'Beladung des Speichers'!$A$17:$A$1001,'Ergebnis (detailliert)'!A678))</f>
        <v/>
      </c>
      <c r="J678" s="125" t="str">
        <f>IF(ISBLANK('Beladung des Speichers'!A678),"",'Beladung des Speichers'!E678)</f>
        <v/>
      </c>
      <c r="K678" s="168" t="str">
        <f>IF(ISBLANK('Beladung des Speichers'!A678),"",SUMIFS('Entladung des Speichers'!$C$17:$C$1001,'Entladung des Speichers'!$A$17:$A$1001,'Ergebnis (detailliert)'!A678))</f>
        <v/>
      </c>
      <c r="L678" s="169" t="str">
        <f t="shared" si="42"/>
        <v/>
      </c>
      <c r="M678" s="169" t="str">
        <f>IF(ISBLANK('Entladung des Speichers'!A678),"",'Entladung des Speichers'!C678)</f>
        <v/>
      </c>
      <c r="N678" s="168" t="str">
        <f>IF(ISBLANK('Beladung des Speichers'!A678),"",SUMIFS('Entladung des Speichers'!$E$17:$E$1001,'Entladung des Speichers'!$A$17:$A$1001,'Ergebnis (detailliert)'!$A$17:$A$300))</f>
        <v/>
      </c>
      <c r="O678" s="125" t="str">
        <f t="shared" si="43"/>
        <v/>
      </c>
      <c r="P678" s="20" t="str">
        <f>IFERROR(IF(A678="","",N678*'Ergebnis (detailliert)'!J678/'Ergebnis (detailliert)'!I678),0)</f>
        <v/>
      </c>
      <c r="Q678" s="106" t="str">
        <f t="shared" si="44"/>
        <v/>
      </c>
      <c r="R678" s="107" t="str">
        <f t="shared" si="45"/>
        <v/>
      </c>
      <c r="S678" s="108" t="str">
        <f>IF(A678="","",IF(LOOKUP(A678,Stammdaten!$A$17:$A$1001,Stammdaten!$G$17:$G$1001)="Nein",0,IF(ISBLANK('Beladung des Speichers'!A678),"",ROUND(MIN(J678,Q678)*-1,2))))</f>
        <v/>
      </c>
    </row>
    <row r="679" spans="1:19" x14ac:dyDescent="0.2">
      <c r="A679" s="109" t="str">
        <f>IF('Beladung des Speichers'!A679="","",'Beladung des Speichers'!A679)</f>
        <v/>
      </c>
      <c r="B679" s="109" t="str">
        <f>IF('Beladung des Speichers'!B679="","",'Beladung des Speichers'!B679)</f>
        <v/>
      </c>
      <c r="C679" s="163" t="str">
        <f>IF(ISBLANK('Beladung des Speichers'!A679),"",SUMIFS('Beladung des Speichers'!$C$17:$C$300,'Beladung des Speichers'!$A$17:$A$300,A679)-SUMIFS('Entladung des Speichers'!$C$17:$C$300,'Entladung des Speichers'!$A$17:$A$300,A679)+SUMIFS(Füllstände!$B$17:$B$299,Füllstände!$A$17:$A$299,A679)-SUMIFS(Füllstände!$C$17:$C$299,Füllstände!$A$17:$A$299,A679))</f>
        <v/>
      </c>
      <c r="D679" s="164" t="str">
        <f>IF(ISBLANK('Beladung des Speichers'!A679),"",C679*'Beladung des Speichers'!C679/SUMIFS('Beladung des Speichers'!$C$17:$C$300,'Beladung des Speichers'!$A$17:$A$300,A679))</f>
        <v/>
      </c>
      <c r="E679" s="165" t="str">
        <f>IF(ISBLANK('Beladung des Speichers'!A679),"",1/SUMIFS('Beladung des Speichers'!$C$17:$C$300,'Beladung des Speichers'!$A$17:$A$300,A679)*C679*SUMIF($A$17:$A$300,A679,'Beladung des Speichers'!$E$17:$E$300))</f>
        <v/>
      </c>
      <c r="F679" s="166" t="str">
        <f>IF(ISBLANK('Beladung des Speichers'!A679),"",IF(C679=0,"0,00",D679/C679*E679))</f>
        <v/>
      </c>
      <c r="G679" s="167" t="str">
        <f>IF(ISBLANK('Beladung des Speichers'!A679),"",SUMIFS('Beladung des Speichers'!$C$17:$C$300,'Beladung des Speichers'!$A$17:$A$300,A679))</f>
        <v/>
      </c>
      <c r="H679" s="124" t="str">
        <f>IF(ISBLANK('Beladung des Speichers'!A679),"",'Beladung des Speichers'!C679)</f>
        <v/>
      </c>
      <c r="I679" s="168" t="str">
        <f>IF(ISBLANK('Beladung des Speichers'!A679),"",SUMIFS('Beladung des Speichers'!$E$17:$E$1001,'Beladung des Speichers'!$A$17:$A$1001,'Ergebnis (detailliert)'!A679))</f>
        <v/>
      </c>
      <c r="J679" s="125" t="str">
        <f>IF(ISBLANK('Beladung des Speichers'!A679),"",'Beladung des Speichers'!E679)</f>
        <v/>
      </c>
      <c r="K679" s="168" t="str">
        <f>IF(ISBLANK('Beladung des Speichers'!A679),"",SUMIFS('Entladung des Speichers'!$C$17:$C$1001,'Entladung des Speichers'!$A$17:$A$1001,'Ergebnis (detailliert)'!A679))</f>
        <v/>
      </c>
      <c r="L679" s="169" t="str">
        <f t="shared" si="42"/>
        <v/>
      </c>
      <c r="M679" s="169" t="str">
        <f>IF(ISBLANK('Entladung des Speichers'!A679),"",'Entladung des Speichers'!C679)</f>
        <v/>
      </c>
      <c r="N679" s="168" t="str">
        <f>IF(ISBLANK('Beladung des Speichers'!A679),"",SUMIFS('Entladung des Speichers'!$E$17:$E$1001,'Entladung des Speichers'!$A$17:$A$1001,'Ergebnis (detailliert)'!$A$17:$A$300))</f>
        <v/>
      </c>
      <c r="O679" s="125" t="str">
        <f t="shared" si="43"/>
        <v/>
      </c>
      <c r="P679" s="20" t="str">
        <f>IFERROR(IF(A679="","",N679*'Ergebnis (detailliert)'!J679/'Ergebnis (detailliert)'!I679),0)</f>
        <v/>
      </c>
      <c r="Q679" s="106" t="str">
        <f t="shared" si="44"/>
        <v/>
      </c>
      <c r="R679" s="107" t="str">
        <f t="shared" si="45"/>
        <v/>
      </c>
      <c r="S679" s="108" t="str">
        <f>IF(A679="","",IF(LOOKUP(A679,Stammdaten!$A$17:$A$1001,Stammdaten!$G$17:$G$1001)="Nein",0,IF(ISBLANK('Beladung des Speichers'!A679),"",ROUND(MIN(J679,Q679)*-1,2))))</f>
        <v/>
      </c>
    </row>
    <row r="680" spans="1:19" x14ac:dyDescent="0.2">
      <c r="A680" s="109" t="str">
        <f>IF('Beladung des Speichers'!A680="","",'Beladung des Speichers'!A680)</f>
        <v/>
      </c>
      <c r="B680" s="109" t="str">
        <f>IF('Beladung des Speichers'!B680="","",'Beladung des Speichers'!B680)</f>
        <v/>
      </c>
      <c r="C680" s="163" t="str">
        <f>IF(ISBLANK('Beladung des Speichers'!A680),"",SUMIFS('Beladung des Speichers'!$C$17:$C$300,'Beladung des Speichers'!$A$17:$A$300,A680)-SUMIFS('Entladung des Speichers'!$C$17:$C$300,'Entladung des Speichers'!$A$17:$A$300,A680)+SUMIFS(Füllstände!$B$17:$B$299,Füllstände!$A$17:$A$299,A680)-SUMIFS(Füllstände!$C$17:$C$299,Füllstände!$A$17:$A$299,A680))</f>
        <v/>
      </c>
      <c r="D680" s="164" t="str">
        <f>IF(ISBLANK('Beladung des Speichers'!A680),"",C680*'Beladung des Speichers'!C680/SUMIFS('Beladung des Speichers'!$C$17:$C$300,'Beladung des Speichers'!$A$17:$A$300,A680))</f>
        <v/>
      </c>
      <c r="E680" s="165" t="str">
        <f>IF(ISBLANK('Beladung des Speichers'!A680),"",1/SUMIFS('Beladung des Speichers'!$C$17:$C$300,'Beladung des Speichers'!$A$17:$A$300,A680)*C680*SUMIF($A$17:$A$300,A680,'Beladung des Speichers'!$E$17:$E$300))</f>
        <v/>
      </c>
      <c r="F680" s="166" t="str">
        <f>IF(ISBLANK('Beladung des Speichers'!A680),"",IF(C680=0,"0,00",D680/C680*E680))</f>
        <v/>
      </c>
      <c r="G680" s="167" t="str">
        <f>IF(ISBLANK('Beladung des Speichers'!A680),"",SUMIFS('Beladung des Speichers'!$C$17:$C$300,'Beladung des Speichers'!$A$17:$A$300,A680))</f>
        <v/>
      </c>
      <c r="H680" s="124" t="str">
        <f>IF(ISBLANK('Beladung des Speichers'!A680),"",'Beladung des Speichers'!C680)</f>
        <v/>
      </c>
      <c r="I680" s="168" t="str">
        <f>IF(ISBLANK('Beladung des Speichers'!A680),"",SUMIFS('Beladung des Speichers'!$E$17:$E$1001,'Beladung des Speichers'!$A$17:$A$1001,'Ergebnis (detailliert)'!A680))</f>
        <v/>
      </c>
      <c r="J680" s="125" t="str">
        <f>IF(ISBLANK('Beladung des Speichers'!A680),"",'Beladung des Speichers'!E680)</f>
        <v/>
      </c>
      <c r="K680" s="168" t="str">
        <f>IF(ISBLANK('Beladung des Speichers'!A680),"",SUMIFS('Entladung des Speichers'!$C$17:$C$1001,'Entladung des Speichers'!$A$17:$A$1001,'Ergebnis (detailliert)'!A680))</f>
        <v/>
      </c>
      <c r="L680" s="169" t="str">
        <f t="shared" si="42"/>
        <v/>
      </c>
      <c r="M680" s="169" t="str">
        <f>IF(ISBLANK('Entladung des Speichers'!A680),"",'Entladung des Speichers'!C680)</f>
        <v/>
      </c>
      <c r="N680" s="168" t="str">
        <f>IF(ISBLANK('Beladung des Speichers'!A680),"",SUMIFS('Entladung des Speichers'!$E$17:$E$1001,'Entladung des Speichers'!$A$17:$A$1001,'Ergebnis (detailliert)'!$A$17:$A$300))</f>
        <v/>
      </c>
      <c r="O680" s="125" t="str">
        <f t="shared" si="43"/>
        <v/>
      </c>
      <c r="P680" s="20" t="str">
        <f>IFERROR(IF(A680="","",N680*'Ergebnis (detailliert)'!J680/'Ergebnis (detailliert)'!I680),0)</f>
        <v/>
      </c>
      <c r="Q680" s="106" t="str">
        <f t="shared" si="44"/>
        <v/>
      </c>
      <c r="R680" s="107" t="str">
        <f t="shared" si="45"/>
        <v/>
      </c>
      <c r="S680" s="108" t="str">
        <f>IF(A680="","",IF(LOOKUP(A680,Stammdaten!$A$17:$A$1001,Stammdaten!$G$17:$G$1001)="Nein",0,IF(ISBLANK('Beladung des Speichers'!A680),"",ROUND(MIN(J680,Q680)*-1,2))))</f>
        <v/>
      </c>
    </row>
    <row r="681" spans="1:19" x14ac:dyDescent="0.2">
      <c r="A681" s="109" t="str">
        <f>IF('Beladung des Speichers'!A681="","",'Beladung des Speichers'!A681)</f>
        <v/>
      </c>
      <c r="B681" s="109" t="str">
        <f>IF('Beladung des Speichers'!B681="","",'Beladung des Speichers'!B681)</f>
        <v/>
      </c>
      <c r="C681" s="163" t="str">
        <f>IF(ISBLANK('Beladung des Speichers'!A681),"",SUMIFS('Beladung des Speichers'!$C$17:$C$300,'Beladung des Speichers'!$A$17:$A$300,A681)-SUMIFS('Entladung des Speichers'!$C$17:$C$300,'Entladung des Speichers'!$A$17:$A$300,A681)+SUMIFS(Füllstände!$B$17:$B$299,Füllstände!$A$17:$A$299,A681)-SUMIFS(Füllstände!$C$17:$C$299,Füllstände!$A$17:$A$299,A681))</f>
        <v/>
      </c>
      <c r="D681" s="164" t="str">
        <f>IF(ISBLANK('Beladung des Speichers'!A681),"",C681*'Beladung des Speichers'!C681/SUMIFS('Beladung des Speichers'!$C$17:$C$300,'Beladung des Speichers'!$A$17:$A$300,A681))</f>
        <v/>
      </c>
      <c r="E681" s="165" t="str">
        <f>IF(ISBLANK('Beladung des Speichers'!A681),"",1/SUMIFS('Beladung des Speichers'!$C$17:$C$300,'Beladung des Speichers'!$A$17:$A$300,A681)*C681*SUMIF($A$17:$A$300,A681,'Beladung des Speichers'!$E$17:$E$300))</f>
        <v/>
      </c>
      <c r="F681" s="166" t="str">
        <f>IF(ISBLANK('Beladung des Speichers'!A681),"",IF(C681=0,"0,00",D681/C681*E681))</f>
        <v/>
      </c>
      <c r="G681" s="167" t="str">
        <f>IF(ISBLANK('Beladung des Speichers'!A681),"",SUMIFS('Beladung des Speichers'!$C$17:$C$300,'Beladung des Speichers'!$A$17:$A$300,A681))</f>
        <v/>
      </c>
      <c r="H681" s="124" t="str">
        <f>IF(ISBLANK('Beladung des Speichers'!A681),"",'Beladung des Speichers'!C681)</f>
        <v/>
      </c>
      <c r="I681" s="168" t="str">
        <f>IF(ISBLANK('Beladung des Speichers'!A681),"",SUMIFS('Beladung des Speichers'!$E$17:$E$1001,'Beladung des Speichers'!$A$17:$A$1001,'Ergebnis (detailliert)'!A681))</f>
        <v/>
      </c>
      <c r="J681" s="125" t="str">
        <f>IF(ISBLANK('Beladung des Speichers'!A681),"",'Beladung des Speichers'!E681)</f>
        <v/>
      </c>
      <c r="K681" s="168" t="str">
        <f>IF(ISBLANK('Beladung des Speichers'!A681),"",SUMIFS('Entladung des Speichers'!$C$17:$C$1001,'Entladung des Speichers'!$A$17:$A$1001,'Ergebnis (detailliert)'!A681))</f>
        <v/>
      </c>
      <c r="L681" s="169" t="str">
        <f t="shared" si="42"/>
        <v/>
      </c>
      <c r="M681" s="169" t="str">
        <f>IF(ISBLANK('Entladung des Speichers'!A681),"",'Entladung des Speichers'!C681)</f>
        <v/>
      </c>
      <c r="N681" s="168" t="str">
        <f>IF(ISBLANK('Beladung des Speichers'!A681),"",SUMIFS('Entladung des Speichers'!$E$17:$E$1001,'Entladung des Speichers'!$A$17:$A$1001,'Ergebnis (detailliert)'!$A$17:$A$300))</f>
        <v/>
      </c>
      <c r="O681" s="125" t="str">
        <f t="shared" si="43"/>
        <v/>
      </c>
      <c r="P681" s="20" t="str">
        <f>IFERROR(IF(A681="","",N681*'Ergebnis (detailliert)'!J681/'Ergebnis (detailliert)'!I681),0)</f>
        <v/>
      </c>
      <c r="Q681" s="106" t="str">
        <f t="shared" si="44"/>
        <v/>
      </c>
      <c r="R681" s="107" t="str">
        <f t="shared" si="45"/>
        <v/>
      </c>
      <c r="S681" s="108" t="str">
        <f>IF(A681="","",IF(LOOKUP(A681,Stammdaten!$A$17:$A$1001,Stammdaten!$G$17:$G$1001)="Nein",0,IF(ISBLANK('Beladung des Speichers'!A681),"",ROUND(MIN(J681,Q681)*-1,2))))</f>
        <v/>
      </c>
    </row>
    <row r="682" spans="1:19" x14ac:dyDescent="0.2">
      <c r="A682" s="109" t="str">
        <f>IF('Beladung des Speichers'!A682="","",'Beladung des Speichers'!A682)</f>
        <v/>
      </c>
      <c r="B682" s="109" t="str">
        <f>IF('Beladung des Speichers'!B682="","",'Beladung des Speichers'!B682)</f>
        <v/>
      </c>
      <c r="C682" s="163" t="str">
        <f>IF(ISBLANK('Beladung des Speichers'!A682),"",SUMIFS('Beladung des Speichers'!$C$17:$C$300,'Beladung des Speichers'!$A$17:$A$300,A682)-SUMIFS('Entladung des Speichers'!$C$17:$C$300,'Entladung des Speichers'!$A$17:$A$300,A682)+SUMIFS(Füllstände!$B$17:$B$299,Füllstände!$A$17:$A$299,A682)-SUMIFS(Füllstände!$C$17:$C$299,Füllstände!$A$17:$A$299,A682))</f>
        <v/>
      </c>
      <c r="D682" s="164" t="str">
        <f>IF(ISBLANK('Beladung des Speichers'!A682),"",C682*'Beladung des Speichers'!C682/SUMIFS('Beladung des Speichers'!$C$17:$C$300,'Beladung des Speichers'!$A$17:$A$300,A682))</f>
        <v/>
      </c>
      <c r="E682" s="165" t="str">
        <f>IF(ISBLANK('Beladung des Speichers'!A682),"",1/SUMIFS('Beladung des Speichers'!$C$17:$C$300,'Beladung des Speichers'!$A$17:$A$300,A682)*C682*SUMIF($A$17:$A$300,A682,'Beladung des Speichers'!$E$17:$E$300))</f>
        <v/>
      </c>
      <c r="F682" s="166" t="str">
        <f>IF(ISBLANK('Beladung des Speichers'!A682),"",IF(C682=0,"0,00",D682/C682*E682))</f>
        <v/>
      </c>
      <c r="G682" s="167" t="str">
        <f>IF(ISBLANK('Beladung des Speichers'!A682),"",SUMIFS('Beladung des Speichers'!$C$17:$C$300,'Beladung des Speichers'!$A$17:$A$300,A682))</f>
        <v/>
      </c>
      <c r="H682" s="124" t="str">
        <f>IF(ISBLANK('Beladung des Speichers'!A682),"",'Beladung des Speichers'!C682)</f>
        <v/>
      </c>
      <c r="I682" s="168" t="str">
        <f>IF(ISBLANK('Beladung des Speichers'!A682),"",SUMIFS('Beladung des Speichers'!$E$17:$E$1001,'Beladung des Speichers'!$A$17:$A$1001,'Ergebnis (detailliert)'!A682))</f>
        <v/>
      </c>
      <c r="J682" s="125" t="str">
        <f>IF(ISBLANK('Beladung des Speichers'!A682),"",'Beladung des Speichers'!E682)</f>
        <v/>
      </c>
      <c r="K682" s="168" t="str">
        <f>IF(ISBLANK('Beladung des Speichers'!A682),"",SUMIFS('Entladung des Speichers'!$C$17:$C$1001,'Entladung des Speichers'!$A$17:$A$1001,'Ergebnis (detailliert)'!A682))</f>
        <v/>
      </c>
      <c r="L682" s="169" t="str">
        <f t="shared" si="42"/>
        <v/>
      </c>
      <c r="M682" s="169" t="str">
        <f>IF(ISBLANK('Entladung des Speichers'!A682),"",'Entladung des Speichers'!C682)</f>
        <v/>
      </c>
      <c r="N682" s="168" t="str">
        <f>IF(ISBLANK('Beladung des Speichers'!A682),"",SUMIFS('Entladung des Speichers'!$E$17:$E$1001,'Entladung des Speichers'!$A$17:$A$1001,'Ergebnis (detailliert)'!$A$17:$A$300))</f>
        <v/>
      </c>
      <c r="O682" s="125" t="str">
        <f t="shared" si="43"/>
        <v/>
      </c>
      <c r="P682" s="20" t="str">
        <f>IFERROR(IF(A682="","",N682*'Ergebnis (detailliert)'!J682/'Ergebnis (detailliert)'!I682),0)</f>
        <v/>
      </c>
      <c r="Q682" s="106" t="str">
        <f t="shared" si="44"/>
        <v/>
      </c>
      <c r="R682" s="107" t="str">
        <f t="shared" si="45"/>
        <v/>
      </c>
      <c r="S682" s="108" t="str">
        <f>IF(A682="","",IF(LOOKUP(A682,Stammdaten!$A$17:$A$1001,Stammdaten!$G$17:$G$1001)="Nein",0,IF(ISBLANK('Beladung des Speichers'!A682),"",ROUND(MIN(J682,Q682)*-1,2))))</f>
        <v/>
      </c>
    </row>
    <row r="683" spans="1:19" x14ac:dyDescent="0.2">
      <c r="A683" s="109" t="str">
        <f>IF('Beladung des Speichers'!A683="","",'Beladung des Speichers'!A683)</f>
        <v/>
      </c>
      <c r="B683" s="109" t="str">
        <f>IF('Beladung des Speichers'!B683="","",'Beladung des Speichers'!B683)</f>
        <v/>
      </c>
      <c r="C683" s="163" t="str">
        <f>IF(ISBLANK('Beladung des Speichers'!A683),"",SUMIFS('Beladung des Speichers'!$C$17:$C$300,'Beladung des Speichers'!$A$17:$A$300,A683)-SUMIFS('Entladung des Speichers'!$C$17:$C$300,'Entladung des Speichers'!$A$17:$A$300,A683)+SUMIFS(Füllstände!$B$17:$B$299,Füllstände!$A$17:$A$299,A683)-SUMIFS(Füllstände!$C$17:$C$299,Füllstände!$A$17:$A$299,A683))</f>
        <v/>
      </c>
      <c r="D683" s="164" t="str">
        <f>IF(ISBLANK('Beladung des Speichers'!A683),"",C683*'Beladung des Speichers'!C683/SUMIFS('Beladung des Speichers'!$C$17:$C$300,'Beladung des Speichers'!$A$17:$A$300,A683))</f>
        <v/>
      </c>
      <c r="E683" s="165" t="str">
        <f>IF(ISBLANK('Beladung des Speichers'!A683),"",1/SUMIFS('Beladung des Speichers'!$C$17:$C$300,'Beladung des Speichers'!$A$17:$A$300,A683)*C683*SUMIF($A$17:$A$300,A683,'Beladung des Speichers'!$E$17:$E$300))</f>
        <v/>
      </c>
      <c r="F683" s="166" t="str">
        <f>IF(ISBLANK('Beladung des Speichers'!A683),"",IF(C683=0,"0,00",D683/C683*E683))</f>
        <v/>
      </c>
      <c r="G683" s="167" t="str">
        <f>IF(ISBLANK('Beladung des Speichers'!A683),"",SUMIFS('Beladung des Speichers'!$C$17:$C$300,'Beladung des Speichers'!$A$17:$A$300,A683))</f>
        <v/>
      </c>
      <c r="H683" s="124" t="str">
        <f>IF(ISBLANK('Beladung des Speichers'!A683),"",'Beladung des Speichers'!C683)</f>
        <v/>
      </c>
      <c r="I683" s="168" t="str">
        <f>IF(ISBLANK('Beladung des Speichers'!A683),"",SUMIFS('Beladung des Speichers'!$E$17:$E$1001,'Beladung des Speichers'!$A$17:$A$1001,'Ergebnis (detailliert)'!A683))</f>
        <v/>
      </c>
      <c r="J683" s="125" t="str">
        <f>IF(ISBLANK('Beladung des Speichers'!A683),"",'Beladung des Speichers'!E683)</f>
        <v/>
      </c>
      <c r="K683" s="168" t="str">
        <f>IF(ISBLANK('Beladung des Speichers'!A683),"",SUMIFS('Entladung des Speichers'!$C$17:$C$1001,'Entladung des Speichers'!$A$17:$A$1001,'Ergebnis (detailliert)'!A683))</f>
        <v/>
      </c>
      <c r="L683" s="169" t="str">
        <f t="shared" si="42"/>
        <v/>
      </c>
      <c r="M683" s="169" t="str">
        <f>IF(ISBLANK('Entladung des Speichers'!A683),"",'Entladung des Speichers'!C683)</f>
        <v/>
      </c>
      <c r="N683" s="168" t="str">
        <f>IF(ISBLANK('Beladung des Speichers'!A683),"",SUMIFS('Entladung des Speichers'!$E$17:$E$1001,'Entladung des Speichers'!$A$17:$A$1001,'Ergebnis (detailliert)'!$A$17:$A$300))</f>
        <v/>
      </c>
      <c r="O683" s="125" t="str">
        <f t="shared" si="43"/>
        <v/>
      </c>
      <c r="P683" s="20" t="str">
        <f>IFERROR(IF(A683="","",N683*'Ergebnis (detailliert)'!J683/'Ergebnis (detailliert)'!I683),0)</f>
        <v/>
      </c>
      <c r="Q683" s="106" t="str">
        <f t="shared" si="44"/>
        <v/>
      </c>
      <c r="R683" s="107" t="str">
        <f t="shared" si="45"/>
        <v/>
      </c>
      <c r="S683" s="108" t="str">
        <f>IF(A683="","",IF(LOOKUP(A683,Stammdaten!$A$17:$A$1001,Stammdaten!$G$17:$G$1001)="Nein",0,IF(ISBLANK('Beladung des Speichers'!A683),"",ROUND(MIN(J683,Q683)*-1,2))))</f>
        <v/>
      </c>
    </row>
    <row r="684" spans="1:19" x14ac:dyDescent="0.2">
      <c r="A684" s="109" t="str">
        <f>IF('Beladung des Speichers'!A684="","",'Beladung des Speichers'!A684)</f>
        <v/>
      </c>
      <c r="B684" s="109" t="str">
        <f>IF('Beladung des Speichers'!B684="","",'Beladung des Speichers'!B684)</f>
        <v/>
      </c>
      <c r="C684" s="163" t="str">
        <f>IF(ISBLANK('Beladung des Speichers'!A684),"",SUMIFS('Beladung des Speichers'!$C$17:$C$300,'Beladung des Speichers'!$A$17:$A$300,A684)-SUMIFS('Entladung des Speichers'!$C$17:$C$300,'Entladung des Speichers'!$A$17:$A$300,A684)+SUMIFS(Füllstände!$B$17:$B$299,Füllstände!$A$17:$A$299,A684)-SUMIFS(Füllstände!$C$17:$C$299,Füllstände!$A$17:$A$299,A684))</f>
        <v/>
      </c>
      <c r="D684" s="164" t="str">
        <f>IF(ISBLANK('Beladung des Speichers'!A684),"",C684*'Beladung des Speichers'!C684/SUMIFS('Beladung des Speichers'!$C$17:$C$300,'Beladung des Speichers'!$A$17:$A$300,A684))</f>
        <v/>
      </c>
      <c r="E684" s="165" t="str">
        <f>IF(ISBLANK('Beladung des Speichers'!A684),"",1/SUMIFS('Beladung des Speichers'!$C$17:$C$300,'Beladung des Speichers'!$A$17:$A$300,A684)*C684*SUMIF($A$17:$A$300,A684,'Beladung des Speichers'!$E$17:$E$300))</f>
        <v/>
      </c>
      <c r="F684" s="166" t="str">
        <f>IF(ISBLANK('Beladung des Speichers'!A684),"",IF(C684=0,"0,00",D684/C684*E684))</f>
        <v/>
      </c>
      <c r="G684" s="167" t="str">
        <f>IF(ISBLANK('Beladung des Speichers'!A684),"",SUMIFS('Beladung des Speichers'!$C$17:$C$300,'Beladung des Speichers'!$A$17:$A$300,A684))</f>
        <v/>
      </c>
      <c r="H684" s="124" t="str">
        <f>IF(ISBLANK('Beladung des Speichers'!A684),"",'Beladung des Speichers'!C684)</f>
        <v/>
      </c>
      <c r="I684" s="168" t="str">
        <f>IF(ISBLANK('Beladung des Speichers'!A684),"",SUMIFS('Beladung des Speichers'!$E$17:$E$1001,'Beladung des Speichers'!$A$17:$A$1001,'Ergebnis (detailliert)'!A684))</f>
        <v/>
      </c>
      <c r="J684" s="125" t="str">
        <f>IF(ISBLANK('Beladung des Speichers'!A684),"",'Beladung des Speichers'!E684)</f>
        <v/>
      </c>
      <c r="K684" s="168" t="str">
        <f>IF(ISBLANK('Beladung des Speichers'!A684),"",SUMIFS('Entladung des Speichers'!$C$17:$C$1001,'Entladung des Speichers'!$A$17:$A$1001,'Ergebnis (detailliert)'!A684))</f>
        <v/>
      </c>
      <c r="L684" s="169" t="str">
        <f t="shared" si="42"/>
        <v/>
      </c>
      <c r="M684" s="169" t="str">
        <f>IF(ISBLANK('Entladung des Speichers'!A684),"",'Entladung des Speichers'!C684)</f>
        <v/>
      </c>
      <c r="N684" s="168" t="str">
        <f>IF(ISBLANK('Beladung des Speichers'!A684),"",SUMIFS('Entladung des Speichers'!$E$17:$E$1001,'Entladung des Speichers'!$A$17:$A$1001,'Ergebnis (detailliert)'!$A$17:$A$300))</f>
        <v/>
      </c>
      <c r="O684" s="125" t="str">
        <f t="shared" si="43"/>
        <v/>
      </c>
      <c r="P684" s="20" t="str">
        <f>IFERROR(IF(A684="","",N684*'Ergebnis (detailliert)'!J684/'Ergebnis (detailliert)'!I684),0)</f>
        <v/>
      </c>
      <c r="Q684" s="106" t="str">
        <f t="shared" si="44"/>
        <v/>
      </c>
      <c r="R684" s="107" t="str">
        <f t="shared" si="45"/>
        <v/>
      </c>
      <c r="S684" s="108" t="str">
        <f>IF(A684="","",IF(LOOKUP(A684,Stammdaten!$A$17:$A$1001,Stammdaten!$G$17:$G$1001)="Nein",0,IF(ISBLANK('Beladung des Speichers'!A684),"",ROUND(MIN(J684,Q684)*-1,2))))</f>
        <v/>
      </c>
    </row>
    <row r="685" spans="1:19" x14ac:dyDescent="0.2">
      <c r="A685" s="109" t="str">
        <f>IF('Beladung des Speichers'!A685="","",'Beladung des Speichers'!A685)</f>
        <v/>
      </c>
      <c r="B685" s="109" t="str">
        <f>IF('Beladung des Speichers'!B685="","",'Beladung des Speichers'!B685)</f>
        <v/>
      </c>
      <c r="C685" s="163" t="str">
        <f>IF(ISBLANK('Beladung des Speichers'!A685),"",SUMIFS('Beladung des Speichers'!$C$17:$C$300,'Beladung des Speichers'!$A$17:$A$300,A685)-SUMIFS('Entladung des Speichers'!$C$17:$C$300,'Entladung des Speichers'!$A$17:$A$300,A685)+SUMIFS(Füllstände!$B$17:$B$299,Füllstände!$A$17:$A$299,A685)-SUMIFS(Füllstände!$C$17:$C$299,Füllstände!$A$17:$A$299,A685))</f>
        <v/>
      </c>
      <c r="D685" s="164" t="str">
        <f>IF(ISBLANK('Beladung des Speichers'!A685),"",C685*'Beladung des Speichers'!C685/SUMIFS('Beladung des Speichers'!$C$17:$C$300,'Beladung des Speichers'!$A$17:$A$300,A685))</f>
        <v/>
      </c>
      <c r="E685" s="165" t="str">
        <f>IF(ISBLANK('Beladung des Speichers'!A685),"",1/SUMIFS('Beladung des Speichers'!$C$17:$C$300,'Beladung des Speichers'!$A$17:$A$300,A685)*C685*SUMIF($A$17:$A$300,A685,'Beladung des Speichers'!$E$17:$E$300))</f>
        <v/>
      </c>
      <c r="F685" s="166" t="str">
        <f>IF(ISBLANK('Beladung des Speichers'!A685),"",IF(C685=0,"0,00",D685/C685*E685))</f>
        <v/>
      </c>
      <c r="G685" s="167" t="str">
        <f>IF(ISBLANK('Beladung des Speichers'!A685),"",SUMIFS('Beladung des Speichers'!$C$17:$C$300,'Beladung des Speichers'!$A$17:$A$300,A685))</f>
        <v/>
      </c>
      <c r="H685" s="124" t="str">
        <f>IF(ISBLANK('Beladung des Speichers'!A685),"",'Beladung des Speichers'!C685)</f>
        <v/>
      </c>
      <c r="I685" s="168" t="str">
        <f>IF(ISBLANK('Beladung des Speichers'!A685),"",SUMIFS('Beladung des Speichers'!$E$17:$E$1001,'Beladung des Speichers'!$A$17:$A$1001,'Ergebnis (detailliert)'!A685))</f>
        <v/>
      </c>
      <c r="J685" s="125" t="str">
        <f>IF(ISBLANK('Beladung des Speichers'!A685),"",'Beladung des Speichers'!E685)</f>
        <v/>
      </c>
      <c r="K685" s="168" t="str">
        <f>IF(ISBLANK('Beladung des Speichers'!A685),"",SUMIFS('Entladung des Speichers'!$C$17:$C$1001,'Entladung des Speichers'!$A$17:$A$1001,'Ergebnis (detailliert)'!A685))</f>
        <v/>
      </c>
      <c r="L685" s="169" t="str">
        <f t="shared" si="42"/>
        <v/>
      </c>
      <c r="M685" s="169" t="str">
        <f>IF(ISBLANK('Entladung des Speichers'!A685),"",'Entladung des Speichers'!C685)</f>
        <v/>
      </c>
      <c r="N685" s="168" t="str">
        <f>IF(ISBLANK('Beladung des Speichers'!A685),"",SUMIFS('Entladung des Speichers'!$E$17:$E$1001,'Entladung des Speichers'!$A$17:$A$1001,'Ergebnis (detailliert)'!$A$17:$A$300))</f>
        <v/>
      </c>
      <c r="O685" s="125" t="str">
        <f t="shared" si="43"/>
        <v/>
      </c>
      <c r="P685" s="20" t="str">
        <f>IFERROR(IF(A685="","",N685*'Ergebnis (detailliert)'!J685/'Ergebnis (detailliert)'!I685),0)</f>
        <v/>
      </c>
      <c r="Q685" s="106" t="str">
        <f t="shared" si="44"/>
        <v/>
      </c>
      <c r="R685" s="107" t="str">
        <f t="shared" si="45"/>
        <v/>
      </c>
      <c r="S685" s="108" t="str">
        <f>IF(A685="","",IF(LOOKUP(A685,Stammdaten!$A$17:$A$1001,Stammdaten!$G$17:$G$1001)="Nein",0,IF(ISBLANK('Beladung des Speichers'!A685),"",ROUND(MIN(J685,Q685)*-1,2))))</f>
        <v/>
      </c>
    </row>
    <row r="686" spans="1:19" x14ac:dyDescent="0.2">
      <c r="A686" s="109" t="str">
        <f>IF('Beladung des Speichers'!A686="","",'Beladung des Speichers'!A686)</f>
        <v/>
      </c>
      <c r="B686" s="109" t="str">
        <f>IF('Beladung des Speichers'!B686="","",'Beladung des Speichers'!B686)</f>
        <v/>
      </c>
      <c r="C686" s="163" t="str">
        <f>IF(ISBLANK('Beladung des Speichers'!A686),"",SUMIFS('Beladung des Speichers'!$C$17:$C$300,'Beladung des Speichers'!$A$17:$A$300,A686)-SUMIFS('Entladung des Speichers'!$C$17:$C$300,'Entladung des Speichers'!$A$17:$A$300,A686)+SUMIFS(Füllstände!$B$17:$B$299,Füllstände!$A$17:$A$299,A686)-SUMIFS(Füllstände!$C$17:$C$299,Füllstände!$A$17:$A$299,A686))</f>
        <v/>
      </c>
      <c r="D686" s="164" t="str">
        <f>IF(ISBLANK('Beladung des Speichers'!A686),"",C686*'Beladung des Speichers'!C686/SUMIFS('Beladung des Speichers'!$C$17:$C$300,'Beladung des Speichers'!$A$17:$A$300,A686))</f>
        <v/>
      </c>
      <c r="E686" s="165" t="str">
        <f>IF(ISBLANK('Beladung des Speichers'!A686),"",1/SUMIFS('Beladung des Speichers'!$C$17:$C$300,'Beladung des Speichers'!$A$17:$A$300,A686)*C686*SUMIF($A$17:$A$300,A686,'Beladung des Speichers'!$E$17:$E$300))</f>
        <v/>
      </c>
      <c r="F686" s="166" t="str">
        <f>IF(ISBLANK('Beladung des Speichers'!A686),"",IF(C686=0,"0,00",D686/C686*E686))</f>
        <v/>
      </c>
      <c r="G686" s="167" t="str">
        <f>IF(ISBLANK('Beladung des Speichers'!A686),"",SUMIFS('Beladung des Speichers'!$C$17:$C$300,'Beladung des Speichers'!$A$17:$A$300,A686))</f>
        <v/>
      </c>
      <c r="H686" s="124" t="str">
        <f>IF(ISBLANK('Beladung des Speichers'!A686),"",'Beladung des Speichers'!C686)</f>
        <v/>
      </c>
      <c r="I686" s="168" t="str">
        <f>IF(ISBLANK('Beladung des Speichers'!A686),"",SUMIFS('Beladung des Speichers'!$E$17:$E$1001,'Beladung des Speichers'!$A$17:$A$1001,'Ergebnis (detailliert)'!A686))</f>
        <v/>
      </c>
      <c r="J686" s="125" t="str">
        <f>IF(ISBLANK('Beladung des Speichers'!A686),"",'Beladung des Speichers'!E686)</f>
        <v/>
      </c>
      <c r="K686" s="168" t="str">
        <f>IF(ISBLANK('Beladung des Speichers'!A686),"",SUMIFS('Entladung des Speichers'!$C$17:$C$1001,'Entladung des Speichers'!$A$17:$A$1001,'Ergebnis (detailliert)'!A686))</f>
        <v/>
      </c>
      <c r="L686" s="169" t="str">
        <f t="shared" si="42"/>
        <v/>
      </c>
      <c r="M686" s="169" t="str">
        <f>IF(ISBLANK('Entladung des Speichers'!A686),"",'Entladung des Speichers'!C686)</f>
        <v/>
      </c>
      <c r="N686" s="168" t="str">
        <f>IF(ISBLANK('Beladung des Speichers'!A686),"",SUMIFS('Entladung des Speichers'!$E$17:$E$1001,'Entladung des Speichers'!$A$17:$A$1001,'Ergebnis (detailliert)'!$A$17:$A$300))</f>
        <v/>
      </c>
      <c r="O686" s="125" t="str">
        <f t="shared" si="43"/>
        <v/>
      </c>
      <c r="P686" s="20" t="str">
        <f>IFERROR(IF(A686="","",N686*'Ergebnis (detailliert)'!J686/'Ergebnis (detailliert)'!I686),0)</f>
        <v/>
      </c>
      <c r="Q686" s="106" t="str">
        <f t="shared" si="44"/>
        <v/>
      </c>
      <c r="R686" s="107" t="str">
        <f t="shared" si="45"/>
        <v/>
      </c>
      <c r="S686" s="108" t="str">
        <f>IF(A686="","",IF(LOOKUP(A686,Stammdaten!$A$17:$A$1001,Stammdaten!$G$17:$G$1001)="Nein",0,IF(ISBLANK('Beladung des Speichers'!A686),"",ROUND(MIN(J686,Q686)*-1,2))))</f>
        <v/>
      </c>
    </row>
    <row r="687" spans="1:19" x14ac:dyDescent="0.2">
      <c r="A687" s="109" t="str">
        <f>IF('Beladung des Speichers'!A687="","",'Beladung des Speichers'!A687)</f>
        <v/>
      </c>
      <c r="B687" s="109" t="str">
        <f>IF('Beladung des Speichers'!B687="","",'Beladung des Speichers'!B687)</f>
        <v/>
      </c>
      <c r="C687" s="163" t="str">
        <f>IF(ISBLANK('Beladung des Speichers'!A687),"",SUMIFS('Beladung des Speichers'!$C$17:$C$300,'Beladung des Speichers'!$A$17:$A$300,A687)-SUMIFS('Entladung des Speichers'!$C$17:$C$300,'Entladung des Speichers'!$A$17:$A$300,A687)+SUMIFS(Füllstände!$B$17:$B$299,Füllstände!$A$17:$A$299,A687)-SUMIFS(Füllstände!$C$17:$C$299,Füllstände!$A$17:$A$299,A687))</f>
        <v/>
      </c>
      <c r="D687" s="164" t="str">
        <f>IF(ISBLANK('Beladung des Speichers'!A687),"",C687*'Beladung des Speichers'!C687/SUMIFS('Beladung des Speichers'!$C$17:$C$300,'Beladung des Speichers'!$A$17:$A$300,A687))</f>
        <v/>
      </c>
      <c r="E687" s="165" t="str">
        <f>IF(ISBLANK('Beladung des Speichers'!A687),"",1/SUMIFS('Beladung des Speichers'!$C$17:$C$300,'Beladung des Speichers'!$A$17:$A$300,A687)*C687*SUMIF($A$17:$A$300,A687,'Beladung des Speichers'!$E$17:$E$300))</f>
        <v/>
      </c>
      <c r="F687" s="166" t="str">
        <f>IF(ISBLANK('Beladung des Speichers'!A687),"",IF(C687=0,"0,00",D687/C687*E687))</f>
        <v/>
      </c>
      <c r="G687" s="167" t="str">
        <f>IF(ISBLANK('Beladung des Speichers'!A687),"",SUMIFS('Beladung des Speichers'!$C$17:$C$300,'Beladung des Speichers'!$A$17:$A$300,A687))</f>
        <v/>
      </c>
      <c r="H687" s="124" t="str">
        <f>IF(ISBLANK('Beladung des Speichers'!A687),"",'Beladung des Speichers'!C687)</f>
        <v/>
      </c>
      <c r="I687" s="168" t="str">
        <f>IF(ISBLANK('Beladung des Speichers'!A687),"",SUMIFS('Beladung des Speichers'!$E$17:$E$1001,'Beladung des Speichers'!$A$17:$A$1001,'Ergebnis (detailliert)'!A687))</f>
        <v/>
      </c>
      <c r="J687" s="125" t="str">
        <f>IF(ISBLANK('Beladung des Speichers'!A687),"",'Beladung des Speichers'!E687)</f>
        <v/>
      </c>
      <c r="K687" s="168" t="str">
        <f>IF(ISBLANK('Beladung des Speichers'!A687),"",SUMIFS('Entladung des Speichers'!$C$17:$C$1001,'Entladung des Speichers'!$A$17:$A$1001,'Ergebnis (detailliert)'!A687))</f>
        <v/>
      </c>
      <c r="L687" s="169" t="str">
        <f t="shared" si="42"/>
        <v/>
      </c>
      <c r="M687" s="169" t="str">
        <f>IF(ISBLANK('Entladung des Speichers'!A687),"",'Entladung des Speichers'!C687)</f>
        <v/>
      </c>
      <c r="N687" s="168" t="str">
        <f>IF(ISBLANK('Beladung des Speichers'!A687),"",SUMIFS('Entladung des Speichers'!$E$17:$E$1001,'Entladung des Speichers'!$A$17:$A$1001,'Ergebnis (detailliert)'!$A$17:$A$300))</f>
        <v/>
      </c>
      <c r="O687" s="125" t="str">
        <f t="shared" si="43"/>
        <v/>
      </c>
      <c r="P687" s="20" t="str">
        <f>IFERROR(IF(A687="","",N687*'Ergebnis (detailliert)'!J687/'Ergebnis (detailliert)'!I687),0)</f>
        <v/>
      </c>
      <c r="Q687" s="106" t="str">
        <f t="shared" si="44"/>
        <v/>
      </c>
      <c r="R687" s="107" t="str">
        <f t="shared" si="45"/>
        <v/>
      </c>
      <c r="S687" s="108" t="str">
        <f>IF(A687="","",IF(LOOKUP(A687,Stammdaten!$A$17:$A$1001,Stammdaten!$G$17:$G$1001)="Nein",0,IF(ISBLANK('Beladung des Speichers'!A687),"",ROUND(MIN(J687,Q687)*-1,2))))</f>
        <v/>
      </c>
    </row>
    <row r="688" spans="1:19" x14ac:dyDescent="0.2">
      <c r="A688" s="109" t="str">
        <f>IF('Beladung des Speichers'!A688="","",'Beladung des Speichers'!A688)</f>
        <v/>
      </c>
      <c r="B688" s="109" t="str">
        <f>IF('Beladung des Speichers'!B688="","",'Beladung des Speichers'!B688)</f>
        <v/>
      </c>
      <c r="C688" s="163" t="str">
        <f>IF(ISBLANK('Beladung des Speichers'!A688),"",SUMIFS('Beladung des Speichers'!$C$17:$C$300,'Beladung des Speichers'!$A$17:$A$300,A688)-SUMIFS('Entladung des Speichers'!$C$17:$C$300,'Entladung des Speichers'!$A$17:$A$300,A688)+SUMIFS(Füllstände!$B$17:$B$299,Füllstände!$A$17:$A$299,A688)-SUMIFS(Füllstände!$C$17:$C$299,Füllstände!$A$17:$A$299,A688))</f>
        <v/>
      </c>
      <c r="D688" s="164" t="str">
        <f>IF(ISBLANK('Beladung des Speichers'!A688),"",C688*'Beladung des Speichers'!C688/SUMIFS('Beladung des Speichers'!$C$17:$C$300,'Beladung des Speichers'!$A$17:$A$300,A688))</f>
        <v/>
      </c>
      <c r="E688" s="165" t="str">
        <f>IF(ISBLANK('Beladung des Speichers'!A688),"",1/SUMIFS('Beladung des Speichers'!$C$17:$C$300,'Beladung des Speichers'!$A$17:$A$300,A688)*C688*SUMIF($A$17:$A$300,A688,'Beladung des Speichers'!$E$17:$E$300))</f>
        <v/>
      </c>
      <c r="F688" s="166" t="str">
        <f>IF(ISBLANK('Beladung des Speichers'!A688),"",IF(C688=0,"0,00",D688/C688*E688))</f>
        <v/>
      </c>
      <c r="G688" s="167" t="str">
        <f>IF(ISBLANK('Beladung des Speichers'!A688),"",SUMIFS('Beladung des Speichers'!$C$17:$C$300,'Beladung des Speichers'!$A$17:$A$300,A688))</f>
        <v/>
      </c>
      <c r="H688" s="124" t="str">
        <f>IF(ISBLANK('Beladung des Speichers'!A688),"",'Beladung des Speichers'!C688)</f>
        <v/>
      </c>
      <c r="I688" s="168" t="str">
        <f>IF(ISBLANK('Beladung des Speichers'!A688),"",SUMIFS('Beladung des Speichers'!$E$17:$E$1001,'Beladung des Speichers'!$A$17:$A$1001,'Ergebnis (detailliert)'!A688))</f>
        <v/>
      </c>
      <c r="J688" s="125" t="str">
        <f>IF(ISBLANK('Beladung des Speichers'!A688),"",'Beladung des Speichers'!E688)</f>
        <v/>
      </c>
      <c r="K688" s="168" t="str">
        <f>IF(ISBLANK('Beladung des Speichers'!A688),"",SUMIFS('Entladung des Speichers'!$C$17:$C$1001,'Entladung des Speichers'!$A$17:$A$1001,'Ergebnis (detailliert)'!A688))</f>
        <v/>
      </c>
      <c r="L688" s="169" t="str">
        <f t="shared" si="42"/>
        <v/>
      </c>
      <c r="M688" s="169" t="str">
        <f>IF(ISBLANK('Entladung des Speichers'!A688),"",'Entladung des Speichers'!C688)</f>
        <v/>
      </c>
      <c r="N688" s="168" t="str">
        <f>IF(ISBLANK('Beladung des Speichers'!A688),"",SUMIFS('Entladung des Speichers'!$E$17:$E$1001,'Entladung des Speichers'!$A$17:$A$1001,'Ergebnis (detailliert)'!$A$17:$A$300))</f>
        <v/>
      </c>
      <c r="O688" s="125" t="str">
        <f t="shared" si="43"/>
        <v/>
      </c>
      <c r="P688" s="20" t="str">
        <f>IFERROR(IF(A688="","",N688*'Ergebnis (detailliert)'!J688/'Ergebnis (detailliert)'!I688),0)</f>
        <v/>
      </c>
      <c r="Q688" s="106" t="str">
        <f t="shared" si="44"/>
        <v/>
      </c>
      <c r="R688" s="107" t="str">
        <f t="shared" si="45"/>
        <v/>
      </c>
      <c r="S688" s="108" t="str">
        <f>IF(A688="","",IF(LOOKUP(A688,Stammdaten!$A$17:$A$1001,Stammdaten!$G$17:$G$1001)="Nein",0,IF(ISBLANK('Beladung des Speichers'!A688),"",ROUND(MIN(J688,Q688)*-1,2))))</f>
        <v/>
      </c>
    </row>
    <row r="689" spans="1:19" x14ac:dyDescent="0.2">
      <c r="A689" s="109" t="str">
        <f>IF('Beladung des Speichers'!A689="","",'Beladung des Speichers'!A689)</f>
        <v/>
      </c>
      <c r="B689" s="109" t="str">
        <f>IF('Beladung des Speichers'!B689="","",'Beladung des Speichers'!B689)</f>
        <v/>
      </c>
      <c r="C689" s="163" t="str">
        <f>IF(ISBLANK('Beladung des Speichers'!A689),"",SUMIFS('Beladung des Speichers'!$C$17:$C$300,'Beladung des Speichers'!$A$17:$A$300,A689)-SUMIFS('Entladung des Speichers'!$C$17:$C$300,'Entladung des Speichers'!$A$17:$A$300,A689)+SUMIFS(Füllstände!$B$17:$B$299,Füllstände!$A$17:$A$299,A689)-SUMIFS(Füllstände!$C$17:$C$299,Füllstände!$A$17:$A$299,A689))</f>
        <v/>
      </c>
      <c r="D689" s="164" t="str">
        <f>IF(ISBLANK('Beladung des Speichers'!A689),"",C689*'Beladung des Speichers'!C689/SUMIFS('Beladung des Speichers'!$C$17:$C$300,'Beladung des Speichers'!$A$17:$A$300,A689))</f>
        <v/>
      </c>
      <c r="E689" s="165" t="str">
        <f>IF(ISBLANK('Beladung des Speichers'!A689),"",1/SUMIFS('Beladung des Speichers'!$C$17:$C$300,'Beladung des Speichers'!$A$17:$A$300,A689)*C689*SUMIF($A$17:$A$300,A689,'Beladung des Speichers'!$E$17:$E$300))</f>
        <v/>
      </c>
      <c r="F689" s="166" t="str">
        <f>IF(ISBLANK('Beladung des Speichers'!A689),"",IF(C689=0,"0,00",D689/C689*E689))</f>
        <v/>
      </c>
      <c r="G689" s="167" t="str">
        <f>IF(ISBLANK('Beladung des Speichers'!A689),"",SUMIFS('Beladung des Speichers'!$C$17:$C$300,'Beladung des Speichers'!$A$17:$A$300,A689))</f>
        <v/>
      </c>
      <c r="H689" s="124" t="str">
        <f>IF(ISBLANK('Beladung des Speichers'!A689),"",'Beladung des Speichers'!C689)</f>
        <v/>
      </c>
      <c r="I689" s="168" t="str">
        <f>IF(ISBLANK('Beladung des Speichers'!A689),"",SUMIFS('Beladung des Speichers'!$E$17:$E$1001,'Beladung des Speichers'!$A$17:$A$1001,'Ergebnis (detailliert)'!A689))</f>
        <v/>
      </c>
      <c r="J689" s="125" t="str">
        <f>IF(ISBLANK('Beladung des Speichers'!A689),"",'Beladung des Speichers'!E689)</f>
        <v/>
      </c>
      <c r="K689" s="168" t="str">
        <f>IF(ISBLANK('Beladung des Speichers'!A689),"",SUMIFS('Entladung des Speichers'!$C$17:$C$1001,'Entladung des Speichers'!$A$17:$A$1001,'Ergebnis (detailliert)'!A689))</f>
        <v/>
      </c>
      <c r="L689" s="169" t="str">
        <f t="shared" si="42"/>
        <v/>
      </c>
      <c r="M689" s="169" t="str">
        <f>IF(ISBLANK('Entladung des Speichers'!A689),"",'Entladung des Speichers'!C689)</f>
        <v/>
      </c>
      <c r="N689" s="168" t="str">
        <f>IF(ISBLANK('Beladung des Speichers'!A689),"",SUMIFS('Entladung des Speichers'!$E$17:$E$1001,'Entladung des Speichers'!$A$17:$A$1001,'Ergebnis (detailliert)'!$A$17:$A$300))</f>
        <v/>
      </c>
      <c r="O689" s="125" t="str">
        <f t="shared" si="43"/>
        <v/>
      </c>
      <c r="P689" s="20" t="str">
        <f>IFERROR(IF(A689="","",N689*'Ergebnis (detailliert)'!J689/'Ergebnis (detailliert)'!I689),0)</f>
        <v/>
      </c>
      <c r="Q689" s="106" t="str">
        <f t="shared" si="44"/>
        <v/>
      </c>
      <c r="R689" s="107" t="str">
        <f t="shared" si="45"/>
        <v/>
      </c>
      <c r="S689" s="108" t="str">
        <f>IF(A689="","",IF(LOOKUP(A689,Stammdaten!$A$17:$A$1001,Stammdaten!$G$17:$G$1001)="Nein",0,IF(ISBLANK('Beladung des Speichers'!A689),"",ROUND(MIN(J689,Q689)*-1,2))))</f>
        <v/>
      </c>
    </row>
    <row r="690" spans="1:19" x14ac:dyDescent="0.2">
      <c r="A690" s="109" t="str">
        <f>IF('Beladung des Speichers'!A690="","",'Beladung des Speichers'!A690)</f>
        <v/>
      </c>
      <c r="B690" s="109" t="str">
        <f>IF('Beladung des Speichers'!B690="","",'Beladung des Speichers'!B690)</f>
        <v/>
      </c>
      <c r="C690" s="163" t="str">
        <f>IF(ISBLANK('Beladung des Speichers'!A690),"",SUMIFS('Beladung des Speichers'!$C$17:$C$300,'Beladung des Speichers'!$A$17:$A$300,A690)-SUMIFS('Entladung des Speichers'!$C$17:$C$300,'Entladung des Speichers'!$A$17:$A$300,A690)+SUMIFS(Füllstände!$B$17:$B$299,Füllstände!$A$17:$A$299,A690)-SUMIFS(Füllstände!$C$17:$C$299,Füllstände!$A$17:$A$299,A690))</f>
        <v/>
      </c>
      <c r="D690" s="164" t="str">
        <f>IF(ISBLANK('Beladung des Speichers'!A690),"",C690*'Beladung des Speichers'!C690/SUMIFS('Beladung des Speichers'!$C$17:$C$300,'Beladung des Speichers'!$A$17:$A$300,A690))</f>
        <v/>
      </c>
      <c r="E690" s="165" t="str">
        <f>IF(ISBLANK('Beladung des Speichers'!A690),"",1/SUMIFS('Beladung des Speichers'!$C$17:$C$300,'Beladung des Speichers'!$A$17:$A$300,A690)*C690*SUMIF($A$17:$A$300,A690,'Beladung des Speichers'!$E$17:$E$300))</f>
        <v/>
      </c>
      <c r="F690" s="166" t="str">
        <f>IF(ISBLANK('Beladung des Speichers'!A690),"",IF(C690=0,"0,00",D690/C690*E690))</f>
        <v/>
      </c>
      <c r="G690" s="167" t="str">
        <f>IF(ISBLANK('Beladung des Speichers'!A690),"",SUMIFS('Beladung des Speichers'!$C$17:$C$300,'Beladung des Speichers'!$A$17:$A$300,A690))</f>
        <v/>
      </c>
      <c r="H690" s="124" t="str">
        <f>IF(ISBLANK('Beladung des Speichers'!A690),"",'Beladung des Speichers'!C690)</f>
        <v/>
      </c>
      <c r="I690" s="168" t="str">
        <f>IF(ISBLANK('Beladung des Speichers'!A690),"",SUMIFS('Beladung des Speichers'!$E$17:$E$1001,'Beladung des Speichers'!$A$17:$A$1001,'Ergebnis (detailliert)'!A690))</f>
        <v/>
      </c>
      <c r="J690" s="125" t="str">
        <f>IF(ISBLANK('Beladung des Speichers'!A690),"",'Beladung des Speichers'!E690)</f>
        <v/>
      </c>
      <c r="K690" s="168" t="str">
        <f>IF(ISBLANK('Beladung des Speichers'!A690),"",SUMIFS('Entladung des Speichers'!$C$17:$C$1001,'Entladung des Speichers'!$A$17:$A$1001,'Ergebnis (detailliert)'!A690))</f>
        <v/>
      </c>
      <c r="L690" s="169" t="str">
        <f t="shared" si="42"/>
        <v/>
      </c>
      <c r="M690" s="169" t="str">
        <f>IF(ISBLANK('Entladung des Speichers'!A690),"",'Entladung des Speichers'!C690)</f>
        <v/>
      </c>
      <c r="N690" s="168" t="str">
        <f>IF(ISBLANK('Beladung des Speichers'!A690),"",SUMIFS('Entladung des Speichers'!$E$17:$E$1001,'Entladung des Speichers'!$A$17:$A$1001,'Ergebnis (detailliert)'!$A$17:$A$300))</f>
        <v/>
      </c>
      <c r="O690" s="125" t="str">
        <f t="shared" si="43"/>
        <v/>
      </c>
      <c r="P690" s="20" t="str">
        <f>IFERROR(IF(A690="","",N690*'Ergebnis (detailliert)'!J690/'Ergebnis (detailliert)'!I690),0)</f>
        <v/>
      </c>
      <c r="Q690" s="106" t="str">
        <f t="shared" si="44"/>
        <v/>
      </c>
      <c r="R690" s="107" t="str">
        <f t="shared" si="45"/>
        <v/>
      </c>
      <c r="S690" s="108" t="str">
        <f>IF(A690="","",IF(LOOKUP(A690,Stammdaten!$A$17:$A$1001,Stammdaten!$G$17:$G$1001)="Nein",0,IF(ISBLANK('Beladung des Speichers'!A690),"",ROUND(MIN(J690,Q690)*-1,2))))</f>
        <v/>
      </c>
    </row>
    <row r="691" spans="1:19" x14ac:dyDescent="0.2">
      <c r="A691" s="109" t="str">
        <f>IF('Beladung des Speichers'!A691="","",'Beladung des Speichers'!A691)</f>
        <v/>
      </c>
      <c r="B691" s="109" t="str">
        <f>IF('Beladung des Speichers'!B691="","",'Beladung des Speichers'!B691)</f>
        <v/>
      </c>
      <c r="C691" s="163" t="str">
        <f>IF(ISBLANK('Beladung des Speichers'!A691),"",SUMIFS('Beladung des Speichers'!$C$17:$C$300,'Beladung des Speichers'!$A$17:$A$300,A691)-SUMIFS('Entladung des Speichers'!$C$17:$C$300,'Entladung des Speichers'!$A$17:$A$300,A691)+SUMIFS(Füllstände!$B$17:$B$299,Füllstände!$A$17:$A$299,A691)-SUMIFS(Füllstände!$C$17:$C$299,Füllstände!$A$17:$A$299,A691))</f>
        <v/>
      </c>
      <c r="D691" s="164" t="str">
        <f>IF(ISBLANK('Beladung des Speichers'!A691),"",C691*'Beladung des Speichers'!C691/SUMIFS('Beladung des Speichers'!$C$17:$C$300,'Beladung des Speichers'!$A$17:$A$300,A691))</f>
        <v/>
      </c>
      <c r="E691" s="165" t="str">
        <f>IF(ISBLANK('Beladung des Speichers'!A691),"",1/SUMIFS('Beladung des Speichers'!$C$17:$C$300,'Beladung des Speichers'!$A$17:$A$300,A691)*C691*SUMIF($A$17:$A$300,A691,'Beladung des Speichers'!$E$17:$E$300))</f>
        <v/>
      </c>
      <c r="F691" s="166" t="str">
        <f>IF(ISBLANK('Beladung des Speichers'!A691),"",IF(C691=0,"0,00",D691/C691*E691))</f>
        <v/>
      </c>
      <c r="G691" s="167" t="str">
        <f>IF(ISBLANK('Beladung des Speichers'!A691),"",SUMIFS('Beladung des Speichers'!$C$17:$C$300,'Beladung des Speichers'!$A$17:$A$300,A691))</f>
        <v/>
      </c>
      <c r="H691" s="124" t="str">
        <f>IF(ISBLANK('Beladung des Speichers'!A691),"",'Beladung des Speichers'!C691)</f>
        <v/>
      </c>
      <c r="I691" s="168" t="str">
        <f>IF(ISBLANK('Beladung des Speichers'!A691),"",SUMIFS('Beladung des Speichers'!$E$17:$E$1001,'Beladung des Speichers'!$A$17:$A$1001,'Ergebnis (detailliert)'!A691))</f>
        <v/>
      </c>
      <c r="J691" s="125" t="str">
        <f>IF(ISBLANK('Beladung des Speichers'!A691),"",'Beladung des Speichers'!E691)</f>
        <v/>
      </c>
      <c r="K691" s="168" t="str">
        <f>IF(ISBLANK('Beladung des Speichers'!A691),"",SUMIFS('Entladung des Speichers'!$C$17:$C$1001,'Entladung des Speichers'!$A$17:$A$1001,'Ergebnis (detailliert)'!A691))</f>
        <v/>
      </c>
      <c r="L691" s="169" t="str">
        <f t="shared" si="42"/>
        <v/>
      </c>
      <c r="M691" s="169" t="str">
        <f>IF(ISBLANK('Entladung des Speichers'!A691),"",'Entladung des Speichers'!C691)</f>
        <v/>
      </c>
      <c r="N691" s="168" t="str">
        <f>IF(ISBLANK('Beladung des Speichers'!A691),"",SUMIFS('Entladung des Speichers'!$E$17:$E$1001,'Entladung des Speichers'!$A$17:$A$1001,'Ergebnis (detailliert)'!$A$17:$A$300))</f>
        <v/>
      </c>
      <c r="O691" s="125" t="str">
        <f t="shared" si="43"/>
        <v/>
      </c>
      <c r="P691" s="20" t="str">
        <f>IFERROR(IF(A691="","",N691*'Ergebnis (detailliert)'!J691/'Ergebnis (detailliert)'!I691),0)</f>
        <v/>
      </c>
      <c r="Q691" s="106" t="str">
        <f t="shared" si="44"/>
        <v/>
      </c>
      <c r="R691" s="107" t="str">
        <f t="shared" si="45"/>
        <v/>
      </c>
      <c r="S691" s="108" t="str">
        <f>IF(A691="","",IF(LOOKUP(A691,Stammdaten!$A$17:$A$1001,Stammdaten!$G$17:$G$1001)="Nein",0,IF(ISBLANK('Beladung des Speichers'!A691),"",ROUND(MIN(J691,Q691)*-1,2))))</f>
        <v/>
      </c>
    </row>
    <row r="692" spans="1:19" x14ac:dyDescent="0.2">
      <c r="A692" s="109" t="str">
        <f>IF('Beladung des Speichers'!A692="","",'Beladung des Speichers'!A692)</f>
        <v/>
      </c>
      <c r="B692" s="109" t="str">
        <f>IF('Beladung des Speichers'!B692="","",'Beladung des Speichers'!B692)</f>
        <v/>
      </c>
      <c r="C692" s="163" t="str">
        <f>IF(ISBLANK('Beladung des Speichers'!A692),"",SUMIFS('Beladung des Speichers'!$C$17:$C$300,'Beladung des Speichers'!$A$17:$A$300,A692)-SUMIFS('Entladung des Speichers'!$C$17:$C$300,'Entladung des Speichers'!$A$17:$A$300,A692)+SUMIFS(Füllstände!$B$17:$B$299,Füllstände!$A$17:$A$299,A692)-SUMIFS(Füllstände!$C$17:$C$299,Füllstände!$A$17:$A$299,A692))</f>
        <v/>
      </c>
      <c r="D692" s="164" t="str">
        <f>IF(ISBLANK('Beladung des Speichers'!A692),"",C692*'Beladung des Speichers'!C692/SUMIFS('Beladung des Speichers'!$C$17:$C$300,'Beladung des Speichers'!$A$17:$A$300,A692))</f>
        <v/>
      </c>
      <c r="E692" s="165" t="str">
        <f>IF(ISBLANK('Beladung des Speichers'!A692),"",1/SUMIFS('Beladung des Speichers'!$C$17:$C$300,'Beladung des Speichers'!$A$17:$A$300,A692)*C692*SUMIF($A$17:$A$300,A692,'Beladung des Speichers'!$E$17:$E$300))</f>
        <v/>
      </c>
      <c r="F692" s="166" t="str">
        <f>IF(ISBLANK('Beladung des Speichers'!A692),"",IF(C692=0,"0,00",D692/C692*E692))</f>
        <v/>
      </c>
      <c r="G692" s="167" t="str">
        <f>IF(ISBLANK('Beladung des Speichers'!A692),"",SUMIFS('Beladung des Speichers'!$C$17:$C$300,'Beladung des Speichers'!$A$17:$A$300,A692))</f>
        <v/>
      </c>
      <c r="H692" s="124" t="str">
        <f>IF(ISBLANK('Beladung des Speichers'!A692),"",'Beladung des Speichers'!C692)</f>
        <v/>
      </c>
      <c r="I692" s="168" t="str">
        <f>IF(ISBLANK('Beladung des Speichers'!A692),"",SUMIFS('Beladung des Speichers'!$E$17:$E$1001,'Beladung des Speichers'!$A$17:$A$1001,'Ergebnis (detailliert)'!A692))</f>
        <v/>
      </c>
      <c r="J692" s="125" t="str">
        <f>IF(ISBLANK('Beladung des Speichers'!A692),"",'Beladung des Speichers'!E692)</f>
        <v/>
      </c>
      <c r="K692" s="168" t="str">
        <f>IF(ISBLANK('Beladung des Speichers'!A692),"",SUMIFS('Entladung des Speichers'!$C$17:$C$1001,'Entladung des Speichers'!$A$17:$A$1001,'Ergebnis (detailliert)'!A692))</f>
        <v/>
      </c>
      <c r="L692" s="169" t="str">
        <f t="shared" si="42"/>
        <v/>
      </c>
      <c r="M692" s="169" t="str">
        <f>IF(ISBLANK('Entladung des Speichers'!A692),"",'Entladung des Speichers'!C692)</f>
        <v/>
      </c>
      <c r="N692" s="168" t="str">
        <f>IF(ISBLANK('Beladung des Speichers'!A692),"",SUMIFS('Entladung des Speichers'!$E$17:$E$1001,'Entladung des Speichers'!$A$17:$A$1001,'Ergebnis (detailliert)'!$A$17:$A$300))</f>
        <v/>
      </c>
      <c r="O692" s="125" t="str">
        <f t="shared" si="43"/>
        <v/>
      </c>
      <c r="P692" s="20" t="str">
        <f>IFERROR(IF(A692="","",N692*'Ergebnis (detailliert)'!J692/'Ergebnis (detailliert)'!I692),0)</f>
        <v/>
      </c>
      <c r="Q692" s="106" t="str">
        <f t="shared" si="44"/>
        <v/>
      </c>
      <c r="R692" s="107" t="str">
        <f t="shared" si="45"/>
        <v/>
      </c>
      <c r="S692" s="108" t="str">
        <f>IF(A692="","",IF(LOOKUP(A692,Stammdaten!$A$17:$A$1001,Stammdaten!$G$17:$G$1001)="Nein",0,IF(ISBLANK('Beladung des Speichers'!A692),"",ROUND(MIN(J692,Q692)*-1,2))))</f>
        <v/>
      </c>
    </row>
    <row r="693" spans="1:19" x14ac:dyDescent="0.2">
      <c r="A693" s="109" t="str">
        <f>IF('Beladung des Speichers'!A693="","",'Beladung des Speichers'!A693)</f>
        <v/>
      </c>
      <c r="B693" s="109" t="str">
        <f>IF('Beladung des Speichers'!B693="","",'Beladung des Speichers'!B693)</f>
        <v/>
      </c>
      <c r="C693" s="163" t="str">
        <f>IF(ISBLANK('Beladung des Speichers'!A693),"",SUMIFS('Beladung des Speichers'!$C$17:$C$300,'Beladung des Speichers'!$A$17:$A$300,A693)-SUMIFS('Entladung des Speichers'!$C$17:$C$300,'Entladung des Speichers'!$A$17:$A$300,A693)+SUMIFS(Füllstände!$B$17:$B$299,Füllstände!$A$17:$A$299,A693)-SUMIFS(Füllstände!$C$17:$C$299,Füllstände!$A$17:$A$299,A693))</f>
        <v/>
      </c>
      <c r="D693" s="164" t="str">
        <f>IF(ISBLANK('Beladung des Speichers'!A693),"",C693*'Beladung des Speichers'!C693/SUMIFS('Beladung des Speichers'!$C$17:$C$300,'Beladung des Speichers'!$A$17:$A$300,A693))</f>
        <v/>
      </c>
      <c r="E693" s="165" t="str">
        <f>IF(ISBLANK('Beladung des Speichers'!A693),"",1/SUMIFS('Beladung des Speichers'!$C$17:$C$300,'Beladung des Speichers'!$A$17:$A$300,A693)*C693*SUMIF($A$17:$A$300,A693,'Beladung des Speichers'!$E$17:$E$300))</f>
        <v/>
      </c>
      <c r="F693" s="166" t="str">
        <f>IF(ISBLANK('Beladung des Speichers'!A693),"",IF(C693=0,"0,00",D693/C693*E693))</f>
        <v/>
      </c>
      <c r="G693" s="167" t="str">
        <f>IF(ISBLANK('Beladung des Speichers'!A693),"",SUMIFS('Beladung des Speichers'!$C$17:$C$300,'Beladung des Speichers'!$A$17:$A$300,A693))</f>
        <v/>
      </c>
      <c r="H693" s="124" t="str">
        <f>IF(ISBLANK('Beladung des Speichers'!A693),"",'Beladung des Speichers'!C693)</f>
        <v/>
      </c>
      <c r="I693" s="168" t="str">
        <f>IF(ISBLANK('Beladung des Speichers'!A693),"",SUMIFS('Beladung des Speichers'!$E$17:$E$1001,'Beladung des Speichers'!$A$17:$A$1001,'Ergebnis (detailliert)'!A693))</f>
        <v/>
      </c>
      <c r="J693" s="125" t="str">
        <f>IF(ISBLANK('Beladung des Speichers'!A693),"",'Beladung des Speichers'!E693)</f>
        <v/>
      </c>
      <c r="K693" s="168" t="str">
        <f>IF(ISBLANK('Beladung des Speichers'!A693),"",SUMIFS('Entladung des Speichers'!$C$17:$C$1001,'Entladung des Speichers'!$A$17:$A$1001,'Ergebnis (detailliert)'!A693))</f>
        <v/>
      </c>
      <c r="L693" s="169" t="str">
        <f t="shared" si="42"/>
        <v/>
      </c>
      <c r="M693" s="169" t="str">
        <f>IF(ISBLANK('Entladung des Speichers'!A693),"",'Entladung des Speichers'!C693)</f>
        <v/>
      </c>
      <c r="N693" s="168" t="str">
        <f>IF(ISBLANK('Beladung des Speichers'!A693),"",SUMIFS('Entladung des Speichers'!$E$17:$E$1001,'Entladung des Speichers'!$A$17:$A$1001,'Ergebnis (detailliert)'!$A$17:$A$300))</f>
        <v/>
      </c>
      <c r="O693" s="125" t="str">
        <f t="shared" si="43"/>
        <v/>
      </c>
      <c r="P693" s="20" t="str">
        <f>IFERROR(IF(A693="","",N693*'Ergebnis (detailliert)'!J693/'Ergebnis (detailliert)'!I693),0)</f>
        <v/>
      </c>
      <c r="Q693" s="106" t="str">
        <f t="shared" si="44"/>
        <v/>
      </c>
      <c r="R693" s="107" t="str">
        <f t="shared" si="45"/>
        <v/>
      </c>
      <c r="S693" s="108" t="str">
        <f>IF(A693="","",IF(LOOKUP(A693,Stammdaten!$A$17:$A$1001,Stammdaten!$G$17:$G$1001)="Nein",0,IF(ISBLANK('Beladung des Speichers'!A693),"",ROUND(MIN(J693,Q693)*-1,2))))</f>
        <v/>
      </c>
    </row>
    <row r="694" spans="1:19" x14ac:dyDescent="0.2">
      <c r="A694" s="109" t="str">
        <f>IF('Beladung des Speichers'!A694="","",'Beladung des Speichers'!A694)</f>
        <v/>
      </c>
      <c r="B694" s="109" t="str">
        <f>IF('Beladung des Speichers'!B694="","",'Beladung des Speichers'!B694)</f>
        <v/>
      </c>
      <c r="C694" s="163" t="str">
        <f>IF(ISBLANK('Beladung des Speichers'!A694),"",SUMIFS('Beladung des Speichers'!$C$17:$C$300,'Beladung des Speichers'!$A$17:$A$300,A694)-SUMIFS('Entladung des Speichers'!$C$17:$C$300,'Entladung des Speichers'!$A$17:$A$300,A694)+SUMIFS(Füllstände!$B$17:$B$299,Füllstände!$A$17:$A$299,A694)-SUMIFS(Füllstände!$C$17:$C$299,Füllstände!$A$17:$A$299,A694))</f>
        <v/>
      </c>
      <c r="D694" s="164" t="str">
        <f>IF(ISBLANK('Beladung des Speichers'!A694),"",C694*'Beladung des Speichers'!C694/SUMIFS('Beladung des Speichers'!$C$17:$C$300,'Beladung des Speichers'!$A$17:$A$300,A694))</f>
        <v/>
      </c>
      <c r="E694" s="165" t="str">
        <f>IF(ISBLANK('Beladung des Speichers'!A694),"",1/SUMIFS('Beladung des Speichers'!$C$17:$C$300,'Beladung des Speichers'!$A$17:$A$300,A694)*C694*SUMIF($A$17:$A$300,A694,'Beladung des Speichers'!$E$17:$E$300))</f>
        <v/>
      </c>
      <c r="F694" s="166" t="str">
        <f>IF(ISBLANK('Beladung des Speichers'!A694),"",IF(C694=0,"0,00",D694/C694*E694))</f>
        <v/>
      </c>
      <c r="G694" s="167" t="str">
        <f>IF(ISBLANK('Beladung des Speichers'!A694),"",SUMIFS('Beladung des Speichers'!$C$17:$C$300,'Beladung des Speichers'!$A$17:$A$300,A694))</f>
        <v/>
      </c>
      <c r="H694" s="124" t="str">
        <f>IF(ISBLANK('Beladung des Speichers'!A694),"",'Beladung des Speichers'!C694)</f>
        <v/>
      </c>
      <c r="I694" s="168" t="str">
        <f>IF(ISBLANK('Beladung des Speichers'!A694),"",SUMIFS('Beladung des Speichers'!$E$17:$E$1001,'Beladung des Speichers'!$A$17:$A$1001,'Ergebnis (detailliert)'!A694))</f>
        <v/>
      </c>
      <c r="J694" s="125" t="str">
        <f>IF(ISBLANK('Beladung des Speichers'!A694),"",'Beladung des Speichers'!E694)</f>
        <v/>
      </c>
      <c r="K694" s="168" t="str">
        <f>IF(ISBLANK('Beladung des Speichers'!A694),"",SUMIFS('Entladung des Speichers'!$C$17:$C$1001,'Entladung des Speichers'!$A$17:$A$1001,'Ergebnis (detailliert)'!A694))</f>
        <v/>
      </c>
      <c r="L694" s="169" t="str">
        <f t="shared" si="42"/>
        <v/>
      </c>
      <c r="M694" s="169" t="str">
        <f>IF(ISBLANK('Entladung des Speichers'!A694),"",'Entladung des Speichers'!C694)</f>
        <v/>
      </c>
      <c r="N694" s="168" t="str">
        <f>IF(ISBLANK('Beladung des Speichers'!A694),"",SUMIFS('Entladung des Speichers'!$E$17:$E$1001,'Entladung des Speichers'!$A$17:$A$1001,'Ergebnis (detailliert)'!$A$17:$A$300))</f>
        <v/>
      </c>
      <c r="O694" s="125" t="str">
        <f t="shared" si="43"/>
        <v/>
      </c>
      <c r="P694" s="20" t="str">
        <f>IFERROR(IF(A694="","",N694*'Ergebnis (detailliert)'!J694/'Ergebnis (detailliert)'!I694),0)</f>
        <v/>
      </c>
      <c r="Q694" s="106" t="str">
        <f t="shared" si="44"/>
        <v/>
      </c>
      <c r="R694" s="107" t="str">
        <f t="shared" si="45"/>
        <v/>
      </c>
      <c r="S694" s="108" t="str">
        <f>IF(A694="","",IF(LOOKUP(A694,Stammdaten!$A$17:$A$1001,Stammdaten!$G$17:$G$1001)="Nein",0,IF(ISBLANK('Beladung des Speichers'!A694),"",ROUND(MIN(J694,Q694)*-1,2))))</f>
        <v/>
      </c>
    </row>
    <row r="695" spans="1:19" x14ac:dyDescent="0.2">
      <c r="A695" s="109" t="str">
        <f>IF('Beladung des Speichers'!A695="","",'Beladung des Speichers'!A695)</f>
        <v/>
      </c>
      <c r="B695" s="109" t="str">
        <f>IF('Beladung des Speichers'!B695="","",'Beladung des Speichers'!B695)</f>
        <v/>
      </c>
      <c r="C695" s="163" t="str">
        <f>IF(ISBLANK('Beladung des Speichers'!A695),"",SUMIFS('Beladung des Speichers'!$C$17:$C$300,'Beladung des Speichers'!$A$17:$A$300,A695)-SUMIFS('Entladung des Speichers'!$C$17:$C$300,'Entladung des Speichers'!$A$17:$A$300,A695)+SUMIFS(Füllstände!$B$17:$B$299,Füllstände!$A$17:$A$299,A695)-SUMIFS(Füllstände!$C$17:$C$299,Füllstände!$A$17:$A$299,A695))</f>
        <v/>
      </c>
      <c r="D695" s="164" t="str">
        <f>IF(ISBLANK('Beladung des Speichers'!A695),"",C695*'Beladung des Speichers'!C695/SUMIFS('Beladung des Speichers'!$C$17:$C$300,'Beladung des Speichers'!$A$17:$A$300,A695))</f>
        <v/>
      </c>
      <c r="E695" s="165" t="str">
        <f>IF(ISBLANK('Beladung des Speichers'!A695),"",1/SUMIFS('Beladung des Speichers'!$C$17:$C$300,'Beladung des Speichers'!$A$17:$A$300,A695)*C695*SUMIF($A$17:$A$300,A695,'Beladung des Speichers'!$E$17:$E$300))</f>
        <v/>
      </c>
      <c r="F695" s="166" t="str">
        <f>IF(ISBLANK('Beladung des Speichers'!A695),"",IF(C695=0,"0,00",D695/C695*E695))</f>
        <v/>
      </c>
      <c r="G695" s="167" t="str">
        <f>IF(ISBLANK('Beladung des Speichers'!A695),"",SUMIFS('Beladung des Speichers'!$C$17:$C$300,'Beladung des Speichers'!$A$17:$A$300,A695))</f>
        <v/>
      </c>
      <c r="H695" s="124" t="str">
        <f>IF(ISBLANK('Beladung des Speichers'!A695),"",'Beladung des Speichers'!C695)</f>
        <v/>
      </c>
      <c r="I695" s="168" t="str">
        <f>IF(ISBLANK('Beladung des Speichers'!A695),"",SUMIFS('Beladung des Speichers'!$E$17:$E$1001,'Beladung des Speichers'!$A$17:$A$1001,'Ergebnis (detailliert)'!A695))</f>
        <v/>
      </c>
      <c r="J695" s="125" t="str">
        <f>IF(ISBLANK('Beladung des Speichers'!A695),"",'Beladung des Speichers'!E695)</f>
        <v/>
      </c>
      <c r="K695" s="168" t="str">
        <f>IF(ISBLANK('Beladung des Speichers'!A695),"",SUMIFS('Entladung des Speichers'!$C$17:$C$1001,'Entladung des Speichers'!$A$17:$A$1001,'Ergebnis (detailliert)'!A695))</f>
        <v/>
      </c>
      <c r="L695" s="169" t="str">
        <f t="shared" si="42"/>
        <v/>
      </c>
      <c r="M695" s="169" t="str">
        <f>IF(ISBLANK('Entladung des Speichers'!A695),"",'Entladung des Speichers'!C695)</f>
        <v/>
      </c>
      <c r="N695" s="168" t="str">
        <f>IF(ISBLANK('Beladung des Speichers'!A695),"",SUMIFS('Entladung des Speichers'!$E$17:$E$1001,'Entladung des Speichers'!$A$17:$A$1001,'Ergebnis (detailliert)'!$A$17:$A$300))</f>
        <v/>
      </c>
      <c r="O695" s="125" t="str">
        <f t="shared" si="43"/>
        <v/>
      </c>
      <c r="P695" s="20" t="str">
        <f>IFERROR(IF(A695="","",N695*'Ergebnis (detailliert)'!J695/'Ergebnis (detailliert)'!I695),0)</f>
        <v/>
      </c>
      <c r="Q695" s="106" t="str">
        <f t="shared" si="44"/>
        <v/>
      </c>
      <c r="R695" s="107" t="str">
        <f t="shared" si="45"/>
        <v/>
      </c>
      <c r="S695" s="108" t="str">
        <f>IF(A695="","",IF(LOOKUP(A695,Stammdaten!$A$17:$A$1001,Stammdaten!$G$17:$G$1001)="Nein",0,IF(ISBLANK('Beladung des Speichers'!A695),"",ROUND(MIN(J695,Q695)*-1,2))))</f>
        <v/>
      </c>
    </row>
    <row r="696" spans="1:19" x14ac:dyDescent="0.2">
      <c r="A696" s="109" t="str">
        <f>IF('Beladung des Speichers'!A696="","",'Beladung des Speichers'!A696)</f>
        <v/>
      </c>
      <c r="B696" s="109" t="str">
        <f>IF('Beladung des Speichers'!B696="","",'Beladung des Speichers'!B696)</f>
        <v/>
      </c>
      <c r="C696" s="163" t="str">
        <f>IF(ISBLANK('Beladung des Speichers'!A696),"",SUMIFS('Beladung des Speichers'!$C$17:$C$300,'Beladung des Speichers'!$A$17:$A$300,A696)-SUMIFS('Entladung des Speichers'!$C$17:$C$300,'Entladung des Speichers'!$A$17:$A$300,A696)+SUMIFS(Füllstände!$B$17:$B$299,Füllstände!$A$17:$A$299,A696)-SUMIFS(Füllstände!$C$17:$C$299,Füllstände!$A$17:$A$299,A696))</f>
        <v/>
      </c>
      <c r="D696" s="164" t="str">
        <f>IF(ISBLANK('Beladung des Speichers'!A696),"",C696*'Beladung des Speichers'!C696/SUMIFS('Beladung des Speichers'!$C$17:$C$300,'Beladung des Speichers'!$A$17:$A$300,A696))</f>
        <v/>
      </c>
      <c r="E696" s="165" t="str">
        <f>IF(ISBLANK('Beladung des Speichers'!A696),"",1/SUMIFS('Beladung des Speichers'!$C$17:$C$300,'Beladung des Speichers'!$A$17:$A$300,A696)*C696*SUMIF($A$17:$A$300,A696,'Beladung des Speichers'!$E$17:$E$300))</f>
        <v/>
      </c>
      <c r="F696" s="166" t="str">
        <f>IF(ISBLANK('Beladung des Speichers'!A696),"",IF(C696=0,"0,00",D696/C696*E696))</f>
        <v/>
      </c>
      <c r="G696" s="167" t="str">
        <f>IF(ISBLANK('Beladung des Speichers'!A696),"",SUMIFS('Beladung des Speichers'!$C$17:$C$300,'Beladung des Speichers'!$A$17:$A$300,A696))</f>
        <v/>
      </c>
      <c r="H696" s="124" t="str">
        <f>IF(ISBLANK('Beladung des Speichers'!A696),"",'Beladung des Speichers'!C696)</f>
        <v/>
      </c>
      <c r="I696" s="168" t="str">
        <f>IF(ISBLANK('Beladung des Speichers'!A696),"",SUMIFS('Beladung des Speichers'!$E$17:$E$1001,'Beladung des Speichers'!$A$17:$A$1001,'Ergebnis (detailliert)'!A696))</f>
        <v/>
      </c>
      <c r="J696" s="125" t="str">
        <f>IF(ISBLANK('Beladung des Speichers'!A696),"",'Beladung des Speichers'!E696)</f>
        <v/>
      </c>
      <c r="K696" s="168" t="str">
        <f>IF(ISBLANK('Beladung des Speichers'!A696),"",SUMIFS('Entladung des Speichers'!$C$17:$C$1001,'Entladung des Speichers'!$A$17:$A$1001,'Ergebnis (detailliert)'!A696))</f>
        <v/>
      </c>
      <c r="L696" s="169" t="str">
        <f t="shared" si="42"/>
        <v/>
      </c>
      <c r="M696" s="169" t="str">
        <f>IF(ISBLANK('Entladung des Speichers'!A696),"",'Entladung des Speichers'!C696)</f>
        <v/>
      </c>
      <c r="N696" s="168" t="str">
        <f>IF(ISBLANK('Beladung des Speichers'!A696),"",SUMIFS('Entladung des Speichers'!$E$17:$E$1001,'Entladung des Speichers'!$A$17:$A$1001,'Ergebnis (detailliert)'!$A$17:$A$300))</f>
        <v/>
      </c>
      <c r="O696" s="125" t="str">
        <f t="shared" si="43"/>
        <v/>
      </c>
      <c r="P696" s="20" t="str">
        <f>IFERROR(IF(A696="","",N696*'Ergebnis (detailliert)'!J696/'Ergebnis (detailliert)'!I696),0)</f>
        <v/>
      </c>
      <c r="Q696" s="106" t="str">
        <f t="shared" si="44"/>
        <v/>
      </c>
      <c r="R696" s="107" t="str">
        <f t="shared" si="45"/>
        <v/>
      </c>
      <c r="S696" s="108" t="str">
        <f>IF(A696="","",IF(LOOKUP(A696,Stammdaten!$A$17:$A$1001,Stammdaten!$G$17:$G$1001)="Nein",0,IF(ISBLANK('Beladung des Speichers'!A696),"",ROUND(MIN(J696,Q696)*-1,2))))</f>
        <v/>
      </c>
    </row>
    <row r="697" spans="1:19" x14ac:dyDescent="0.2">
      <c r="A697" s="109" t="str">
        <f>IF('Beladung des Speichers'!A697="","",'Beladung des Speichers'!A697)</f>
        <v/>
      </c>
      <c r="B697" s="109" t="str">
        <f>IF('Beladung des Speichers'!B697="","",'Beladung des Speichers'!B697)</f>
        <v/>
      </c>
      <c r="C697" s="163" t="str">
        <f>IF(ISBLANK('Beladung des Speichers'!A697),"",SUMIFS('Beladung des Speichers'!$C$17:$C$300,'Beladung des Speichers'!$A$17:$A$300,A697)-SUMIFS('Entladung des Speichers'!$C$17:$C$300,'Entladung des Speichers'!$A$17:$A$300,A697)+SUMIFS(Füllstände!$B$17:$B$299,Füllstände!$A$17:$A$299,A697)-SUMIFS(Füllstände!$C$17:$C$299,Füllstände!$A$17:$A$299,A697))</f>
        <v/>
      </c>
      <c r="D697" s="164" t="str">
        <f>IF(ISBLANK('Beladung des Speichers'!A697),"",C697*'Beladung des Speichers'!C697/SUMIFS('Beladung des Speichers'!$C$17:$C$300,'Beladung des Speichers'!$A$17:$A$300,A697))</f>
        <v/>
      </c>
      <c r="E697" s="165" t="str">
        <f>IF(ISBLANK('Beladung des Speichers'!A697),"",1/SUMIFS('Beladung des Speichers'!$C$17:$C$300,'Beladung des Speichers'!$A$17:$A$300,A697)*C697*SUMIF($A$17:$A$300,A697,'Beladung des Speichers'!$E$17:$E$300))</f>
        <v/>
      </c>
      <c r="F697" s="166" t="str">
        <f>IF(ISBLANK('Beladung des Speichers'!A697),"",IF(C697=0,"0,00",D697/C697*E697))</f>
        <v/>
      </c>
      <c r="G697" s="167" t="str">
        <f>IF(ISBLANK('Beladung des Speichers'!A697),"",SUMIFS('Beladung des Speichers'!$C$17:$C$300,'Beladung des Speichers'!$A$17:$A$300,A697))</f>
        <v/>
      </c>
      <c r="H697" s="124" t="str">
        <f>IF(ISBLANK('Beladung des Speichers'!A697),"",'Beladung des Speichers'!C697)</f>
        <v/>
      </c>
      <c r="I697" s="168" t="str">
        <f>IF(ISBLANK('Beladung des Speichers'!A697),"",SUMIFS('Beladung des Speichers'!$E$17:$E$1001,'Beladung des Speichers'!$A$17:$A$1001,'Ergebnis (detailliert)'!A697))</f>
        <v/>
      </c>
      <c r="J697" s="125" t="str">
        <f>IF(ISBLANK('Beladung des Speichers'!A697),"",'Beladung des Speichers'!E697)</f>
        <v/>
      </c>
      <c r="K697" s="168" t="str">
        <f>IF(ISBLANK('Beladung des Speichers'!A697),"",SUMIFS('Entladung des Speichers'!$C$17:$C$1001,'Entladung des Speichers'!$A$17:$A$1001,'Ergebnis (detailliert)'!A697))</f>
        <v/>
      </c>
      <c r="L697" s="169" t="str">
        <f t="shared" si="42"/>
        <v/>
      </c>
      <c r="M697" s="169" t="str">
        <f>IF(ISBLANK('Entladung des Speichers'!A697),"",'Entladung des Speichers'!C697)</f>
        <v/>
      </c>
      <c r="N697" s="168" t="str">
        <f>IF(ISBLANK('Beladung des Speichers'!A697),"",SUMIFS('Entladung des Speichers'!$E$17:$E$1001,'Entladung des Speichers'!$A$17:$A$1001,'Ergebnis (detailliert)'!$A$17:$A$300))</f>
        <v/>
      </c>
      <c r="O697" s="125" t="str">
        <f t="shared" si="43"/>
        <v/>
      </c>
      <c r="P697" s="20" t="str">
        <f>IFERROR(IF(A697="","",N697*'Ergebnis (detailliert)'!J697/'Ergebnis (detailliert)'!I697),0)</f>
        <v/>
      </c>
      <c r="Q697" s="106" t="str">
        <f t="shared" si="44"/>
        <v/>
      </c>
      <c r="R697" s="107" t="str">
        <f t="shared" si="45"/>
        <v/>
      </c>
      <c r="S697" s="108" t="str">
        <f>IF(A697="","",IF(LOOKUP(A697,Stammdaten!$A$17:$A$1001,Stammdaten!$G$17:$G$1001)="Nein",0,IF(ISBLANK('Beladung des Speichers'!A697),"",ROUND(MIN(J697,Q697)*-1,2))))</f>
        <v/>
      </c>
    </row>
    <row r="698" spans="1:19" x14ac:dyDescent="0.2">
      <c r="A698" s="109" t="str">
        <f>IF('Beladung des Speichers'!A698="","",'Beladung des Speichers'!A698)</f>
        <v/>
      </c>
      <c r="B698" s="109" t="str">
        <f>IF('Beladung des Speichers'!B698="","",'Beladung des Speichers'!B698)</f>
        <v/>
      </c>
      <c r="C698" s="163" t="str">
        <f>IF(ISBLANK('Beladung des Speichers'!A698),"",SUMIFS('Beladung des Speichers'!$C$17:$C$300,'Beladung des Speichers'!$A$17:$A$300,A698)-SUMIFS('Entladung des Speichers'!$C$17:$C$300,'Entladung des Speichers'!$A$17:$A$300,A698)+SUMIFS(Füllstände!$B$17:$B$299,Füllstände!$A$17:$A$299,A698)-SUMIFS(Füllstände!$C$17:$C$299,Füllstände!$A$17:$A$299,A698))</f>
        <v/>
      </c>
      <c r="D698" s="164" t="str">
        <f>IF(ISBLANK('Beladung des Speichers'!A698),"",C698*'Beladung des Speichers'!C698/SUMIFS('Beladung des Speichers'!$C$17:$C$300,'Beladung des Speichers'!$A$17:$A$300,A698))</f>
        <v/>
      </c>
      <c r="E698" s="165" t="str">
        <f>IF(ISBLANK('Beladung des Speichers'!A698),"",1/SUMIFS('Beladung des Speichers'!$C$17:$C$300,'Beladung des Speichers'!$A$17:$A$300,A698)*C698*SUMIF($A$17:$A$300,A698,'Beladung des Speichers'!$E$17:$E$300))</f>
        <v/>
      </c>
      <c r="F698" s="166" t="str">
        <f>IF(ISBLANK('Beladung des Speichers'!A698),"",IF(C698=0,"0,00",D698/C698*E698))</f>
        <v/>
      </c>
      <c r="G698" s="167" t="str">
        <f>IF(ISBLANK('Beladung des Speichers'!A698),"",SUMIFS('Beladung des Speichers'!$C$17:$C$300,'Beladung des Speichers'!$A$17:$A$300,A698))</f>
        <v/>
      </c>
      <c r="H698" s="124" t="str">
        <f>IF(ISBLANK('Beladung des Speichers'!A698),"",'Beladung des Speichers'!C698)</f>
        <v/>
      </c>
      <c r="I698" s="168" t="str">
        <f>IF(ISBLANK('Beladung des Speichers'!A698),"",SUMIFS('Beladung des Speichers'!$E$17:$E$1001,'Beladung des Speichers'!$A$17:$A$1001,'Ergebnis (detailliert)'!A698))</f>
        <v/>
      </c>
      <c r="J698" s="125" t="str">
        <f>IF(ISBLANK('Beladung des Speichers'!A698),"",'Beladung des Speichers'!E698)</f>
        <v/>
      </c>
      <c r="K698" s="168" t="str">
        <f>IF(ISBLANK('Beladung des Speichers'!A698),"",SUMIFS('Entladung des Speichers'!$C$17:$C$1001,'Entladung des Speichers'!$A$17:$A$1001,'Ergebnis (detailliert)'!A698))</f>
        <v/>
      </c>
      <c r="L698" s="169" t="str">
        <f t="shared" si="42"/>
        <v/>
      </c>
      <c r="M698" s="169" t="str">
        <f>IF(ISBLANK('Entladung des Speichers'!A698),"",'Entladung des Speichers'!C698)</f>
        <v/>
      </c>
      <c r="N698" s="168" t="str">
        <f>IF(ISBLANK('Beladung des Speichers'!A698),"",SUMIFS('Entladung des Speichers'!$E$17:$E$1001,'Entladung des Speichers'!$A$17:$A$1001,'Ergebnis (detailliert)'!$A$17:$A$300))</f>
        <v/>
      </c>
      <c r="O698" s="125" t="str">
        <f t="shared" si="43"/>
        <v/>
      </c>
      <c r="P698" s="20" t="str">
        <f>IFERROR(IF(A698="","",N698*'Ergebnis (detailliert)'!J698/'Ergebnis (detailliert)'!I698),0)</f>
        <v/>
      </c>
      <c r="Q698" s="106" t="str">
        <f t="shared" si="44"/>
        <v/>
      </c>
      <c r="R698" s="107" t="str">
        <f t="shared" si="45"/>
        <v/>
      </c>
      <c r="S698" s="108" t="str">
        <f>IF(A698="","",IF(LOOKUP(A698,Stammdaten!$A$17:$A$1001,Stammdaten!$G$17:$G$1001)="Nein",0,IF(ISBLANK('Beladung des Speichers'!A698),"",ROUND(MIN(J698,Q698)*-1,2))))</f>
        <v/>
      </c>
    </row>
    <row r="699" spans="1:19" x14ac:dyDescent="0.2">
      <c r="A699" s="109" t="str">
        <f>IF('Beladung des Speichers'!A699="","",'Beladung des Speichers'!A699)</f>
        <v/>
      </c>
      <c r="B699" s="109" t="str">
        <f>IF('Beladung des Speichers'!B699="","",'Beladung des Speichers'!B699)</f>
        <v/>
      </c>
      <c r="C699" s="163" t="str">
        <f>IF(ISBLANK('Beladung des Speichers'!A699),"",SUMIFS('Beladung des Speichers'!$C$17:$C$300,'Beladung des Speichers'!$A$17:$A$300,A699)-SUMIFS('Entladung des Speichers'!$C$17:$C$300,'Entladung des Speichers'!$A$17:$A$300,A699)+SUMIFS(Füllstände!$B$17:$B$299,Füllstände!$A$17:$A$299,A699)-SUMIFS(Füllstände!$C$17:$C$299,Füllstände!$A$17:$A$299,A699))</f>
        <v/>
      </c>
      <c r="D699" s="164" t="str">
        <f>IF(ISBLANK('Beladung des Speichers'!A699),"",C699*'Beladung des Speichers'!C699/SUMIFS('Beladung des Speichers'!$C$17:$C$300,'Beladung des Speichers'!$A$17:$A$300,A699))</f>
        <v/>
      </c>
      <c r="E699" s="165" t="str">
        <f>IF(ISBLANK('Beladung des Speichers'!A699),"",1/SUMIFS('Beladung des Speichers'!$C$17:$C$300,'Beladung des Speichers'!$A$17:$A$300,A699)*C699*SUMIF($A$17:$A$300,A699,'Beladung des Speichers'!$E$17:$E$300))</f>
        <v/>
      </c>
      <c r="F699" s="166" t="str">
        <f>IF(ISBLANK('Beladung des Speichers'!A699),"",IF(C699=0,"0,00",D699/C699*E699))</f>
        <v/>
      </c>
      <c r="G699" s="167" t="str">
        <f>IF(ISBLANK('Beladung des Speichers'!A699),"",SUMIFS('Beladung des Speichers'!$C$17:$C$300,'Beladung des Speichers'!$A$17:$A$300,A699))</f>
        <v/>
      </c>
      <c r="H699" s="124" t="str">
        <f>IF(ISBLANK('Beladung des Speichers'!A699),"",'Beladung des Speichers'!C699)</f>
        <v/>
      </c>
      <c r="I699" s="168" t="str">
        <f>IF(ISBLANK('Beladung des Speichers'!A699),"",SUMIFS('Beladung des Speichers'!$E$17:$E$1001,'Beladung des Speichers'!$A$17:$A$1001,'Ergebnis (detailliert)'!A699))</f>
        <v/>
      </c>
      <c r="J699" s="125" t="str">
        <f>IF(ISBLANK('Beladung des Speichers'!A699),"",'Beladung des Speichers'!E699)</f>
        <v/>
      </c>
      <c r="K699" s="168" t="str">
        <f>IF(ISBLANK('Beladung des Speichers'!A699),"",SUMIFS('Entladung des Speichers'!$C$17:$C$1001,'Entladung des Speichers'!$A$17:$A$1001,'Ergebnis (detailliert)'!A699))</f>
        <v/>
      </c>
      <c r="L699" s="169" t="str">
        <f t="shared" si="42"/>
        <v/>
      </c>
      <c r="M699" s="169" t="str">
        <f>IF(ISBLANK('Entladung des Speichers'!A699),"",'Entladung des Speichers'!C699)</f>
        <v/>
      </c>
      <c r="N699" s="168" t="str">
        <f>IF(ISBLANK('Beladung des Speichers'!A699),"",SUMIFS('Entladung des Speichers'!$E$17:$E$1001,'Entladung des Speichers'!$A$17:$A$1001,'Ergebnis (detailliert)'!$A$17:$A$300))</f>
        <v/>
      </c>
      <c r="O699" s="125" t="str">
        <f t="shared" si="43"/>
        <v/>
      </c>
      <c r="P699" s="20" t="str">
        <f>IFERROR(IF(A699="","",N699*'Ergebnis (detailliert)'!J699/'Ergebnis (detailliert)'!I699),0)</f>
        <v/>
      </c>
      <c r="Q699" s="106" t="str">
        <f t="shared" si="44"/>
        <v/>
      </c>
      <c r="R699" s="107" t="str">
        <f t="shared" si="45"/>
        <v/>
      </c>
      <c r="S699" s="108" t="str">
        <f>IF(A699="","",IF(LOOKUP(A699,Stammdaten!$A$17:$A$1001,Stammdaten!$G$17:$G$1001)="Nein",0,IF(ISBLANK('Beladung des Speichers'!A699),"",ROUND(MIN(J699,Q699)*-1,2))))</f>
        <v/>
      </c>
    </row>
    <row r="700" spans="1:19" x14ac:dyDescent="0.2">
      <c r="A700" s="109" t="str">
        <f>IF('Beladung des Speichers'!A700="","",'Beladung des Speichers'!A700)</f>
        <v/>
      </c>
      <c r="B700" s="109" t="str">
        <f>IF('Beladung des Speichers'!B700="","",'Beladung des Speichers'!B700)</f>
        <v/>
      </c>
      <c r="C700" s="163" t="str">
        <f>IF(ISBLANK('Beladung des Speichers'!A700),"",SUMIFS('Beladung des Speichers'!$C$17:$C$300,'Beladung des Speichers'!$A$17:$A$300,A700)-SUMIFS('Entladung des Speichers'!$C$17:$C$300,'Entladung des Speichers'!$A$17:$A$300,A700)+SUMIFS(Füllstände!$B$17:$B$299,Füllstände!$A$17:$A$299,A700)-SUMIFS(Füllstände!$C$17:$C$299,Füllstände!$A$17:$A$299,A700))</f>
        <v/>
      </c>
      <c r="D700" s="164" t="str">
        <f>IF(ISBLANK('Beladung des Speichers'!A700),"",C700*'Beladung des Speichers'!C700/SUMIFS('Beladung des Speichers'!$C$17:$C$300,'Beladung des Speichers'!$A$17:$A$300,A700))</f>
        <v/>
      </c>
      <c r="E700" s="165" t="str">
        <f>IF(ISBLANK('Beladung des Speichers'!A700),"",1/SUMIFS('Beladung des Speichers'!$C$17:$C$300,'Beladung des Speichers'!$A$17:$A$300,A700)*C700*SUMIF($A$17:$A$300,A700,'Beladung des Speichers'!$E$17:$E$300))</f>
        <v/>
      </c>
      <c r="F700" s="166" t="str">
        <f>IF(ISBLANK('Beladung des Speichers'!A700),"",IF(C700=0,"0,00",D700/C700*E700))</f>
        <v/>
      </c>
      <c r="G700" s="167" t="str">
        <f>IF(ISBLANK('Beladung des Speichers'!A700),"",SUMIFS('Beladung des Speichers'!$C$17:$C$300,'Beladung des Speichers'!$A$17:$A$300,A700))</f>
        <v/>
      </c>
      <c r="H700" s="124" t="str">
        <f>IF(ISBLANK('Beladung des Speichers'!A700),"",'Beladung des Speichers'!C700)</f>
        <v/>
      </c>
      <c r="I700" s="168" t="str">
        <f>IF(ISBLANK('Beladung des Speichers'!A700),"",SUMIFS('Beladung des Speichers'!$E$17:$E$1001,'Beladung des Speichers'!$A$17:$A$1001,'Ergebnis (detailliert)'!A700))</f>
        <v/>
      </c>
      <c r="J700" s="125" t="str">
        <f>IF(ISBLANK('Beladung des Speichers'!A700),"",'Beladung des Speichers'!E700)</f>
        <v/>
      </c>
      <c r="K700" s="168" t="str">
        <f>IF(ISBLANK('Beladung des Speichers'!A700),"",SUMIFS('Entladung des Speichers'!$C$17:$C$1001,'Entladung des Speichers'!$A$17:$A$1001,'Ergebnis (detailliert)'!A700))</f>
        <v/>
      </c>
      <c r="L700" s="169" t="str">
        <f t="shared" si="42"/>
        <v/>
      </c>
      <c r="M700" s="169" t="str">
        <f>IF(ISBLANK('Entladung des Speichers'!A700),"",'Entladung des Speichers'!C700)</f>
        <v/>
      </c>
      <c r="N700" s="168" t="str">
        <f>IF(ISBLANK('Beladung des Speichers'!A700),"",SUMIFS('Entladung des Speichers'!$E$17:$E$1001,'Entladung des Speichers'!$A$17:$A$1001,'Ergebnis (detailliert)'!$A$17:$A$300))</f>
        <v/>
      </c>
      <c r="O700" s="125" t="str">
        <f t="shared" si="43"/>
        <v/>
      </c>
      <c r="P700" s="20" t="str">
        <f>IFERROR(IF(A700="","",N700*'Ergebnis (detailliert)'!J700/'Ergebnis (detailliert)'!I700),0)</f>
        <v/>
      </c>
      <c r="Q700" s="106" t="str">
        <f t="shared" si="44"/>
        <v/>
      </c>
      <c r="R700" s="107" t="str">
        <f t="shared" si="45"/>
        <v/>
      </c>
      <c r="S700" s="108" t="str">
        <f>IF(A700="","",IF(LOOKUP(A700,Stammdaten!$A$17:$A$1001,Stammdaten!$G$17:$G$1001)="Nein",0,IF(ISBLANK('Beladung des Speichers'!A700),"",ROUND(MIN(J700,Q700)*-1,2))))</f>
        <v/>
      </c>
    </row>
    <row r="701" spans="1:19" x14ac:dyDescent="0.2">
      <c r="A701" s="109" t="str">
        <f>IF('Beladung des Speichers'!A701="","",'Beladung des Speichers'!A701)</f>
        <v/>
      </c>
      <c r="B701" s="109" t="str">
        <f>IF('Beladung des Speichers'!B701="","",'Beladung des Speichers'!B701)</f>
        <v/>
      </c>
      <c r="C701" s="163" t="str">
        <f>IF(ISBLANK('Beladung des Speichers'!A701),"",SUMIFS('Beladung des Speichers'!$C$17:$C$300,'Beladung des Speichers'!$A$17:$A$300,A701)-SUMIFS('Entladung des Speichers'!$C$17:$C$300,'Entladung des Speichers'!$A$17:$A$300,A701)+SUMIFS(Füllstände!$B$17:$B$299,Füllstände!$A$17:$A$299,A701)-SUMIFS(Füllstände!$C$17:$C$299,Füllstände!$A$17:$A$299,A701))</f>
        <v/>
      </c>
      <c r="D701" s="164" t="str">
        <f>IF(ISBLANK('Beladung des Speichers'!A701),"",C701*'Beladung des Speichers'!C701/SUMIFS('Beladung des Speichers'!$C$17:$C$300,'Beladung des Speichers'!$A$17:$A$300,A701))</f>
        <v/>
      </c>
      <c r="E701" s="165" t="str">
        <f>IF(ISBLANK('Beladung des Speichers'!A701),"",1/SUMIFS('Beladung des Speichers'!$C$17:$C$300,'Beladung des Speichers'!$A$17:$A$300,A701)*C701*SUMIF($A$17:$A$300,A701,'Beladung des Speichers'!$E$17:$E$300))</f>
        <v/>
      </c>
      <c r="F701" s="166" t="str">
        <f>IF(ISBLANK('Beladung des Speichers'!A701),"",IF(C701=0,"0,00",D701/C701*E701))</f>
        <v/>
      </c>
      <c r="G701" s="167" t="str">
        <f>IF(ISBLANK('Beladung des Speichers'!A701),"",SUMIFS('Beladung des Speichers'!$C$17:$C$300,'Beladung des Speichers'!$A$17:$A$300,A701))</f>
        <v/>
      </c>
      <c r="H701" s="124" t="str">
        <f>IF(ISBLANK('Beladung des Speichers'!A701),"",'Beladung des Speichers'!C701)</f>
        <v/>
      </c>
      <c r="I701" s="168" t="str">
        <f>IF(ISBLANK('Beladung des Speichers'!A701),"",SUMIFS('Beladung des Speichers'!$E$17:$E$1001,'Beladung des Speichers'!$A$17:$A$1001,'Ergebnis (detailliert)'!A701))</f>
        <v/>
      </c>
      <c r="J701" s="125" t="str">
        <f>IF(ISBLANK('Beladung des Speichers'!A701),"",'Beladung des Speichers'!E701)</f>
        <v/>
      </c>
      <c r="K701" s="168" t="str">
        <f>IF(ISBLANK('Beladung des Speichers'!A701),"",SUMIFS('Entladung des Speichers'!$C$17:$C$1001,'Entladung des Speichers'!$A$17:$A$1001,'Ergebnis (detailliert)'!A701))</f>
        <v/>
      </c>
      <c r="L701" s="169" t="str">
        <f t="shared" si="42"/>
        <v/>
      </c>
      <c r="M701" s="169" t="str">
        <f>IF(ISBLANK('Entladung des Speichers'!A701),"",'Entladung des Speichers'!C701)</f>
        <v/>
      </c>
      <c r="N701" s="168" t="str">
        <f>IF(ISBLANK('Beladung des Speichers'!A701),"",SUMIFS('Entladung des Speichers'!$E$17:$E$1001,'Entladung des Speichers'!$A$17:$A$1001,'Ergebnis (detailliert)'!$A$17:$A$300))</f>
        <v/>
      </c>
      <c r="O701" s="125" t="str">
        <f t="shared" si="43"/>
        <v/>
      </c>
      <c r="P701" s="20" t="str">
        <f>IFERROR(IF(A701="","",N701*'Ergebnis (detailliert)'!J701/'Ergebnis (detailliert)'!I701),0)</f>
        <v/>
      </c>
      <c r="Q701" s="106" t="str">
        <f t="shared" si="44"/>
        <v/>
      </c>
      <c r="R701" s="107" t="str">
        <f t="shared" si="45"/>
        <v/>
      </c>
      <c r="S701" s="108" t="str">
        <f>IF(A701="","",IF(LOOKUP(A701,Stammdaten!$A$17:$A$1001,Stammdaten!$G$17:$G$1001)="Nein",0,IF(ISBLANK('Beladung des Speichers'!A701),"",ROUND(MIN(J701,Q701)*-1,2))))</f>
        <v/>
      </c>
    </row>
    <row r="702" spans="1:19" x14ac:dyDescent="0.2">
      <c r="A702" s="109" t="str">
        <f>IF('Beladung des Speichers'!A702="","",'Beladung des Speichers'!A702)</f>
        <v/>
      </c>
      <c r="B702" s="109" t="str">
        <f>IF('Beladung des Speichers'!B702="","",'Beladung des Speichers'!B702)</f>
        <v/>
      </c>
      <c r="C702" s="163" t="str">
        <f>IF(ISBLANK('Beladung des Speichers'!A702),"",SUMIFS('Beladung des Speichers'!$C$17:$C$300,'Beladung des Speichers'!$A$17:$A$300,A702)-SUMIFS('Entladung des Speichers'!$C$17:$C$300,'Entladung des Speichers'!$A$17:$A$300,A702)+SUMIFS(Füllstände!$B$17:$B$299,Füllstände!$A$17:$A$299,A702)-SUMIFS(Füllstände!$C$17:$C$299,Füllstände!$A$17:$A$299,A702))</f>
        <v/>
      </c>
      <c r="D702" s="164" t="str">
        <f>IF(ISBLANK('Beladung des Speichers'!A702),"",C702*'Beladung des Speichers'!C702/SUMIFS('Beladung des Speichers'!$C$17:$C$300,'Beladung des Speichers'!$A$17:$A$300,A702))</f>
        <v/>
      </c>
      <c r="E702" s="165" t="str">
        <f>IF(ISBLANK('Beladung des Speichers'!A702),"",1/SUMIFS('Beladung des Speichers'!$C$17:$C$300,'Beladung des Speichers'!$A$17:$A$300,A702)*C702*SUMIF($A$17:$A$300,A702,'Beladung des Speichers'!$E$17:$E$300))</f>
        <v/>
      </c>
      <c r="F702" s="166" t="str">
        <f>IF(ISBLANK('Beladung des Speichers'!A702),"",IF(C702=0,"0,00",D702/C702*E702))</f>
        <v/>
      </c>
      <c r="G702" s="167" t="str">
        <f>IF(ISBLANK('Beladung des Speichers'!A702),"",SUMIFS('Beladung des Speichers'!$C$17:$C$300,'Beladung des Speichers'!$A$17:$A$300,A702))</f>
        <v/>
      </c>
      <c r="H702" s="124" t="str">
        <f>IF(ISBLANK('Beladung des Speichers'!A702),"",'Beladung des Speichers'!C702)</f>
        <v/>
      </c>
      <c r="I702" s="168" t="str">
        <f>IF(ISBLANK('Beladung des Speichers'!A702),"",SUMIFS('Beladung des Speichers'!$E$17:$E$1001,'Beladung des Speichers'!$A$17:$A$1001,'Ergebnis (detailliert)'!A702))</f>
        <v/>
      </c>
      <c r="J702" s="125" t="str">
        <f>IF(ISBLANK('Beladung des Speichers'!A702),"",'Beladung des Speichers'!E702)</f>
        <v/>
      </c>
      <c r="K702" s="168" t="str">
        <f>IF(ISBLANK('Beladung des Speichers'!A702),"",SUMIFS('Entladung des Speichers'!$C$17:$C$1001,'Entladung des Speichers'!$A$17:$A$1001,'Ergebnis (detailliert)'!A702))</f>
        <v/>
      </c>
      <c r="L702" s="169" t="str">
        <f t="shared" si="42"/>
        <v/>
      </c>
      <c r="M702" s="169" t="str">
        <f>IF(ISBLANK('Entladung des Speichers'!A702),"",'Entladung des Speichers'!C702)</f>
        <v/>
      </c>
      <c r="N702" s="168" t="str">
        <f>IF(ISBLANK('Beladung des Speichers'!A702),"",SUMIFS('Entladung des Speichers'!$E$17:$E$1001,'Entladung des Speichers'!$A$17:$A$1001,'Ergebnis (detailliert)'!$A$17:$A$300))</f>
        <v/>
      </c>
      <c r="O702" s="125" t="str">
        <f t="shared" si="43"/>
        <v/>
      </c>
      <c r="P702" s="20" t="str">
        <f>IFERROR(IF(A702="","",N702*'Ergebnis (detailliert)'!J702/'Ergebnis (detailliert)'!I702),0)</f>
        <v/>
      </c>
      <c r="Q702" s="106" t="str">
        <f t="shared" si="44"/>
        <v/>
      </c>
      <c r="R702" s="107" t="str">
        <f t="shared" si="45"/>
        <v/>
      </c>
      <c r="S702" s="108" t="str">
        <f>IF(A702="","",IF(LOOKUP(A702,Stammdaten!$A$17:$A$1001,Stammdaten!$G$17:$G$1001)="Nein",0,IF(ISBLANK('Beladung des Speichers'!A702),"",ROUND(MIN(J702,Q702)*-1,2))))</f>
        <v/>
      </c>
    </row>
    <row r="703" spans="1:19" x14ac:dyDescent="0.2">
      <c r="A703" s="109" t="str">
        <f>IF('Beladung des Speichers'!A703="","",'Beladung des Speichers'!A703)</f>
        <v/>
      </c>
      <c r="B703" s="109" t="str">
        <f>IF('Beladung des Speichers'!B703="","",'Beladung des Speichers'!B703)</f>
        <v/>
      </c>
      <c r="C703" s="163" t="str">
        <f>IF(ISBLANK('Beladung des Speichers'!A703),"",SUMIFS('Beladung des Speichers'!$C$17:$C$300,'Beladung des Speichers'!$A$17:$A$300,A703)-SUMIFS('Entladung des Speichers'!$C$17:$C$300,'Entladung des Speichers'!$A$17:$A$300,A703)+SUMIFS(Füllstände!$B$17:$B$299,Füllstände!$A$17:$A$299,A703)-SUMIFS(Füllstände!$C$17:$C$299,Füllstände!$A$17:$A$299,A703))</f>
        <v/>
      </c>
      <c r="D703" s="164" t="str">
        <f>IF(ISBLANK('Beladung des Speichers'!A703),"",C703*'Beladung des Speichers'!C703/SUMIFS('Beladung des Speichers'!$C$17:$C$300,'Beladung des Speichers'!$A$17:$A$300,A703))</f>
        <v/>
      </c>
      <c r="E703" s="165" t="str">
        <f>IF(ISBLANK('Beladung des Speichers'!A703),"",1/SUMIFS('Beladung des Speichers'!$C$17:$C$300,'Beladung des Speichers'!$A$17:$A$300,A703)*C703*SUMIF($A$17:$A$300,A703,'Beladung des Speichers'!$E$17:$E$300))</f>
        <v/>
      </c>
      <c r="F703" s="166" t="str">
        <f>IF(ISBLANK('Beladung des Speichers'!A703),"",IF(C703=0,"0,00",D703/C703*E703))</f>
        <v/>
      </c>
      <c r="G703" s="167" t="str">
        <f>IF(ISBLANK('Beladung des Speichers'!A703),"",SUMIFS('Beladung des Speichers'!$C$17:$C$300,'Beladung des Speichers'!$A$17:$A$300,A703))</f>
        <v/>
      </c>
      <c r="H703" s="124" t="str">
        <f>IF(ISBLANK('Beladung des Speichers'!A703),"",'Beladung des Speichers'!C703)</f>
        <v/>
      </c>
      <c r="I703" s="168" t="str">
        <f>IF(ISBLANK('Beladung des Speichers'!A703),"",SUMIFS('Beladung des Speichers'!$E$17:$E$1001,'Beladung des Speichers'!$A$17:$A$1001,'Ergebnis (detailliert)'!A703))</f>
        <v/>
      </c>
      <c r="J703" s="125" t="str">
        <f>IF(ISBLANK('Beladung des Speichers'!A703),"",'Beladung des Speichers'!E703)</f>
        <v/>
      </c>
      <c r="K703" s="168" t="str">
        <f>IF(ISBLANK('Beladung des Speichers'!A703),"",SUMIFS('Entladung des Speichers'!$C$17:$C$1001,'Entladung des Speichers'!$A$17:$A$1001,'Ergebnis (detailliert)'!A703))</f>
        <v/>
      </c>
      <c r="L703" s="169" t="str">
        <f t="shared" si="42"/>
        <v/>
      </c>
      <c r="M703" s="169" t="str">
        <f>IF(ISBLANK('Entladung des Speichers'!A703),"",'Entladung des Speichers'!C703)</f>
        <v/>
      </c>
      <c r="N703" s="168" t="str">
        <f>IF(ISBLANK('Beladung des Speichers'!A703),"",SUMIFS('Entladung des Speichers'!$E$17:$E$1001,'Entladung des Speichers'!$A$17:$A$1001,'Ergebnis (detailliert)'!$A$17:$A$300))</f>
        <v/>
      </c>
      <c r="O703" s="125" t="str">
        <f t="shared" si="43"/>
        <v/>
      </c>
      <c r="P703" s="20" t="str">
        <f>IFERROR(IF(A703="","",N703*'Ergebnis (detailliert)'!J703/'Ergebnis (detailliert)'!I703),0)</f>
        <v/>
      </c>
      <c r="Q703" s="106" t="str">
        <f t="shared" si="44"/>
        <v/>
      </c>
      <c r="R703" s="107" t="str">
        <f t="shared" si="45"/>
        <v/>
      </c>
      <c r="S703" s="108" t="str">
        <f>IF(A703="","",IF(LOOKUP(A703,Stammdaten!$A$17:$A$1001,Stammdaten!$G$17:$G$1001)="Nein",0,IF(ISBLANK('Beladung des Speichers'!A703),"",ROUND(MIN(J703,Q703)*-1,2))))</f>
        <v/>
      </c>
    </row>
    <row r="704" spans="1:19" x14ac:dyDescent="0.2">
      <c r="A704" s="109" t="str">
        <f>IF('Beladung des Speichers'!A704="","",'Beladung des Speichers'!A704)</f>
        <v/>
      </c>
      <c r="B704" s="109" t="str">
        <f>IF('Beladung des Speichers'!B704="","",'Beladung des Speichers'!B704)</f>
        <v/>
      </c>
      <c r="C704" s="163" t="str">
        <f>IF(ISBLANK('Beladung des Speichers'!A704),"",SUMIFS('Beladung des Speichers'!$C$17:$C$300,'Beladung des Speichers'!$A$17:$A$300,A704)-SUMIFS('Entladung des Speichers'!$C$17:$C$300,'Entladung des Speichers'!$A$17:$A$300,A704)+SUMIFS(Füllstände!$B$17:$B$299,Füllstände!$A$17:$A$299,A704)-SUMIFS(Füllstände!$C$17:$C$299,Füllstände!$A$17:$A$299,A704))</f>
        <v/>
      </c>
      <c r="D704" s="164" t="str">
        <f>IF(ISBLANK('Beladung des Speichers'!A704),"",C704*'Beladung des Speichers'!C704/SUMIFS('Beladung des Speichers'!$C$17:$C$300,'Beladung des Speichers'!$A$17:$A$300,A704))</f>
        <v/>
      </c>
      <c r="E704" s="165" t="str">
        <f>IF(ISBLANK('Beladung des Speichers'!A704),"",1/SUMIFS('Beladung des Speichers'!$C$17:$C$300,'Beladung des Speichers'!$A$17:$A$300,A704)*C704*SUMIF($A$17:$A$300,A704,'Beladung des Speichers'!$E$17:$E$300))</f>
        <v/>
      </c>
      <c r="F704" s="166" t="str">
        <f>IF(ISBLANK('Beladung des Speichers'!A704),"",IF(C704=0,"0,00",D704/C704*E704))</f>
        <v/>
      </c>
      <c r="G704" s="167" t="str">
        <f>IF(ISBLANK('Beladung des Speichers'!A704),"",SUMIFS('Beladung des Speichers'!$C$17:$C$300,'Beladung des Speichers'!$A$17:$A$300,A704))</f>
        <v/>
      </c>
      <c r="H704" s="124" t="str">
        <f>IF(ISBLANK('Beladung des Speichers'!A704),"",'Beladung des Speichers'!C704)</f>
        <v/>
      </c>
      <c r="I704" s="168" t="str">
        <f>IF(ISBLANK('Beladung des Speichers'!A704),"",SUMIFS('Beladung des Speichers'!$E$17:$E$1001,'Beladung des Speichers'!$A$17:$A$1001,'Ergebnis (detailliert)'!A704))</f>
        <v/>
      </c>
      <c r="J704" s="125" t="str">
        <f>IF(ISBLANK('Beladung des Speichers'!A704),"",'Beladung des Speichers'!E704)</f>
        <v/>
      </c>
      <c r="K704" s="168" t="str">
        <f>IF(ISBLANK('Beladung des Speichers'!A704),"",SUMIFS('Entladung des Speichers'!$C$17:$C$1001,'Entladung des Speichers'!$A$17:$A$1001,'Ergebnis (detailliert)'!A704))</f>
        <v/>
      </c>
      <c r="L704" s="169" t="str">
        <f t="shared" si="42"/>
        <v/>
      </c>
      <c r="M704" s="169" t="str">
        <f>IF(ISBLANK('Entladung des Speichers'!A704),"",'Entladung des Speichers'!C704)</f>
        <v/>
      </c>
      <c r="N704" s="168" t="str">
        <f>IF(ISBLANK('Beladung des Speichers'!A704),"",SUMIFS('Entladung des Speichers'!$E$17:$E$1001,'Entladung des Speichers'!$A$17:$A$1001,'Ergebnis (detailliert)'!$A$17:$A$300))</f>
        <v/>
      </c>
      <c r="O704" s="125" t="str">
        <f t="shared" si="43"/>
        <v/>
      </c>
      <c r="P704" s="20" t="str">
        <f>IFERROR(IF(A704="","",N704*'Ergebnis (detailliert)'!J704/'Ergebnis (detailliert)'!I704),0)</f>
        <v/>
      </c>
      <c r="Q704" s="106" t="str">
        <f t="shared" si="44"/>
        <v/>
      </c>
      <c r="R704" s="107" t="str">
        <f t="shared" si="45"/>
        <v/>
      </c>
      <c r="S704" s="108" t="str">
        <f>IF(A704="","",IF(LOOKUP(A704,Stammdaten!$A$17:$A$1001,Stammdaten!$G$17:$G$1001)="Nein",0,IF(ISBLANK('Beladung des Speichers'!A704),"",ROUND(MIN(J704,Q704)*-1,2))))</f>
        <v/>
      </c>
    </row>
    <row r="705" spans="1:19" x14ac:dyDescent="0.2">
      <c r="A705" s="109" t="str">
        <f>IF('Beladung des Speichers'!A705="","",'Beladung des Speichers'!A705)</f>
        <v/>
      </c>
      <c r="B705" s="109" t="str">
        <f>IF('Beladung des Speichers'!B705="","",'Beladung des Speichers'!B705)</f>
        <v/>
      </c>
      <c r="C705" s="163" t="str">
        <f>IF(ISBLANK('Beladung des Speichers'!A705),"",SUMIFS('Beladung des Speichers'!$C$17:$C$300,'Beladung des Speichers'!$A$17:$A$300,A705)-SUMIFS('Entladung des Speichers'!$C$17:$C$300,'Entladung des Speichers'!$A$17:$A$300,A705)+SUMIFS(Füllstände!$B$17:$B$299,Füllstände!$A$17:$A$299,A705)-SUMIFS(Füllstände!$C$17:$C$299,Füllstände!$A$17:$A$299,A705))</f>
        <v/>
      </c>
      <c r="D705" s="164" t="str">
        <f>IF(ISBLANK('Beladung des Speichers'!A705),"",C705*'Beladung des Speichers'!C705/SUMIFS('Beladung des Speichers'!$C$17:$C$300,'Beladung des Speichers'!$A$17:$A$300,A705))</f>
        <v/>
      </c>
      <c r="E705" s="165" t="str">
        <f>IF(ISBLANK('Beladung des Speichers'!A705),"",1/SUMIFS('Beladung des Speichers'!$C$17:$C$300,'Beladung des Speichers'!$A$17:$A$300,A705)*C705*SUMIF($A$17:$A$300,A705,'Beladung des Speichers'!$E$17:$E$300))</f>
        <v/>
      </c>
      <c r="F705" s="166" t="str">
        <f>IF(ISBLANK('Beladung des Speichers'!A705),"",IF(C705=0,"0,00",D705/C705*E705))</f>
        <v/>
      </c>
      <c r="G705" s="167" t="str">
        <f>IF(ISBLANK('Beladung des Speichers'!A705),"",SUMIFS('Beladung des Speichers'!$C$17:$C$300,'Beladung des Speichers'!$A$17:$A$300,A705))</f>
        <v/>
      </c>
      <c r="H705" s="124" t="str">
        <f>IF(ISBLANK('Beladung des Speichers'!A705),"",'Beladung des Speichers'!C705)</f>
        <v/>
      </c>
      <c r="I705" s="168" t="str">
        <f>IF(ISBLANK('Beladung des Speichers'!A705),"",SUMIFS('Beladung des Speichers'!$E$17:$E$1001,'Beladung des Speichers'!$A$17:$A$1001,'Ergebnis (detailliert)'!A705))</f>
        <v/>
      </c>
      <c r="J705" s="125" t="str">
        <f>IF(ISBLANK('Beladung des Speichers'!A705),"",'Beladung des Speichers'!E705)</f>
        <v/>
      </c>
      <c r="K705" s="168" t="str">
        <f>IF(ISBLANK('Beladung des Speichers'!A705),"",SUMIFS('Entladung des Speichers'!$C$17:$C$1001,'Entladung des Speichers'!$A$17:$A$1001,'Ergebnis (detailliert)'!A705))</f>
        <v/>
      </c>
      <c r="L705" s="169" t="str">
        <f t="shared" si="42"/>
        <v/>
      </c>
      <c r="M705" s="169" t="str">
        <f>IF(ISBLANK('Entladung des Speichers'!A705),"",'Entladung des Speichers'!C705)</f>
        <v/>
      </c>
      <c r="N705" s="168" t="str">
        <f>IF(ISBLANK('Beladung des Speichers'!A705),"",SUMIFS('Entladung des Speichers'!$E$17:$E$1001,'Entladung des Speichers'!$A$17:$A$1001,'Ergebnis (detailliert)'!$A$17:$A$300))</f>
        <v/>
      </c>
      <c r="O705" s="125" t="str">
        <f t="shared" si="43"/>
        <v/>
      </c>
      <c r="P705" s="20" t="str">
        <f>IFERROR(IF(A705="","",N705*'Ergebnis (detailliert)'!J705/'Ergebnis (detailliert)'!I705),0)</f>
        <v/>
      </c>
      <c r="Q705" s="106" t="str">
        <f t="shared" si="44"/>
        <v/>
      </c>
      <c r="R705" s="107" t="str">
        <f t="shared" si="45"/>
        <v/>
      </c>
      <c r="S705" s="108" t="str">
        <f>IF(A705="","",IF(LOOKUP(A705,Stammdaten!$A$17:$A$1001,Stammdaten!$G$17:$G$1001)="Nein",0,IF(ISBLANK('Beladung des Speichers'!A705),"",ROUND(MIN(J705,Q705)*-1,2))))</f>
        <v/>
      </c>
    </row>
    <row r="706" spans="1:19" x14ac:dyDescent="0.2">
      <c r="A706" s="109" t="str">
        <f>IF('Beladung des Speichers'!A706="","",'Beladung des Speichers'!A706)</f>
        <v/>
      </c>
      <c r="B706" s="109" t="str">
        <f>IF('Beladung des Speichers'!B706="","",'Beladung des Speichers'!B706)</f>
        <v/>
      </c>
      <c r="C706" s="163" t="str">
        <f>IF(ISBLANK('Beladung des Speichers'!A706),"",SUMIFS('Beladung des Speichers'!$C$17:$C$300,'Beladung des Speichers'!$A$17:$A$300,A706)-SUMIFS('Entladung des Speichers'!$C$17:$C$300,'Entladung des Speichers'!$A$17:$A$300,A706)+SUMIFS(Füllstände!$B$17:$B$299,Füllstände!$A$17:$A$299,A706)-SUMIFS(Füllstände!$C$17:$C$299,Füllstände!$A$17:$A$299,A706))</f>
        <v/>
      </c>
      <c r="D706" s="164" t="str">
        <f>IF(ISBLANK('Beladung des Speichers'!A706),"",C706*'Beladung des Speichers'!C706/SUMIFS('Beladung des Speichers'!$C$17:$C$300,'Beladung des Speichers'!$A$17:$A$300,A706))</f>
        <v/>
      </c>
      <c r="E706" s="165" t="str">
        <f>IF(ISBLANK('Beladung des Speichers'!A706),"",1/SUMIFS('Beladung des Speichers'!$C$17:$C$300,'Beladung des Speichers'!$A$17:$A$300,A706)*C706*SUMIF($A$17:$A$300,A706,'Beladung des Speichers'!$E$17:$E$300))</f>
        <v/>
      </c>
      <c r="F706" s="166" t="str">
        <f>IF(ISBLANK('Beladung des Speichers'!A706),"",IF(C706=0,"0,00",D706/C706*E706))</f>
        <v/>
      </c>
      <c r="G706" s="167" t="str">
        <f>IF(ISBLANK('Beladung des Speichers'!A706),"",SUMIFS('Beladung des Speichers'!$C$17:$C$300,'Beladung des Speichers'!$A$17:$A$300,A706))</f>
        <v/>
      </c>
      <c r="H706" s="124" t="str">
        <f>IF(ISBLANK('Beladung des Speichers'!A706),"",'Beladung des Speichers'!C706)</f>
        <v/>
      </c>
      <c r="I706" s="168" t="str">
        <f>IF(ISBLANK('Beladung des Speichers'!A706),"",SUMIFS('Beladung des Speichers'!$E$17:$E$1001,'Beladung des Speichers'!$A$17:$A$1001,'Ergebnis (detailliert)'!A706))</f>
        <v/>
      </c>
      <c r="J706" s="125" t="str">
        <f>IF(ISBLANK('Beladung des Speichers'!A706),"",'Beladung des Speichers'!E706)</f>
        <v/>
      </c>
      <c r="K706" s="168" t="str">
        <f>IF(ISBLANK('Beladung des Speichers'!A706),"",SUMIFS('Entladung des Speichers'!$C$17:$C$1001,'Entladung des Speichers'!$A$17:$A$1001,'Ergebnis (detailliert)'!A706))</f>
        <v/>
      </c>
      <c r="L706" s="169" t="str">
        <f t="shared" si="42"/>
        <v/>
      </c>
      <c r="M706" s="169" t="str">
        <f>IF(ISBLANK('Entladung des Speichers'!A706),"",'Entladung des Speichers'!C706)</f>
        <v/>
      </c>
      <c r="N706" s="168" t="str">
        <f>IF(ISBLANK('Beladung des Speichers'!A706),"",SUMIFS('Entladung des Speichers'!$E$17:$E$1001,'Entladung des Speichers'!$A$17:$A$1001,'Ergebnis (detailliert)'!$A$17:$A$300))</f>
        <v/>
      </c>
      <c r="O706" s="125" t="str">
        <f t="shared" si="43"/>
        <v/>
      </c>
      <c r="P706" s="20" t="str">
        <f>IFERROR(IF(A706="","",N706*'Ergebnis (detailliert)'!J706/'Ergebnis (detailliert)'!I706),0)</f>
        <v/>
      </c>
      <c r="Q706" s="106" t="str">
        <f t="shared" si="44"/>
        <v/>
      </c>
      <c r="R706" s="107" t="str">
        <f t="shared" si="45"/>
        <v/>
      </c>
      <c r="S706" s="108" t="str">
        <f>IF(A706="","",IF(LOOKUP(A706,Stammdaten!$A$17:$A$1001,Stammdaten!$G$17:$G$1001)="Nein",0,IF(ISBLANK('Beladung des Speichers'!A706),"",ROUND(MIN(J706,Q706)*-1,2))))</f>
        <v/>
      </c>
    </row>
    <row r="707" spans="1:19" x14ac:dyDescent="0.2">
      <c r="A707" s="109" t="str">
        <f>IF('Beladung des Speichers'!A707="","",'Beladung des Speichers'!A707)</f>
        <v/>
      </c>
      <c r="B707" s="109" t="str">
        <f>IF('Beladung des Speichers'!B707="","",'Beladung des Speichers'!B707)</f>
        <v/>
      </c>
      <c r="C707" s="163" t="str">
        <f>IF(ISBLANK('Beladung des Speichers'!A707),"",SUMIFS('Beladung des Speichers'!$C$17:$C$300,'Beladung des Speichers'!$A$17:$A$300,A707)-SUMIFS('Entladung des Speichers'!$C$17:$C$300,'Entladung des Speichers'!$A$17:$A$300,A707)+SUMIFS(Füllstände!$B$17:$B$299,Füllstände!$A$17:$A$299,A707)-SUMIFS(Füllstände!$C$17:$C$299,Füllstände!$A$17:$A$299,A707))</f>
        <v/>
      </c>
      <c r="D707" s="164" t="str">
        <f>IF(ISBLANK('Beladung des Speichers'!A707),"",C707*'Beladung des Speichers'!C707/SUMIFS('Beladung des Speichers'!$C$17:$C$300,'Beladung des Speichers'!$A$17:$A$300,A707))</f>
        <v/>
      </c>
      <c r="E707" s="165" t="str">
        <f>IF(ISBLANK('Beladung des Speichers'!A707),"",1/SUMIFS('Beladung des Speichers'!$C$17:$C$300,'Beladung des Speichers'!$A$17:$A$300,A707)*C707*SUMIF($A$17:$A$300,A707,'Beladung des Speichers'!$E$17:$E$300))</f>
        <v/>
      </c>
      <c r="F707" s="166" t="str">
        <f>IF(ISBLANK('Beladung des Speichers'!A707),"",IF(C707=0,"0,00",D707/C707*E707))</f>
        <v/>
      </c>
      <c r="G707" s="167" t="str">
        <f>IF(ISBLANK('Beladung des Speichers'!A707),"",SUMIFS('Beladung des Speichers'!$C$17:$C$300,'Beladung des Speichers'!$A$17:$A$300,A707))</f>
        <v/>
      </c>
      <c r="H707" s="124" t="str">
        <f>IF(ISBLANK('Beladung des Speichers'!A707),"",'Beladung des Speichers'!C707)</f>
        <v/>
      </c>
      <c r="I707" s="168" t="str">
        <f>IF(ISBLANK('Beladung des Speichers'!A707),"",SUMIFS('Beladung des Speichers'!$E$17:$E$1001,'Beladung des Speichers'!$A$17:$A$1001,'Ergebnis (detailliert)'!A707))</f>
        <v/>
      </c>
      <c r="J707" s="125" t="str">
        <f>IF(ISBLANK('Beladung des Speichers'!A707),"",'Beladung des Speichers'!E707)</f>
        <v/>
      </c>
      <c r="K707" s="168" t="str">
        <f>IF(ISBLANK('Beladung des Speichers'!A707),"",SUMIFS('Entladung des Speichers'!$C$17:$C$1001,'Entladung des Speichers'!$A$17:$A$1001,'Ergebnis (detailliert)'!A707))</f>
        <v/>
      </c>
      <c r="L707" s="169" t="str">
        <f t="shared" si="42"/>
        <v/>
      </c>
      <c r="M707" s="169" t="str">
        <f>IF(ISBLANK('Entladung des Speichers'!A707),"",'Entladung des Speichers'!C707)</f>
        <v/>
      </c>
      <c r="N707" s="168" t="str">
        <f>IF(ISBLANK('Beladung des Speichers'!A707),"",SUMIFS('Entladung des Speichers'!$E$17:$E$1001,'Entladung des Speichers'!$A$17:$A$1001,'Ergebnis (detailliert)'!$A$17:$A$300))</f>
        <v/>
      </c>
      <c r="O707" s="125" t="str">
        <f t="shared" si="43"/>
        <v/>
      </c>
      <c r="P707" s="20" t="str">
        <f>IFERROR(IF(A707="","",N707*'Ergebnis (detailliert)'!J707/'Ergebnis (detailliert)'!I707),0)</f>
        <v/>
      </c>
      <c r="Q707" s="106" t="str">
        <f t="shared" si="44"/>
        <v/>
      </c>
      <c r="R707" s="107" t="str">
        <f t="shared" si="45"/>
        <v/>
      </c>
      <c r="S707" s="108" t="str">
        <f>IF(A707="","",IF(LOOKUP(A707,Stammdaten!$A$17:$A$1001,Stammdaten!$G$17:$G$1001)="Nein",0,IF(ISBLANK('Beladung des Speichers'!A707),"",ROUND(MIN(J707,Q707)*-1,2))))</f>
        <v/>
      </c>
    </row>
    <row r="708" spans="1:19" x14ac:dyDescent="0.2">
      <c r="A708" s="109" t="str">
        <f>IF('Beladung des Speichers'!A708="","",'Beladung des Speichers'!A708)</f>
        <v/>
      </c>
      <c r="B708" s="109" t="str">
        <f>IF('Beladung des Speichers'!B708="","",'Beladung des Speichers'!B708)</f>
        <v/>
      </c>
      <c r="C708" s="163" t="str">
        <f>IF(ISBLANK('Beladung des Speichers'!A708),"",SUMIFS('Beladung des Speichers'!$C$17:$C$300,'Beladung des Speichers'!$A$17:$A$300,A708)-SUMIFS('Entladung des Speichers'!$C$17:$C$300,'Entladung des Speichers'!$A$17:$A$300,A708)+SUMIFS(Füllstände!$B$17:$B$299,Füllstände!$A$17:$A$299,A708)-SUMIFS(Füllstände!$C$17:$C$299,Füllstände!$A$17:$A$299,A708))</f>
        <v/>
      </c>
      <c r="D708" s="164" t="str">
        <f>IF(ISBLANK('Beladung des Speichers'!A708),"",C708*'Beladung des Speichers'!C708/SUMIFS('Beladung des Speichers'!$C$17:$C$300,'Beladung des Speichers'!$A$17:$A$300,A708))</f>
        <v/>
      </c>
      <c r="E708" s="165" t="str">
        <f>IF(ISBLANK('Beladung des Speichers'!A708),"",1/SUMIFS('Beladung des Speichers'!$C$17:$C$300,'Beladung des Speichers'!$A$17:$A$300,A708)*C708*SUMIF($A$17:$A$300,A708,'Beladung des Speichers'!$E$17:$E$300))</f>
        <v/>
      </c>
      <c r="F708" s="166" t="str">
        <f>IF(ISBLANK('Beladung des Speichers'!A708),"",IF(C708=0,"0,00",D708/C708*E708))</f>
        <v/>
      </c>
      <c r="G708" s="167" t="str">
        <f>IF(ISBLANK('Beladung des Speichers'!A708),"",SUMIFS('Beladung des Speichers'!$C$17:$C$300,'Beladung des Speichers'!$A$17:$A$300,A708))</f>
        <v/>
      </c>
      <c r="H708" s="124" t="str">
        <f>IF(ISBLANK('Beladung des Speichers'!A708),"",'Beladung des Speichers'!C708)</f>
        <v/>
      </c>
      <c r="I708" s="168" t="str">
        <f>IF(ISBLANK('Beladung des Speichers'!A708),"",SUMIFS('Beladung des Speichers'!$E$17:$E$1001,'Beladung des Speichers'!$A$17:$A$1001,'Ergebnis (detailliert)'!A708))</f>
        <v/>
      </c>
      <c r="J708" s="125" t="str">
        <f>IF(ISBLANK('Beladung des Speichers'!A708),"",'Beladung des Speichers'!E708)</f>
        <v/>
      </c>
      <c r="K708" s="168" t="str">
        <f>IF(ISBLANK('Beladung des Speichers'!A708),"",SUMIFS('Entladung des Speichers'!$C$17:$C$1001,'Entladung des Speichers'!$A$17:$A$1001,'Ergebnis (detailliert)'!A708))</f>
        <v/>
      </c>
      <c r="L708" s="169" t="str">
        <f t="shared" si="42"/>
        <v/>
      </c>
      <c r="M708" s="169" t="str">
        <f>IF(ISBLANK('Entladung des Speichers'!A708),"",'Entladung des Speichers'!C708)</f>
        <v/>
      </c>
      <c r="N708" s="168" t="str">
        <f>IF(ISBLANK('Beladung des Speichers'!A708),"",SUMIFS('Entladung des Speichers'!$E$17:$E$1001,'Entladung des Speichers'!$A$17:$A$1001,'Ergebnis (detailliert)'!$A$17:$A$300))</f>
        <v/>
      </c>
      <c r="O708" s="125" t="str">
        <f t="shared" si="43"/>
        <v/>
      </c>
      <c r="P708" s="20" t="str">
        <f>IFERROR(IF(A708="","",N708*'Ergebnis (detailliert)'!J708/'Ergebnis (detailliert)'!I708),0)</f>
        <v/>
      </c>
      <c r="Q708" s="106" t="str">
        <f t="shared" si="44"/>
        <v/>
      </c>
      <c r="R708" s="107" t="str">
        <f t="shared" si="45"/>
        <v/>
      </c>
      <c r="S708" s="108" t="str">
        <f>IF(A708="","",IF(LOOKUP(A708,Stammdaten!$A$17:$A$1001,Stammdaten!$G$17:$G$1001)="Nein",0,IF(ISBLANK('Beladung des Speichers'!A708),"",ROUND(MIN(J708,Q708)*-1,2))))</f>
        <v/>
      </c>
    </row>
    <row r="709" spans="1:19" x14ac:dyDescent="0.2">
      <c r="A709" s="109" t="str">
        <f>IF('Beladung des Speichers'!A709="","",'Beladung des Speichers'!A709)</f>
        <v/>
      </c>
      <c r="B709" s="109" t="str">
        <f>IF('Beladung des Speichers'!B709="","",'Beladung des Speichers'!B709)</f>
        <v/>
      </c>
      <c r="C709" s="163" t="str">
        <f>IF(ISBLANK('Beladung des Speichers'!A709),"",SUMIFS('Beladung des Speichers'!$C$17:$C$300,'Beladung des Speichers'!$A$17:$A$300,A709)-SUMIFS('Entladung des Speichers'!$C$17:$C$300,'Entladung des Speichers'!$A$17:$A$300,A709)+SUMIFS(Füllstände!$B$17:$B$299,Füllstände!$A$17:$A$299,A709)-SUMIFS(Füllstände!$C$17:$C$299,Füllstände!$A$17:$A$299,A709))</f>
        <v/>
      </c>
      <c r="D709" s="164" t="str">
        <f>IF(ISBLANK('Beladung des Speichers'!A709),"",C709*'Beladung des Speichers'!C709/SUMIFS('Beladung des Speichers'!$C$17:$C$300,'Beladung des Speichers'!$A$17:$A$300,A709))</f>
        <v/>
      </c>
      <c r="E709" s="165" t="str">
        <f>IF(ISBLANK('Beladung des Speichers'!A709),"",1/SUMIFS('Beladung des Speichers'!$C$17:$C$300,'Beladung des Speichers'!$A$17:$A$300,A709)*C709*SUMIF($A$17:$A$300,A709,'Beladung des Speichers'!$E$17:$E$300))</f>
        <v/>
      </c>
      <c r="F709" s="166" t="str">
        <f>IF(ISBLANK('Beladung des Speichers'!A709),"",IF(C709=0,"0,00",D709/C709*E709))</f>
        <v/>
      </c>
      <c r="G709" s="167" t="str">
        <f>IF(ISBLANK('Beladung des Speichers'!A709),"",SUMIFS('Beladung des Speichers'!$C$17:$C$300,'Beladung des Speichers'!$A$17:$A$300,A709))</f>
        <v/>
      </c>
      <c r="H709" s="124" t="str">
        <f>IF(ISBLANK('Beladung des Speichers'!A709),"",'Beladung des Speichers'!C709)</f>
        <v/>
      </c>
      <c r="I709" s="168" t="str">
        <f>IF(ISBLANK('Beladung des Speichers'!A709),"",SUMIFS('Beladung des Speichers'!$E$17:$E$1001,'Beladung des Speichers'!$A$17:$A$1001,'Ergebnis (detailliert)'!A709))</f>
        <v/>
      </c>
      <c r="J709" s="125" t="str">
        <f>IF(ISBLANK('Beladung des Speichers'!A709),"",'Beladung des Speichers'!E709)</f>
        <v/>
      </c>
      <c r="K709" s="168" t="str">
        <f>IF(ISBLANK('Beladung des Speichers'!A709),"",SUMIFS('Entladung des Speichers'!$C$17:$C$1001,'Entladung des Speichers'!$A$17:$A$1001,'Ergebnis (detailliert)'!A709))</f>
        <v/>
      </c>
      <c r="L709" s="169" t="str">
        <f t="shared" si="42"/>
        <v/>
      </c>
      <c r="M709" s="169" t="str">
        <f>IF(ISBLANK('Entladung des Speichers'!A709),"",'Entladung des Speichers'!C709)</f>
        <v/>
      </c>
      <c r="N709" s="168" t="str">
        <f>IF(ISBLANK('Beladung des Speichers'!A709),"",SUMIFS('Entladung des Speichers'!$E$17:$E$1001,'Entladung des Speichers'!$A$17:$A$1001,'Ergebnis (detailliert)'!$A$17:$A$300))</f>
        <v/>
      </c>
      <c r="O709" s="125" t="str">
        <f t="shared" si="43"/>
        <v/>
      </c>
      <c r="P709" s="20" t="str">
        <f>IFERROR(IF(A709="","",N709*'Ergebnis (detailliert)'!J709/'Ergebnis (detailliert)'!I709),0)</f>
        <v/>
      </c>
      <c r="Q709" s="106" t="str">
        <f t="shared" si="44"/>
        <v/>
      </c>
      <c r="R709" s="107" t="str">
        <f t="shared" si="45"/>
        <v/>
      </c>
      <c r="S709" s="108" t="str">
        <f>IF(A709="","",IF(LOOKUP(A709,Stammdaten!$A$17:$A$1001,Stammdaten!$G$17:$G$1001)="Nein",0,IF(ISBLANK('Beladung des Speichers'!A709),"",ROUND(MIN(J709,Q709)*-1,2))))</f>
        <v/>
      </c>
    </row>
    <row r="710" spans="1:19" x14ac:dyDescent="0.2">
      <c r="A710" s="109" t="str">
        <f>IF('Beladung des Speichers'!A710="","",'Beladung des Speichers'!A710)</f>
        <v/>
      </c>
      <c r="B710" s="109" t="str">
        <f>IF('Beladung des Speichers'!B710="","",'Beladung des Speichers'!B710)</f>
        <v/>
      </c>
      <c r="C710" s="163" t="str">
        <f>IF(ISBLANK('Beladung des Speichers'!A710),"",SUMIFS('Beladung des Speichers'!$C$17:$C$300,'Beladung des Speichers'!$A$17:$A$300,A710)-SUMIFS('Entladung des Speichers'!$C$17:$C$300,'Entladung des Speichers'!$A$17:$A$300,A710)+SUMIFS(Füllstände!$B$17:$B$299,Füllstände!$A$17:$A$299,A710)-SUMIFS(Füllstände!$C$17:$C$299,Füllstände!$A$17:$A$299,A710))</f>
        <v/>
      </c>
      <c r="D710" s="164" t="str">
        <f>IF(ISBLANK('Beladung des Speichers'!A710),"",C710*'Beladung des Speichers'!C710/SUMIFS('Beladung des Speichers'!$C$17:$C$300,'Beladung des Speichers'!$A$17:$A$300,A710))</f>
        <v/>
      </c>
      <c r="E710" s="165" t="str">
        <f>IF(ISBLANK('Beladung des Speichers'!A710),"",1/SUMIFS('Beladung des Speichers'!$C$17:$C$300,'Beladung des Speichers'!$A$17:$A$300,A710)*C710*SUMIF($A$17:$A$300,A710,'Beladung des Speichers'!$E$17:$E$300))</f>
        <v/>
      </c>
      <c r="F710" s="166" t="str">
        <f>IF(ISBLANK('Beladung des Speichers'!A710),"",IF(C710=0,"0,00",D710/C710*E710))</f>
        <v/>
      </c>
      <c r="G710" s="167" t="str">
        <f>IF(ISBLANK('Beladung des Speichers'!A710),"",SUMIFS('Beladung des Speichers'!$C$17:$C$300,'Beladung des Speichers'!$A$17:$A$300,A710))</f>
        <v/>
      </c>
      <c r="H710" s="124" t="str">
        <f>IF(ISBLANK('Beladung des Speichers'!A710),"",'Beladung des Speichers'!C710)</f>
        <v/>
      </c>
      <c r="I710" s="168" t="str">
        <f>IF(ISBLANK('Beladung des Speichers'!A710),"",SUMIFS('Beladung des Speichers'!$E$17:$E$1001,'Beladung des Speichers'!$A$17:$A$1001,'Ergebnis (detailliert)'!A710))</f>
        <v/>
      </c>
      <c r="J710" s="125" t="str">
        <f>IF(ISBLANK('Beladung des Speichers'!A710),"",'Beladung des Speichers'!E710)</f>
        <v/>
      </c>
      <c r="K710" s="168" t="str">
        <f>IF(ISBLANK('Beladung des Speichers'!A710),"",SUMIFS('Entladung des Speichers'!$C$17:$C$1001,'Entladung des Speichers'!$A$17:$A$1001,'Ergebnis (detailliert)'!A710))</f>
        <v/>
      </c>
      <c r="L710" s="169" t="str">
        <f t="shared" si="42"/>
        <v/>
      </c>
      <c r="M710" s="169" t="str">
        <f>IF(ISBLANK('Entladung des Speichers'!A710),"",'Entladung des Speichers'!C710)</f>
        <v/>
      </c>
      <c r="N710" s="168" t="str">
        <f>IF(ISBLANK('Beladung des Speichers'!A710),"",SUMIFS('Entladung des Speichers'!$E$17:$E$1001,'Entladung des Speichers'!$A$17:$A$1001,'Ergebnis (detailliert)'!$A$17:$A$300))</f>
        <v/>
      </c>
      <c r="O710" s="125" t="str">
        <f t="shared" si="43"/>
        <v/>
      </c>
      <c r="P710" s="20" t="str">
        <f>IFERROR(IF(A710="","",N710*'Ergebnis (detailliert)'!J710/'Ergebnis (detailliert)'!I710),0)</f>
        <v/>
      </c>
      <c r="Q710" s="106" t="str">
        <f t="shared" si="44"/>
        <v/>
      </c>
      <c r="R710" s="107" t="str">
        <f t="shared" si="45"/>
        <v/>
      </c>
      <c r="S710" s="108" t="str">
        <f>IF(A710="","",IF(LOOKUP(A710,Stammdaten!$A$17:$A$1001,Stammdaten!$G$17:$G$1001)="Nein",0,IF(ISBLANK('Beladung des Speichers'!A710),"",ROUND(MIN(J710,Q710)*-1,2))))</f>
        <v/>
      </c>
    </row>
    <row r="711" spans="1:19" x14ac:dyDescent="0.2">
      <c r="A711" s="109" t="str">
        <f>IF('Beladung des Speichers'!A711="","",'Beladung des Speichers'!A711)</f>
        <v/>
      </c>
      <c r="B711" s="109" t="str">
        <f>IF('Beladung des Speichers'!B711="","",'Beladung des Speichers'!B711)</f>
        <v/>
      </c>
      <c r="C711" s="163" t="str">
        <f>IF(ISBLANK('Beladung des Speichers'!A711),"",SUMIFS('Beladung des Speichers'!$C$17:$C$300,'Beladung des Speichers'!$A$17:$A$300,A711)-SUMIFS('Entladung des Speichers'!$C$17:$C$300,'Entladung des Speichers'!$A$17:$A$300,A711)+SUMIFS(Füllstände!$B$17:$B$299,Füllstände!$A$17:$A$299,A711)-SUMIFS(Füllstände!$C$17:$C$299,Füllstände!$A$17:$A$299,A711))</f>
        <v/>
      </c>
      <c r="D711" s="164" t="str">
        <f>IF(ISBLANK('Beladung des Speichers'!A711),"",C711*'Beladung des Speichers'!C711/SUMIFS('Beladung des Speichers'!$C$17:$C$300,'Beladung des Speichers'!$A$17:$A$300,A711))</f>
        <v/>
      </c>
      <c r="E711" s="165" t="str">
        <f>IF(ISBLANK('Beladung des Speichers'!A711),"",1/SUMIFS('Beladung des Speichers'!$C$17:$C$300,'Beladung des Speichers'!$A$17:$A$300,A711)*C711*SUMIF($A$17:$A$300,A711,'Beladung des Speichers'!$E$17:$E$300))</f>
        <v/>
      </c>
      <c r="F711" s="166" t="str">
        <f>IF(ISBLANK('Beladung des Speichers'!A711),"",IF(C711=0,"0,00",D711/C711*E711))</f>
        <v/>
      </c>
      <c r="G711" s="167" t="str">
        <f>IF(ISBLANK('Beladung des Speichers'!A711),"",SUMIFS('Beladung des Speichers'!$C$17:$C$300,'Beladung des Speichers'!$A$17:$A$300,A711))</f>
        <v/>
      </c>
      <c r="H711" s="124" t="str">
        <f>IF(ISBLANK('Beladung des Speichers'!A711),"",'Beladung des Speichers'!C711)</f>
        <v/>
      </c>
      <c r="I711" s="168" t="str">
        <f>IF(ISBLANK('Beladung des Speichers'!A711),"",SUMIFS('Beladung des Speichers'!$E$17:$E$1001,'Beladung des Speichers'!$A$17:$A$1001,'Ergebnis (detailliert)'!A711))</f>
        <v/>
      </c>
      <c r="J711" s="125" t="str">
        <f>IF(ISBLANK('Beladung des Speichers'!A711),"",'Beladung des Speichers'!E711)</f>
        <v/>
      </c>
      <c r="K711" s="168" t="str">
        <f>IF(ISBLANK('Beladung des Speichers'!A711),"",SUMIFS('Entladung des Speichers'!$C$17:$C$1001,'Entladung des Speichers'!$A$17:$A$1001,'Ergebnis (detailliert)'!A711))</f>
        <v/>
      </c>
      <c r="L711" s="169" t="str">
        <f t="shared" si="42"/>
        <v/>
      </c>
      <c r="M711" s="169" t="str">
        <f>IF(ISBLANK('Entladung des Speichers'!A711),"",'Entladung des Speichers'!C711)</f>
        <v/>
      </c>
      <c r="N711" s="168" t="str">
        <f>IF(ISBLANK('Beladung des Speichers'!A711),"",SUMIFS('Entladung des Speichers'!$E$17:$E$1001,'Entladung des Speichers'!$A$17:$A$1001,'Ergebnis (detailliert)'!$A$17:$A$300))</f>
        <v/>
      </c>
      <c r="O711" s="125" t="str">
        <f t="shared" si="43"/>
        <v/>
      </c>
      <c r="P711" s="20" t="str">
        <f>IFERROR(IF(A711="","",N711*'Ergebnis (detailliert)'!J711/'Ergebnis (detailliert)'!I711),0)</f>
        <v/>
      </c>
      <c r="Q711" s="106" t="str">
        <f t="shared" si="44"/>
        <v/>
      </c>
      <c r="R711" s="107" t="str">
        <f t="shared" si="45"/>
        <v/>
      </c>
      <c r="S711" s="108" t="str">
        <f>IF(A711="","",IF(LOOKUP(A711,Stammdaten!$A$17:$A$1001,Stammdaten!$G$17:$G$1001)="Nein",0,IF(ISBLANK('Beladung des Speichers'!A711),"",ROUND(MIN(J711,Q711)*-1,2))))</f>
        <v/>
      </c>
    </row>
    <row r="712" spans="1:19" x14ac:dyDescent="0.2">
      <c r="A712" s="109" t="str">
        <f>IF('Beladung des Speichers'!A712="","",'Beladung des Speichers'!A712)</f>
        <v/>
      </c>
      <c r="B712" s="109" t="str">
        <f>IF('Beladung des Speichers'!B712="","",'Beladung des Speichers'!B712)</f>
        <v/>
      </c>
      <c r="C712" s="163" t="str">
        <f>IF(ISBLANK('Beladung des Speichers'!A712),"",SUMIFS('Beladung des Speichers'!$C$17:$C$300,'Beladung des Speichers'!$A$17:$A$300,A712)-SUMIFS('Entladung des Speichers'!$C$17:$C$300,'Entladung des Speichers'!$A$17:$A$300,A712)+SUMIFS(Füllstände!$B$17:$B$299,Füllstände!$A$17:$A$299,A712)-SUMIFS(Füllstände!$C$17:$C$299,Füllstände!$A$17:$A$299,A712))</f>
        <v/>
      </c>
      <c r="D712" s="164" t="str">
        <f>IF(ISBLANK('Beladung des Speichers'!A712),"",C712*'Beladung des Speichers'!C712/SUMIFS('Beladung des Speichers'!$C$17:$C$300,'Beladung des Speichers'!$A$17:$A$300,A712))</f>
        <v/>
      </c>
      <c r="E712" s="165" t="str">
        <f>IF(ISBLANK('Beladung des Speichers'!A712),"",1/SUMIFS('Beladung des Speichers'!$C$17:$C$300,'Beladung des Speichers'!$A$17:$A$300,A712)*C712*SUMIF($A$17:$A$300,A712,'Beladung des Speichers'!$E$17:$E$300))</f>
        <v/>
      </c>
      <c r="F712" s="166" t="str">
        <f>IF(ISBLANK('Beladung des Speichers'!A712),"",IF(C712=0,"0,00",D712/C712*E712))</f>
        <v/>
      </c>
      <c r="G712" s="167" t="str">
        <f>IF(ISBLANK('Beladung des Speichers'!A712),"",SUMIFS('Beladung des Speichers'!$C$17:$C$300,'Beladung des Speichers'!$A$17:$A$300,A712))</f>
        <v/>
      </c>
      <c r="H712" s="124" t="str">
        <f>IF(ISBLANK('Beladung des Speichers'!A712),"",'Beladung des Speichers'!C712)</f>
        <v/>
      </c>
      <c r="I712" s="168" t="str">
        <f>IF(ISBLANK('Beladung des Speichers'!A712),"",SUMIFS('Beladung des Speichers'!$E$17:$E$1001,'Beladung des Speichers'!$A$17:$A$1001,'Ergebnis (detailliert)'!A712))</f>
        <v/>
      </c>
      <c r="J712" s="125" t="str">
        <f>IF(ISBLANK('Beladung des Speichers'!A712),"",'Beladung des Speichers'!E712)</f>
        <v/>
      </c>
      <c r="K712" s="168" t="str">
        <f>IF(ISBLANK('Beladung des Speichers'!A712),"",SUMIFS('Entladung des Speichers'!$C$17:$C$1001,'Entladung des Speichers'!$A$17:$A$1001,'Ergebnis (detailliert)'!A712))</f>
        <v/>
      </c>
      <c r="L712" s="169" t="str">
        <f t="shared" si="42"/>
        <v/>
      </c>
      <c r="M712" s="169" t="str">
        <f>IF(ISBLANK('Entladung des Speichers'!A712),"",'Entladung des Speichers'!C712)</f>
        <v/>
      </c>
      <c r="N712" s="168" t="str">
        <f>IF(ISBLANK('Beladung des Speichers'!A712),"",SUMIFS('Entladung des Speichers'!$E$17:$E$1001,'Entladung des Speichers'!$A$17:$A$1001,'Ergebnis (detailliert)'!$A$17:$A$300))</f>
        <v/>
      </c>
      <c r="O712" s="125" t="str">
        <f t="shared" si="43"/>
        <v/>
      </c>
      <c r="P712" s="20" t="str">
        <f>IFERROR(IF(A712="","",N712*'Ergebnis (detailliert)'!J712/'Ergebnis (detailliert)'!I712),0)</f>
        <v/>
      </c>
      <c r="Q712" s="106" t="str">
        <f t="shared" si="44"/>
        <v/>
      </c>
      <c r="R712" s="107" t="str">
        <f t="shared" si="45"/>
        <v/>
      </c>
      <c r="S712" s="108" t="str">
        <f>IF(A712="","",IF(LOOKUP(A712,Stammdaten!$A$17:$A$1001,Stammdaten!$G$17:$G$1001)="Nein",0,IF(ISBLANK('Beladung des Speichers'!A712),"",ROUND(MIN(J712,Q712)*-1,2))))</f>
        <v/>
      </c>
    </row>
    <row r="713" spans="1:19" x14ac:dyDescent="0.2">
      <c r="A713" s="109" t="str">
        <f>IF('Beladung des Speichers'!A713="","",'Beladung des Speichers'!A713)</f>
        <v/>
      </c>
      <c r="B713" s="109" t="str">
        <f>IF('Beladung des Speichers'!B713="","",'Beladung des Speichers'!B713)</f>
        <v/>
      </c>
      <c r="C713" s="163" t="str">
        <f>IF(ISBLANK('Beladung des Speichers'!A713),"",SUMIFS('Beladung des Speichers'!$C$17:$C$300,'Beladung des Speichers'!$A$17:$A$300,A713)-SUMIFS('Entladung des Speichers'!$C$17:$C$300,'Entladung des Speichers'!$A$17:$A$300,A713)+SUMIFS(Füllstände!$B$17:$B$299,Füllstände!$A$17:$A$299,A713)-SUMIFS(Füllstände!$C$17:$C$299,Füllstände!$A$17:$A$299,A713))</f>
        <v/>
      </c>
      <c r="D713" s="164" t="str">
        <f>IF(ISBLANK('Beladung des Speichers'!A713),"",C713*'Beladung des Speichers'!C713/SUMIFS('Beladung des Speichers'!$C$17:$C$300,'Beladung des Speichers'!$A$17:$A$300,A713))</f>
        <v/>
      </c>
      <c r="E713" s="165" t="str">
        <f>IF(ISBLANK('Beladung des Speichers'!A713),"",1/SUMIFS('Beladung des Speichers'!$C$17:$C$300,'Beladung des Speichers'!$A$17:$A$300,A713)*C713*SUMIF($A$17:$A$300,A713,'Beladung des Speichers'!$E$17:$E$300))</f>
        <v/>
      </c>
      <c r="F713" s="166" t="str">
        <f>IF(ISBLANK('Beladung des Speichers'!A713),"",IF(C713=0,"0,00",D713/C713*E713))</f>
        <v/>
      </c>
      <c r="G713" s="167" t="str">
        <f>IF(ISBLANK('Beladung des Speichers'!A713),"",SUMIFS('Beladung des Speichers'!$C$17:$C$300,'Beladung des Speichers'!$A$17:$A$300,A713))</f>
        <v/>
      </c>
      <c r="H713" s="124" t="str">
        <f>IF(ISBLANK('Beladung des Speichers'!A713),"",'Beladung des Speichers'!C713)</f>
        <v/>
      </c>
      <c r="I713" s="168" t="str">
        <f>IF(ISBLANK('Beladung des Speichers'!A713),"",SUMIFS('Beladung des Speichers'!$E$17:$E$1001,'Beladung des Speichers'!$A$17:$A$1001,'Ergebnis (detailliert)'!A713))</f>
        <v/>
      </c>
      <c r="J713" s="125" t="str">
        <f>IF(ISBLANK('Beladung des Speichers'!A713),"",'Beladung des Speichers'!E713)</f>
        <v/>
      </c>
      <c r="K713" s="168" t="str">
        <f>IF(ISBLANK('Beladung des Speichers'!A713),"",SUMIFS('Entladung des Speichers'!$C$17:$C$1001,'Entladung des Speichers'!$A$17:$A$1001,'Ergebnis (detailliert)'!A713))</f>
        <v/>
      </c>
      <c r="L713" s="169" t="str">
        <f t="shared" si="42"/>
        <v/>
      </c>
      <c r="M713" s="169" t="str">
        <f>IF(ISBLANK('Entladung des Speichers'!A713),"",'Entladung des Speichers'!C713)</f>
        <v/>
      </c>
      <c r="N713" s="168" t="str">
        <f>IF(ISBLANK('Beladung des Speichers'!A713),"",SUMIFS('Entladung des Speichers'!$E$17:$E$1001,'Entladung des Speichers'!$A$17:$A$1001,'Ergebnis (detailliert)'!$A$17:$A$300))</f>
        <v/>
      </c>
      <c r="O713" s="125" t="str">
        <f t="shared" si="43"/>
        <v/>
      </c>
      <c r="P713" s="20" t="str">
        <f>IFERROR(IF(A713="","",N713*'Ergebnis (detailliert)'!J713/'Ergebnis (detailliert)'!I713),0)</f>
        <v/>
      </c>
      <c r="Q713" s="106" t="str">
        <f t="shared" si="44"/>
        <v/>
      </c>
      <c r="R713" s="107" t="str">
        <f t="shared" si="45"/>
        <v/>
      </c>
      <c r="S713" s="108" t="str">
        <f>IF(A713="","",IF(LOOKUP(A713,Stammdaten!$A$17:$A$1001,Stammdaten!$G$17:$G$1001)="Nein",0,IF(ISBLANK('Beladung des Speichers'!A713),"",ROUND(MIN(J713,Q713)*-1,2))))</f>
        <v/>
      </c>
    </row>
    <row r="714" spans="1:19" x14ac:dyDescent="0.2">
      <c r="A714" s="109" t="str">
        <f>IF('Beladung des Speichers'!A714="","",'Beladung des Speichers'!A714)</f>
        <v/>
      </c>
      <c r="B714" s="109" t="str">
        <f>IF('Beladung des Speichers'!B714="","",'Beladung des Speichers'!B714)</f>
        <v/>
      </c>
      <c r="C714" s="163" t="str">
        <f>IF(ISBLANK('Beladung des Speichers'!A714),"",SUMIFS('Beladung des Speichers'!$C$17:$C$300,'Beladung des Speichers'!$A$17:$A$300,A714)-SUMIFS('Entladung des Speichers'!$C$17:$C$300,'Entladung des Speichers'!$A$17:$A$300,A714)+SUMIFS(Füllstände!$B$17:$B$299,Füllstände!$A$17:$A$299,A714)-SUMIFS(Füllstände!$C$17:$C$299,Füllstände!$A$17:$A$299,A714))</f>
        <v/>
      </c>
      <c r="D714" s="164" t="str">
        <f>IF(ISBLANK('Beladung des Speichers'!A714),"",C714*'Beladung des Speichers'!C714/SUMIFS('Beladung des Speichers'!$C$17:$C$300,'Beladung des Speichers'!$A$17:$A$300,A714))</f>
        <v/>
      </c>
      <c r="E714" s="165" t="str">
        <f>IF(ISBLANK('Beladung des Speichers'!A714),"",1/SUMIFS('Beladung des Speichers'!$C$17:$C$300,'Beladung des Speichers'!$A$17:$A$300,A714)*C714*SUMIF($A$17:$A$300,A714,'Beladung des Speichers'!$E$17:$E$300))</f>
        <v/>
      </c>
      <c r="F714" s="166" t="str">
        <f>IF(ISBLANK('Beladung des Speichers'!A714),"",IF(C714=0,"0,00",D714/C714*E714))</f>
        <v/>
      </c>
      <c r="G714" s="167" t="str">
        <f>IF(ISBLANK('Beladung des Speichers'!A714),"",SUMIFS('Beladung des Speichers'!$C$17:$C$300,'Beladung des Speichers'!$A$17:$A$300,A714))</f>
        <v/>
      </c>
      <c r="H714" s="124" t="str">
        <f>IF(ISBLANK('Beladung des Speichers'!A714),"",'Beladung des Speichers'!C714)</f>
        <v/>
      </c>
      <c r="I714" s="168" t="str">
        <f>IF(ISBLANK('Beladung des Speichers'!A714),"",SUMIFS('Beladung des Speichers'!$E$17:$E$1001,'Beladung des Speichers'!$A$17:$A$1001,'Ergebnis (detailliert)'!A714))</f>
        <v/>
      </c>
      <c r="J714" s="125" t="str">
        <f>IF(ISBLANK('Beladung des Speichers'!A714),"",'Beladung des Speichers'!E714)</f>
        <v/>
      </c>
      <c r="K714" s="168" t="str">
        <f>IF(ISBLANK('Beladung des Speichers'!A714),"",SUMIFS('Entladung des Speichers'!$C$17:$C$1001,'Entladung des Speichers'!$A$17:$A$1001,'Ergebnis (detailliert)'!A714))</f>
        <v/>
      </c>
      <c r="L714" s="169" t="str">
        <f t="shared" si="42"/>
        <v/>
      </c>
      <c r="M714" s="169" t="str">
        <f>IF(ISBLANK('Entladung des Speichers'!A714),"",'Entladung des Speichers'!C714)</f>
        <v/>
      </c>
      <c r="N714" s="168" t="str">
        <f>IF(ISBLANK('Beladung des Speichers'!A714),"",SUMIFS('Entladung des Speichers'!$E$17:$E$1001,'Entladung des Speichers'!$A$17:$A$1001,'Ergebnis (detailliert)'!$A$17:$A$300))</f>
        <v/>
      </c>
      <c r="O714" s="125" t="str">
        <f t="shared" si="43"/>
        <v/>
      </c>
      <c r="P714" s="20" t="str">
        <f>IFERROR(IF(A714="","",N714*'Ergebnis (detailliert)'!J714/'Ergebnis (detailliert)'!I714),0)</f>
        <v/>
      </c>
      <c r="Q714" s="106" t="str">
        <f t="shared" si="44"/>
        <v/>
      </c>
      <c r="R714" s="107" t="str">
        <f t="shared" si="45"/>
        <v/>
      </c>
      <c r="S714" s="108" t="str">
        <f>IF(A714="","",IF(LOOKUP(A714,Stammdaten!$A$17:$A$1001,Stammdaten!$G$17:$G$1001)="Nein",0,IF(ISBLANK('Beladung des Speichers'!A714),"",ROUND(MIN(J714,Q714)*-1,2))))</f>
        <v/>
      </c>
    </row>
    <row r="715" spans="1:19" x14ac:dyDescent="0.2">
      <c r="A715" s="109" t="str">
        <f>IF('Beladung des Speichers'!A715="","",'Beladung des Speichers'!A715)</f>
        <v/>
      </c>
      <c r="B715" s="109" t="str">
        <f>IF('Beladung des Speichers'!B715="","",'Beladung des Speichers'!B715)</f>
        <v/>
      </c>
      <c r="C715" s="163" t="str">
        <f>IF(ISBLANK('Beladung des Speichers'!A715),"",SUMIFS('Beladung des Speichers'!$C$17:$C$300,'Beladung des Speichers'!$A$17:$A$300,A715)-SUMIFS('Entladung des Speichers'!$C$17:$C$300,'Entladung des Speichers'!$A$17:$A$300,A715)+SUMIFS(Füllstände!$B$17:$B$299,Füllstände!$A$17:$A$299,A715)-SUMIFS(Füllstände!$C$17:$C$299,Füllstände!$A$17:$A$299,A715))</f>
        <v/>
      </c>
      <c r="D715" s="164" t="str">
        <f>IF(ISBLANK('Beladung des Speichers'!A715),"",C715*'Beladung des Speichers'!C715/SUMIFS('Beladung des Speichers'!$C$17:$C$300,'Beladung des Speichers'!$A$17:$A$300,A715))</f>
        <v/>
      </c>
      <c r="E715" s="165" t="str">
        <f>IF(ISBLANK('Beladung des Speichers'!A715),"",1/SUMIFS('Beladung des Speichers'!$C$17:$C$300,'Beladung des Speichers'!$A$17:$A$300,A715)*C715*SUMIF($A$17:$A$300,A715,'Beladung des Speichers'!$E$17:$E$300))</f>
        <v/>
      </c>
      <c r="F715" s="166" t="str">
        <f>IF(ISBLANK('Beladung des Speichers'!A715),"",IF(C715=0,"0,00",D715/C715*E715))</f>
        <v/>
      </c>
      <c r="G715" s="167" t="str">
        <f>IF(ISBLANK('Beladung des Speichers'!A715),"",SUMIFS('Beladung des Speichers'!$C$17:$C$300,'Beladung des Speichers'!$A$17:$A$300,A715))</f>
        <v/>
      </c>
      <c r="H715" s="124" t="str">
        <f>IF(ISBLANK('Beladung des Speichers'!A715),"",'Beladung des Speichers'!C715)</f>
        <v/>
      </c>
      <c r="I715" s="168" t="str">
        <f>IF(ISBLANK('Beladung des Speichers'!A715),"",SUMIFS('Beladung des Speichers'!$E$17:$E$1001,'Beladung des Speichers'!$A$17:$A$1001,'Ergebnis (detailliert)'!A715))</f>
        <v/>
      </c>
      <c r="J715" s="125" t="str">
        <f>IF(ISBLANK('Beladung des Speichers'!A715),"",'Beladung des Speichers'!E715)</f>
        <v/>
      </c>
      <c r="K715" s="168" t="str">
        <f>IF(ISBLANK('Beladung des Speichers'!A715),"",SUMIFS('Entladung des Speichers'!$C$17:$C$1001,'Entladung des Speichers'!$A$17:$A$1001,'Ergebnis (detailliert)'!A715))</f>
        <v/>
      </c>
      <c r="L715" s="169" t="str">
        <f t="shared" si="42"/>
        <v/>
      </c>
      <c r="M715" s="169" t="str">
        <f>IF(ISBLANK('Entladung des Speichers'!A715),"",'Entladung des Speichers'!C715)</f>
        <v/>
      </c>
      <c r="N715" s="168" t="str">
        <f>IF(ISBLANK('Beladung des Speichers'!A715),"",SUMIFS('Entladung des Speichers'!$E$17:$E$1001,'Entladung des Speichers'!$A$17:$A$1001,'Ergebnis (detailliert)'!$A$17:$A$300))</f>
        <v/>
      </c>
      <c r="O715" s="125" t="str">
        <f t="shared" si="43"/>
        <v/>
      </c>
      <c r="P715" s="20" t="str">
        <f>IFERROR(IF(A715="","",N715*'Ergebnis (detailliert)'!J715/'Ergebnis (detailliert)'!I715),0)</f>
        <v/>
      </c>
      <c r="Q715" s="106" t="str">
        <f t="shared" si="44"/>
        <v/>
      </c>
      <c r="R715" s="107" t="str">
        <f t="shared" si="45"/>
        <v/>
      </c>
      <c r="S715" s="108" t="str">
        <f>IF(A715="","",IF(LOOKUP(A715,Stammdaten!$A$17:$A$1001,Stammdaten!$G$17:$G$1001)="Nein",0,IF(ISBLANK('Beladung des Speichers'!A715),"",ROUND(MIN(J715,Q715)*-1,2))))</f>
        <v/>
      </c>
    </row>
    <row r="716" spans="1:19" x14ac:dyDescent="0.2">
      <c r="A716" s="109" t="str">
        <f>IF('Beladung des Speichers'!A716="","",'Beladung des Speichers'!A716)</f>
        <v/>
      </c>
      <c r="B716" s="109" t="str">
        <f>IF('Beladung des Speichers'!B716="","",'Beladung des Speichers'!B716)</f>
        <v/>
      </c>
      <c r="C716" s="163" t="str">
        <f>IF(ISBLANK('Beladung des Speichers'!A716),"",SUMIFS('Beladung des Speichers'!$C$17:$C$300,'Beladung des Speichers'!$A$17:$A$300,A716)-SUMIFS('Entladung des Speichers'!$C$17:$C$300,'Entladung des Speichers'!$A$17:$A$300,A716)+SUMIFS(Füllstände!$B$17:$B$299,Füllstände!$A$17:$A$299,A716)-SUMIFS(Füllstände!$C$17:$C$299,Füllstände!$A$17:$A$299,A716))</f>
        <v/>
      </c>
      <c r="D716" s="164" t="str">
        <f>IF(ISBLANK('Beladung des Speichers'!A716),"",C716*'Beladung des Speichers'!C716/SUMIFS('Beladung des Speichers'!$C$17:$C$300,'Beladung des Speichers'!$A$17:$A$300,A716))</f>
        <v/>
      </c>
      <c r="E716" s="165" t="str">
        <f>IF(ISBLANK('Beladung des Speichers'!A716),"",1/SUMIFS('Beladung des Speichers'!$C$17:$C$300,'Beladung des Speichers'!$A$17:$A$300,A716)*C716*SUMIF($A$17:$A$300,A716,'Beladung des Speichers'!$E$17:$E$300))</f>
        <v/>
      </c>
      <c r="F716" s="166" t="str">
        <f>IF(ISBLANK('Beladung des Speichers'!A716),"",IF(C716=0,"0,00",D716/C716*E716))</f>
        <v/>
      </c>
      <c r="G716" s="167" t="str">
        <f>IF(ISBLANK('Beladung des Speichers'!A716),"",SUMIFS('Beladung des Speichers'!$C$17:$C$300,'Beladung des Speichers'!$A$17:$A$300,A716))</f>
        <v/>
      </c>
      <c r="H716" s="124" t="str">
        <f>IF(ISBLANK('Beladung des Speichers'!A716),"",'Beladung des Speichers'!C716)</f>
        <v/>
      </c>
      <c r="I716" s="168" t="str">
        <f>IF(ISBLANK('Beladung des Speichers'!A716),"",SUMIFS('Beladung des Speichers'!$E$17:$E$1001,'Beladung des Speichers'!$A$17:$A$1001,'Ergebnis (detailliert)'!A716))</f>
        <v/>
      </c>
      <c r="J716" s="125" t="str">
        <f>IF(ISBLANK('Beladung des Speichers'!A716),"",'Beladung des Speichers'!E716)</f>
        <v/>
      </c>
      <c r="K716" s="168" t="str">
        <f>IF(ISBLANK('Beladung des Speichers'!A716),"",SUMIFS('Entladung des Speichers'!$C$17:$C$1001,'Entladung des Speichers'!$A$17:$A$1001,'Ergebnis (detailliert)'!A716))</f>
        <v/>
      </c>
      <c r="L716" s="169" t="str">
        <f t="shared" si="42"/>
        <v/>
      </c>
      <c r="M716" s="169" t="str">
        <f>IF(ISBLANK('Entladung des Speichers'!A716),"",'Entladung des Speichers'!C716)</f>
        <v/>
      </c>
      <c r="N716" s="168" t="str">
        <f>IF(ISBLANK('Beladung des Speichers'!A716),"",SUMIFS('Entladung des Speichers'!$E$17:$E$1001,'Entladung des Speichers'!$A$17:$A$1001,'Ergebnis (detailliert)'!$A$17:$A$300))</f>
        <v/>
      </c>
      <c r="O716" s="125" t="str">
        <f t="shared" si="43"/>
        <v/>
      </c>
      <c r="P716" s="20" t="str">
        <f>IFERROR(IF(A716="","",N716*'Ergebnis (detailliert)'!J716/'Ergebnis (detailliert)'!I716),0)</f>
        <v/>
      </c>
      <c r="Q716" s="106" t="str">
        <f t="shared" si="44"/>
        <v/>
      </c>
      <c r="R716" s="107" t="str">
        <f t="shared" si="45"/>
        <v/>
      </c>
      <c r="S716" s="108" t="str">
        <f>IF(A716="","",IF(LOOKUP(A716,Stammdaten!$A$17:$A$1001,Stammdaten!$G$17:$G$1001)="Nein",0,IF(ISBLANK('Beladung des Speichers'!A716),"",ROUND(MIN(J716,Q716)*-1,2))))</f>
        <v/>
      </c>
    </row>
    <row r="717" spans="1:19" x14ac:dyDescent="0.2">
      <c r="A717" s="109" t="str">
        <f>IF('Beladung des Speichers'!A717="","",'Beladung des Speichers'!A717)</f>
        <v/>
      </c>
      <c r="B717" s="109" t="str">
        <f>IF('Beladung des Speichers'!B717="","",'Beladung des Speichers'!B717)</f>
        <v/>
      </c>
      <c r="C717" s="163" t="str">
        <f>IF(ISBLANK('Beladung des Speichers'!A717),"",SUMIFS('Beladung des Speichers'!$C$17:$C$300,'Beladung des Speichers'!$A$17:$A$300,A717)-SUMIFS('Entladung des Speichers'!$C$17:$C$300,'Entladung des Speichers'!$A$17:$A$300,A717)+SUMIFS(Füllstände!$B$17:$B$299,Füllstände!$A$17:$A$299,A717)-SUMIFS(Füllstände!$C$17:$C$299,Füllstände!$A$17:$A$299,A717))</f>
        <v/>
      </c>
      <c r="D717" s="164" t="str">
        <f>IF(ISBLANK('Beladung des Speichers'!A717),"",C717*'Beladung des Speichers'!C717/SUMIFS('Beladung des Speichers'!$C$17:$C$300,'Beladung des Speichers'!$A$17:$A$300,A717))</f>
        <v/>
      </c>
      <c r="E717" s="165" t="str">
        <f>IF(ISBLANK('Beladung des Speichers'!A717),"",1/SUMIFS('Beladung des Speichers'!$C$17:$C$300,'Beladung des Speichers'!$A$17:$A$300,A717)*C717*SUMIF($A$17:$A$300,A717,'Beladung des Speichers'!$E$17:$E$300))</f>
        <v/>
      </c>
      <c r="F717" s="166" t="str">
        <f>IF(ISBLANK('Beladung des Speichers'!A717),"",IF(C717=0,"0,00",D717/C717*E717))</f>
        <v/>
      </c>
      <c r="G717" s="167" t="str">
        <f>IF(ISBLANK('Beladung des Speichers'!A717),"",SUMIFS('Beladung des Speichers'!$C$17:$C$300,'Beladung des Speichers'!$A$17:$A$300,A717))</f>
        <v/>
      </c>
      <c r="H717" s="124" t="str">
        <f>IF(ISBLANK('Beladung des Speichers'!A717),"",'Beladung des Speichers'!C717)</f>
        <v/>
      </c>
      <c r="I717" s="168" t="str">
        <f>IF(ISBLANK('Beladung des Speichers'!A717),"",SUMIFS('Beladung des Speichers'!$E$17:$E$1001,'Beladung des Speichers'!$A$17:$A$1001,'Ergebnis (detailliert)'!A717))</f>
        <v/>
      </c>
      <c r="J717" s="125" t="str">
        <f>IF(ISBLANK('Beladung des Speichers'!A717),"",'Beladung des Speichers'!E717)</f>
        <v/>
      </c>
      <c r="K717" s="168" t="str">
        <f>IF(ISBLANK('Beladung des Speichers'!A717),"",SUMIFS('Entladung des Speichers'!$C$17:$C$1001,'Entladung des Speichers'!$A$17:$A$1001,'Ergebnis (detailliert)'!A717))</f>
        <v/>
      </c>
      <c r="L717" s="169" t="str">
        <f t="shared" si="42"/>
        <v/>
      </c>
      <c r="M717" s="169" t="str">
        <f>IF(ISBLANK('Entladung des Speichers'!A717),"",'Entladung des Speichers'!C717)</f>
        <v/>
      </c>
      <c r="N717" s="168" t="str">
        <f>IF(ISBLANK('Beladung des Speichers'!A717),"",SUMIFS('Entladung des Speichers'!$E$17:$E$1001,'Entladung des Speichers'!$A$17:$A$1001,'Ergebnis (detailliert)'!$A$17:$A$300))</f>
        <v/>
      </c>
      <c r="O717" s="125" t="str">
        <f t="shared" si="43"/>
        <v/>
      </c>
      <c r="P717" s="20" t="str">
        <f>IFERROR(IF(A717="","",N717*'Ergebnis (detailliert)'!J717/'Ergebnis (detailliert)'!I717),0)</f>
        <v/>
      </c>
      <c r="Q717" s="106" t="str">
        <f t="shared" si="44"/>
        <v/>
      </c>
      <c r="R717" s="107" t="str">
        <f t="shared" si="45"/>
        <v/>
      </c>
      <c r="S717" s="108" t="str">
        <f>IF(A717="","",IF(LOOKUP(A717,Stammdaten!$A$17:$A$1001,Stammdaten!$G$17:$G$1001)="Nein",0,IF(ISBLANK('Beladung des Speichers'!A717),"",ROUND(MIN(J717,Q717)*-1,2))))</f>
        <v/>
      </c>
    </row>
    <row r="718" spans="1:19" x14ac:dyDescent="0.2">
      <c r="A718" s="109" t="str">
        <f>IF('Beladung des Speichers'!A718="","",'Beladung des Speichers'!A718)</f>
        <v/>
      </c>
      <c r="B718" s="109" t="str">
        <f>IF('Beladung des Speichers'!B718="","",'Beladung des Speichers'!B718)</f>
        <v/>
      </c>
      <c r="C718" s="163" t="str">
        <f>IF(ISBLANK('Beladung des Speichers'!A718),"",SUMIFS('Beladung des Speichers'!$C$17:$C$300,'Beladung des Speichers'!$A$17:$A$300,A718)-SUMIFS('Entladung des Speichers'!$C$17:$C$300,'Entladung des Speichers'!$A$17:$A$300,A718)+SUMIFS(Füllstände!$B$17:$B$299,Füllstände!$A$17:$A$299,A718)-SUMIFS(Füllstände!$C$17:$C$299,Füllstände!$A$17:$A$299,A718))</f>
        <v/>
      </c>
      <c r="D718" s="164" t="str">
        <f>IF(ISBLANK('Beladung des Speichers'!A718),"",C718*'Beladung des Speichers'!C718/SUMIFS('Beladung des Speichers'!$C$17:$C$300,'Beladung des Speichers'!$A$17:$A$300,A718))</f>
        <v/>
      </c>
      <c r="E718" s="165" t="str">
        <f>IF(ISBLANK('Beladung des Speichers'!A718),"",1/SUMIFS('Beladung des Speichers'!$C$17:$C$300,'Beladung des Speichers'!$A$17:$A$300,A718)*C718*SUMIF($A$17:$A$300,A718,'Beladung des Speichers'!$E$17:$E$300))</f>
        <v/>
      </c>
      <c r="F718" s="166" t="str">
        <f>IF(ISBLANK('Beladung des Speichers'!A718),"",IF(C718=0,"0,00",D718/C718*E718))</f>
        <v/>
      </c>
      <c r="G718" s="167" t="str">
        <f>IF(ISBLANK('Beladung des Speichers'!A718),"",SUMIFS('Beladung des Speichers'!$C$17:$C$300,'Beladung des Speichers'!$A$17:$A$300,A718))</f>
        <v/>
      </c>
      <c r="H718" s="124" t="str">
        <f>IF(ISBLANK('Beladung des Speichers'!A718),"",'Beladung des Speichers'!C718)</f>
        <v/>
      </c>
      <c r="I718" s="168" t="str">
        <f>IF(ISBLANK('Beladung des Speichers'!A718),"",SUMIFS('Beladung des Speichers'!$E$17:$E$1001,'Beladung des Speichers'!$A$17:$A$1001,'Ergebnis (detailliert)'!A718))</f>
        <v/>
      </c>
      <c r="J718" s="125" t="str">
        <f>IF(ISBLANK('Beladung des Speichers'!A718),"",'Beladung des Speichers'!E718)</f>
        <v/>
      </c>
      <c r="K718" s="168" t="str">
        <f>IF(ISBLANK('Beladung des Speichers'!A718),"",SUMIFS('Entladung des Speichers'!$C$17:$C$1001,'Entladung des Speichers'!$A$17:$A$1001,'Ergebnis (detailliert)'!A718))</f>
        <v/>
      </c>
      <c r="L718" s="169" t="str">
        <f t="shared" si="42"/>
        <v/>
      </c>
      <c r="M718" s="169" t="str">
        <f>IF(ISBLANK('Entladung des Speichers'!A718),"",'Entladung des Speichers'!C718)</f>
        <v/>
      </c>
      <c r="N718" s="168" t="str">
        <f>IF(ISBLANK('Beladung des Speichers'!A718),"",SUMIFS('Entladung des Speichers'!$E$17:$E$1001,'Entladung des Speichers'!$A$17:$A$1001,'Ergebnis (detailliert)'!$A$17:$A$300))</f>
        <v/>
      </c>
      <c r="O718" s="125" t="str">
        <f t="shared" si="43"/>
        <v/>
      </c>
      <c r="P718" s="20" t="str">
        <f>IFERROR(IF(A718="","",N718*'Ergebnis (detailliert)'!J718/'Ergebnis (detailliert)'!I718),0)</f>
        <v/>
      </c>
      <c r="Q718" s="106" t="str">
        <f t="shared" si="44"/>
        <v/>
      </c>
      <c r="R718" s="107" t="str">
        <f t="shared" si="45"/>
        <v/>
      </c>
      <c r="S718" s="108" t="str">
        <f>IF(A718="","",IF(LOOKUP(A718,Stammdaten!$A$17:$A$1001,Stammdaten!$G$17:$G$1001)="Nein",0,IF(ISBLANK('Beladung des Speichers'!A718),"",ROUND(MIN(J718,Q718)*-1,2))))</f>
        <v/>
      </c>
    </row>
    <row r="719" spans="1:19" x14ac:dyDescent="0.2">
      <c r="A719" s="109" t="str">
        <f>IF('Beladung des Speichers'!A719="","",'Beladung des Speichers'!A719)</f>
        <v/>
      </c>
      <c r="B719" s="109" t="str">
        <f>IF('Beladung des Speichers'!B719="","",'Beladung des Speichers'!B719)</f>
        <v/>
      </c>
      <c r="C719" s="163" t="str">
        <f>IF(ISBLANK('Beladung des Speichers'!A719),"",SUMIFS('Beladung des Speichers'!$C$17:$C$300,'Beladung des Speichers'!$A$17:$A$300,A719)-SUMIFS('Entladung des Speichers'!$C$17:$C$300,'Entladung des Speichers'!$A$17:$A$300,A719)+SUMIFS(Füllstände!$B$17:$B$299,Füllstände!$A$17:$A$299,A719)-SUMIFS(Füllstände!$C$17:$C$299,Füllstände!$A$17:$A$299,A719))</f>
        <v/>
      </c>
      <c r="D719" s="164" t="str">
        <f>IF(ISBLANK('Beladung des Speichers'!A719),"",C719*'Beladung des Speichers'!C719/SUMIFS('Beladung des Speichers'!$C$17:$C$300,'Beladung des Speichers'!$A$17:$A$300,A719))</f>
        <v/>
      </c>
      <c r="E719" s="165" t="str">
        <f>IF(ISBLANK('Beladung des Speichers'!A719),"",1/SUMIFS('Beladung des Speichers'!$C$17:$C$300,'Beladung des Speichers'!$A$17:$A$300,A719)*C719*SUMIF($A$17:$A$300,A719,'Beladung des Speichers'!$E$17:$E$300))</f>
        <v/>
      </c>
      <c r="F719" s="166" t="str">
        <f>IF(ISBLANK('Beladung des Speichers'!A719),"",IF(C719=0,"0,00",D719/C719*E719))</f>
        <v/>
      </c>
      <c r="G719" s="167" t="str">
        <f>IF(ISBLANK('Beladung des Speichers'!A719),"",SUMIFS('Beladung des Speichers'!$C$17:$C$300,'Beladung des Speichers'!$A$17:$A$300,A719))</f>
        <v/>
      </c>
      <c r="H719" s="124" t="str">
        <f>IF(ISBLANK('Beladung des Speichers'!A719),"",'Beladung des Speichers'!C719)</f>
        <v/>
      </c>
      <c r="I719" s="168" t="str">
        <f>IF(ISBLANK('Beladung des Speichers'!A719),"",SUMIFS('Beladung des Speichers'!$E$17:$E$1001,'Beladung des Speichers'!$A$17:$A$1001,'Ergebnis (detailliert)'!A719))</f>
        <v/>
      </c>
      <c r="J719" s="125" t="str">
        <f>IF(ISBLANK('Beladung des Speichers'!A719),"",'Beladung des Speichers'!E719)</f>
        <v/>
      </c>
      <c r="K719" s="168" t="str">
        <f>IF(ISBLANK('Beladung des Speichers'!A719),"",SUMIFS('Entladung des Speichers'!$C$17:$C$1001,'Entladung des Speichers'!$A$17:$A$1001,'Ergebnis (detailliert)'!A719))</f>
        <v/>
      </c>
      <c r="L719" s="169" t="str">
        <f t="shared" si="42"/>
        <v/>
      </c>
      <c r="M719" s="169" t="str">
        <f>IF(ISBLANK('Entladung des Speichers'!A719),"",'Entladung des Speichers'!C719)</f>
        <v/>
      </c>
      <c r="N719" s="168" t="str">
        <f>IF(ISBLANK('Beladung des Speichers'!A719),"",SUMIFS('Entladung des Speichers'!$E$17:$E$1001,'Entladung des Speichers'!$A$17:$A$1001,'Ergebnis (detailliert)'!$A$17:$A$300))</f>
        <v/>
      </c>
      <c r="O719" s="125" t="str">
        <f t="shared" si="43"/>
        <v/>
      </c>
      <c r="P719" s="20" t="str">
        <f>IFERROR(IF(A719="","",N719*'Ergebnis (detailliert)'!J719/'Ergebnis (detailliert)'!I719),0)</f>
        <v/>
      </c>
      <c r="Q719" s="106" t="str">
        <f t="shared" si="44"/>
        <v/>
      </c>
      <c r="R719" s="107" t="str">
        <f t="shared" si="45"/>
        <v/>
      </c>
      <c r="S719" s="108" t="str">
        <f>IF(A719="","",IF(LOOKUP(A719,Stammdaten!$A$17:$A$1001,Stammdaten!$G$17:$G$1001)="Nein",0,IF(ISBLANK('Beladung des Speichers'!A719),"",ROUND(MIN(J719,Q719)*-1,2))))</f>
        <v/>
      </c>
    </row>
    <row r="720" spans="1:19" x14ac:dyDescent="0.2">
      <c r="A720" s="109" t="str">
        <f>IF('Beladung des Speichers'!A720="","",'Beladung des Speichers'!A720)</f>
        <v/>
      </c>
      <c r="B720" s="109" t="str">
        <f>IF('Beladung des Speichers'!B720="","",'Beladung des Speichers'!B720)</f>
        <v/>
      </c>
      <c r="C720" s="163" t="str">
        <f>IF(ISBLANK('Beladung des Speichers'!A720),"",SUMIFS('Beladung des Speichers'!$C$17:$C$300,'Beladung des Speichers'!$A$17:$A$300,A720)-SUMIFS('Entladung des Speichers'!$C$17:$C$300,'Entladung des Speichers'!$A$17:$A$300,A720)+SUMIFS(Füllstände!$B$17:$B$299,Füllstände!$A$17:$A$299,A720)-SUMIFS(Füllstände!$C$17:$C$299,Füllstände!$A$17:$A$299,A720))</f>
        <v/>
      </c>
      <c r="D720" s="164" t="str">
        <f>IF(ISBLANK('Beladung des Speichers'!A720),"",C720*'Beladung des Speichers'!C720/SUMIFS('Beladung des Speichers'!$C$17:$C$300,'Beladung des Speichers'!$A$17:$A$300,A720))</f>
        <v/>
      </c>
      <c r="E720" s="165" t="str">
        <f>IF(ISBLANK('Beladung des Speichers'!A720),"",1/SUMIFS('Beladung des Speichers'!$C$17:$C$300,'Beladung des Speichers'!$A$17:$A$300,A720)*C720*SUMIF($A$17:$A$300,A720,'Beladung des Speichers'!$E$17:$E$300))</f>
        <v/>
      </c>
      <c r="F720" s="166" t="str">
        <f>IF(ISBLANK('Beladung des Speichers'!A720),"",IF(C720=0,"0,00",D720/C720*E720))</f>
        <v/>
      </c>
      <c r="G720" s="167" t="str">
        <f>IF(ISBLANK('Beladung des Speichers'!A720),"",SUMIFS('Beladung des Speichers'!$C$17:$C$300,'Beladung des Speichers'!$A$17:$A$300,A720))</f>
        <v/>
      </c>
      <c r="H720" s="124" t="str">
        <f>IF(ISBLANK('Beladung des Speichers'!A720),"",'Beladung des Speichers'!C720)</f>
        <v/>
      </c>
      <c r="I720" s="168" t="str">
        <f>IF(ISBLANK('Beladung des Speichers'!A720),"",SUMIFS('Beladung des Speichers'!$E$17:$E$1001,'Beladung des Speichers'!$A$17:$A$1001,'Ergebnis (detailliert)'!A720))</f>
        <v/>
      </c>
      <c r="J720" s="125" t="str">
        <f>IF(ISBLANK('Beladung des Speichers'!A720),"",'Beladung des Speichers'!E720)</f>
        <v/>
      </c>
      <c r="K720" s="168" t="str">
        <f>IF(ISBLANK('Beladung des Speichers'!A720),"",SUMIFS('Entladung des Speichers'!$C$17:$C$1001,'Entladung des Speichers'!$A$17:$A$1001,'Ergebnis (detailliert)'!A720))</f>
        <v/>
      </c>
      <c r="L720" s="169" t="str">
        <f t="shared" si="42"/>
        <v/>
      </c>
      <c r="M720" s="169" t="str">
        <f>IF(ISBLANK('Entladung des Speichers'!A720),"",'Entladung des Speichers'!C720)</f>
        <v/>
      </c>
      <c r="N720" s="168" t="str">
        <f>IF(ISBLANK('Beladung des Speichers'!A720),"",SUMIFS('Entladung des Speichers'!$E$17:$E$1001,'Entladung des Speichers'!$A$17:$A$1001,'Ergebnis (detailliert)'!$A$17:$A$300))</f>
        <v/>
      </c>
      <c r="O720" s="125" t="str">
        <f t="shared" si="43"/>
        <v/>
      </c>
      <c r="P720" s="20" t="str">
        <f>IFERROR(IF(A720="","",N720*'Ergebnis (detailliert)'!J720/'Ergebnis (detailliert)'!I720),0)</f>
        <v/>
      </c>
      <c r="Q720" s="106" t="str">
        <f t="shared" si="44"/>
        <v/>
      </c>
      <c r="R720" s="107" t="str">
        <f t="shared" si="45"/>
        <v/>
      </c>
      <c r="S720" s="108" t="str">
        <f>IF(A720="","",IF(LOOKUP(A720,Stammdaten!$A$17:$A$1001,Stammdaten!$G$17:$G$1001)="Nein",0,IF(ISBLANK('Beladung des Speichers'!A720),"",ROUND(MIN(J720,Q720)*-1,2))))</f>
        <v/>
      </c>
    </row>
    <row r="721" spans="1:19" x14ac:dyDescent="0.2">
      <c r="A721" s="109" t="str">
        <f>IF('Beladung des Speichers'!A721="","",'Beladung des Speichers'!A721)</f>
        <v/>
      </c>
      <c r="B721" s="109" t="str">
        <f>IF('Beladung des Speichers'!B721="","",'Beladung des Speichers'!B721)</f>
        <v/>
      </c>
      <c r="C721" s="163" t="str">
        <f>IF(ISBLANK('Beladung des Speichers'!A721),"",SUMIFS('Beladung des Speichers'!$C$17:$C$300,'Beladung des Speichers'!$A$17:$A$300,A721)-SUMIFS('Entladung des Speichers'!$C$17:$C$300,'Entladung des Speichers'!$A$17:$A$300,A721)+SUMIFS(Füllstände!$B$17:$B$299,Füllstände!$A$17:$A$299,A721)-SUMIFS(Füllstände!$C$17:$C$299,Füllstände!$A$17:$A$299,A721))</f>
        <v/>
      </c>
      <c r="D721" s="164" t="str">
        <f>IF(ISBLANK('Beladung des Speichers'!A721),"",C721*'Beladung des Speichers'!C721/SUMIFS('Beladung des Speichers'!$C$17:$C$300,'Beladung des Speichers'!$A$17:$A$300,A721))</f>
        <v/>
      </c>
      <c r="E721" s="165" t="str">
        <f>IF(ISBLANK('Beladung des Speichers'!A721),"",1/SUMIFS('Beladung des Speichers'!$C$17:$C$300,'Beladung des Speichers'!$A$17:$A$300,A721)*C721*SUMIF($A$17:$A$300,A721,'Beladung des Speichers'!$E$17:$E$300))</f>
        <v/>
      </c>
      <c r="F721" s="166" t="str">
        <f>IF(ISBLANK('Beladung des Speichers'!A721),"",IF(C721=0,"0,00",D721/C721*E721))</f>
        <v/>
      </c>
      <c r="G721" s="167" t="str">
        <f>IF(ISBLANK('Beladung des Speichers'!A721),"",SUMIFS('Beladung des Speichers'!$C$17:$C$300,'Beladung des Speichers'!$A$17:$A$300,A721))</f>
        <v/>
      </c>
      <c r="H721" s="124" t="str">
        <f>IF(ISBLANK('Beladung des Speichers'!A721),"",'Beladung des Speichers'!C721)</f>
        <v/>
      </c>
      <c r="I721" s="168" t="str">
        <f>IF(ISBLANK('Beladung des Speichers'!A721),"",SUMIFS('Beladung des Speichers'!$E$17:$E$1001,'Beladung des Speichers'!$A$17:$A$1001,'Ergebnis (detailliert)'!A721))</f>
        <v/>
      </c>
      <c r="J721" s="125" t="str">
        <f>IF(ISBLANK('Beladung des Speichers'!A721),"",'Beladung des Speichers'!E721)</f>
        <v/>
      </c>
      <c r="K721" s="168" t="str">
        <f>IF(ISBLANK('Beladung des Speichers'!A721),"",SUMIFS('Entladung des Speichers'!$C$17:$C$1001,'Entladung des Speichers'!$A$17:$A$1001,'Ergebnis (detailliert)'!A721))</f>
        <v/>
      </c>
      <c r="L721" s="169" t="str">
        <f t="shared" si="42"/>
        <v/>
      </c>
      <c r="M721" s="169" t="str">
        <f>IF(ISBLANK('Entladung des Speichers'!A721),"",'Entladung des Speichers'!C721)</f>
        <v/>
      </c>
      <c r="N721" s="168" t="str">
        <f>IF(ISBLANK('Beladung des Speichers'!A721),"",SUMIFS('Entladung des Speichers'!$E$17:$E$1001,'Entladung des Speichers'!$A$17:$A$1001,'Ergebnis (detailliert)'!$A$17:$A$300))</f>
        <v/>
      </c>
      <c r="O721" s="125" t="str">
        <f t="shared" si="43"/>
        <v/>
      </c>
      <c r="P721" s="20" t="str">
        <f>IFERROR(IF(A721="","",N721*'Ergebnis (detailliert)'!J721/'Ergebnis (detailliert)'!I721),0)</f>
        <v/>
      </c>
      <c r="Q721" s="106" t="str">
        <f t="shared" si="44"/>
        <v/>
      </c>
      <c r="R721" s="107" t="str">
        <f t="shared" si="45"/>
        <v/>
      </c>
      <c r="S721" s="108" t="str">
        <f>IF(A721="","",IF(LOOKUP(A721,Stammdaten!$A$17:$A$1001,Stammdaten!$G$17:$G$1001)="Nein",0,IF(ISBLANK('Beladung des Speichers'!A721),"",ROUND(MIN(J721,Q721)*-1,2))))</f>
        <v/>
      </c>
    </row>
    <row r="722" spans="1:19" x14ac:dyDescent="0.2">
      <c r="A722" s="109" t="str">
        <f>IF('Beladung des Speichers'!A722="","",'Beladung des Speichers'!A722)</f>
        <v/>
      </c>
      <c r="B722" s="109" t="str">
        <f>IF('Beladung des Speichers'!B722="","",'Beladung des Speichers'!B722)</f>
        <v/>
      </c>
      <c r="C722" s="163" t="str">
        <f>IF(ISBLANK('Beladung des Speichers'!A722),"",SUMIFS('Beladung des Speichers'!$C$17:$C$300,'Beladung des Speichers'!$A$17:$A$300,A722)-SUMIFS('Entladung des Speichers'!$C$17:$C$300,'Entladung des Speichers'!$A$17:$A$300,A722)+SUMIFS(Füllstände!$B$17:$B$299,Füllstände!$A$17:$A$299,A722)-SUMIFS(Füllstände!$C$17:$C$299,Füllstände!$A$17:$A$299,A722))</f>
        <v/>
      </c>
      <c r="D722" s="164" t="str">
        <f>IF(ISBLANK('Beladung des Speichers'!A722),"",C722*'Beladung des Speichers'!C722/SUMIFS('Beladung des Speichers'!$C$17:$C$300,'Beladung des Speichers'!$A$17:$A$300,A722))</f>
        <v/>
      </c>
      <c r="E722" s="165" t="str">
        <f>IF(ISBLANK('Beladung des Speichers'!A722),"",1/SUMIFS('Beladung des Speichers'!$C$17:$C$300,'Beladung des Speichers'!$A$17:$A$300,A722)*C722*SUMIF($A$17:$A$300,A722,'Beladung des Speichers'!$E$17:$E$300))</f>
        <v/>
      </c>
      <c r="F722" s="166" t="str">
        <f>IF(ISBLANK('Beladung des Speichers'!A722),"",IF(C722=0,"0,00",D722/C722*E722))</f>
        <v/>
      </c>
      <c r="G722" s="167" t="str">
        <f>IF(ISBLANK('Beladung des Speichers'!A722),"",SUMIFS('Beladung des Speichers'!$C$17:$C$300,'Beladung des Speichers'!$A$17:$A$300,A722))</f>
        <v/>
      </c>
      <c r="H722" s="124" t="str">
        <f>IF(ISBLANK('Beladung des Speichers'!A722),"",'Beladung des Speichers'!C722)</f>
        <v/>
      </c>
      <c r="I722" s="168" t="str">
        <f>IF(ISBLANK('Beladung des Speichers'!A722),"",SUMIFS('Beladung des Speichers'!$E$17:$E$1001,'Beladung des Speichers'!$A$17:$A$1001,'Ergebnis (detailliert)'!A722))</f>
        <v/>
      </c>
      <c r="J722" s="125" t="str">
        <f>IF(ISBLANK('Beladung des Speichers'!A722),"",'Beladung des Speichers'!E722)</f>
        <v/>
      </c>
      <c r="K722" s="168" t="str">
        <f>IF(ISBLANK('Beladung des Speichers'!A722),"",SUMIFS('Entladung des Speichers'!$C$17:$C$1001,'Entladung des Speichers'!$A$17:$A$1001,'Ergebnis (detailliert)'!A722))</f>
        <v/>
      </c>
      <c r="L722" s="169" t="str">
        <f t="shared" ref="L722:L785" si="46">IF(A722="","",K722+C722)</f>
        <v/>
      </c>
      <c r="M722" s="169" t="str">
        <f>IF(ISBLANK('Entladung des Speichers'!A722),"",'Entladung des Speichers'!C722)</f>
        <v/>
      </c>
      <c r="N722" s="168" t="str">
        <f>IF(ISBLANK('Beladung des Speichers'!A722),"",SUMIFS('Entladung des Speichers'!$E$17:$E$1001,'Entladung des Speichers'!$A$17:$A$1001,'Ergebnis (detailliert)'!$A$17:$A$300))</f>
        <v/>
      </c>
      <c r="O722" s="125" t="str">
        <f t="shared" ref="O722:O785" si="47">IF(A722="","",N722+E722)</f>
        <v/>
      </c>
      <c r="P722" s="20" t="str">
        <f>IFERROR(IF(A722="","",N722*'Ergebnis (detailliert)'!J722/'Ergebnis (detailliert)'!I722),0)</f>
        <v/>
      </c>
      <c r="Q722" s="106" t="str">
        <f t="shared" ref="Q722:Q785" si="48">IFERROR(IF(A722="","",P722+E722*H722/G722),0)</f>
        <v/>
      </c>
      <c r="R722" s="107" t="str">
        <f t="shared" ref="R722:R785" si="49">H722</f>
        <v/>
      </c>
      <c r="S722" s="108" t="str">
        <f>IF(A722="","",IF(LOOKUP(A722,Stammdaten!$A$17:$A$1001,Stammdaten!$G$17:$G$1001)="Nein",0,IF(ISBLANK('Beladung des Speichers'!A722),"",ROUND(MIN(J722,Q722)*-1,2))))</f>
        <v/>
      </c>
    </row>
    <row r="723" spans="1:19" x14ac:dyDescent="0.2">
      <c r="A723" s="109" t="str">
        <f>IF('Beladung des Speichers'!A723="","",'Beladung des Speichers'!A723)</f>
        <v/>
      </c>
      <c r="B723" s="109" t="str">
        <f>IF('Beladung des Speichers'!B723="","",'Beladung des Speichers'!B723)</f>
        <v/>
      </c>
      <c r="C723" s="163" t="str">
        <f>IF(ISBLANK('Beladung des Speichers'!A723),"",SUMIFS('Beladung des Speichers'!$C$17:$C$300,'Beladung des Speichers'!$A$17:$A$300,A723)-SUMIFS('Entladung des Speichers'!$C$17:$C$300,'Entladung des Speichers'!$A$17:$A$300,A723)+SUMIFS(Füllstände!$B$17:$B$299,Füllstände!$A$17:$A$299,A723)-SUMIFS(Füllstände!$C$17:$C$299,Füllstände!$A$17:$A$299,A723))</f>
        <v/>
      </c>
      <c r="D723" s="164" t="str">
        <f>IF(ISBLANK('Beladung des Speichers'!A723),"",C723*'Beladung des Speichers'!C723/SUMIFS('Beladung des Speichers'!$C$17:$C$300,'Beladung des Speichers'!$A$17:$A$300,A723))</f>
        <v/>
      </c>
      <c r="E723" s="165" t="str">
        <f>IF(ISBLANK('Beladung des Speichers'!A723),"",1/SUMIFS('Beladung des Speichers'!$C$17:$C$300,'Beladung des Speichers'!$A$17:$A$300,A723)*C723*SUMIF($A$17:$A$300,A723,'Beladung des Speichers'!$E$17:$E$300))</f>
        <v/>
      </c>
      <c r="F723" s="166" t="str">
        <f>IF(ISBLANK('Beladung des Speichers'!A723),"",IF(C723=0,"0,00",D723/C723*E723))</f>
        <v/>
      </c>
      <c r="G723" s="167" t="str">
        <f>IF(ISBLANK('Beladung des Speichers'!A723),"",SUMIFS('Beladung des Speichers'!$C$17:$C$300,'Beladung des Speichers'!$A$17:$A$300,A723))</f>
        <v/>
      </c>
      <c r="H723" s="124" t="str">
        <f>IF(ISBLANK('Beladung des Speichers'!A723),"",'Beladung des Speichers'!C723)</f>
        <v/>
      </c>
      <c r="I723" s="168" t="str">
        <f>IF(ISBLANK('Beladung des Speichers'!A723),"",SUMIFS('Beladung des Speichers'!$E$17:$E$1001,'Beladung des Speichers'!$A$17:$A$1001,'Ergebnis (detailliert)'!A723))</f>
        <v/>
      </c>
      <c r="J723" s="125" t="str">
        <f>IF(ISBLANK('Beladung des Speichers'!A723),"",'Beladung des Speichers'!E723)</f>
        <v/>
      </c>
      <c r="K723" s="168" t="str">
        <f>IF(ISBLANK('Beladung des Speichers'!A723),"",SUMIFS('Entladung des Speichers'!$C$17:$C$1001,'Entladung des Speichers'!$A$17:$A$1001,'Ergebnis (detailliert)'!A723))</f>
        <v/>
      </c>
      <c r="L723" s="169" t="str">
        <f t="shared" si="46"/>
        <v/>
      </c>
      <c r="M723" s="169" t="str">
        <f>IF(ISBLANK('Entladung des Speichers'!A723),"",'Entladung des Speichers'!C723)</f>
        <v/>
      </c>
      <c r="N723" s="168" t="str">
        <f>IF(ISBLANK('Beladung des Speichers'!A723),"",SUMIFS('Entladung des Speichers'!$E$17:$E$1001,'Entladung des Speichers'!$A$17:$A$1001,'Ergebnis (detailliert)'!$A$17:$A$300))</f>
        <v/>
      </c>
      <c r="O723" s="125" t="str">
        <f t="shared" si="47"/>
        <v/>
      </c>
      <c r="P723" s="20" t="str">
        <f>IFERROR(IF(A723="","",N723*'Ergebnis (detailliert)'!J723/'Ergebnis (detailliert)'!I723),0)</f>
        <v/>
      </c>
      <c r="Q723" s="106" t="str">
        <f t="shared" si="48"/>
        <v/>
      </c>
      <c r="R723" s="107" t="str">
        <f t="shared" si="49"/>
        <v/>
      </c>
      <c r="S723" s="108" t="str">
        <f>IF(A723="","",IF(LOOKUP(A723,Stammdaten!$A$17:$A$1001,Stammdaten!$G$17:$G$1001)="Nein",0,IF(ISBLANK('Beladung des Speichers'!A723),"",ROUND(MIN(J723,Q723)*-1,2))))</f>
        <v/>
      </c>
    </row>
    <row r="724" spans="1:19" x14ac:dyDescent="0.2">
      <c r="A724" s="109" t="str">
        <f>IF('Beladung des Speichers'!A724="","",'Beladung des Speichers'!A724)</f>
        <v/>
      </c>
      <c r="B724" s="109" t="str">
        <f>IF('Beladung des Speichers'!B724="","",'Beladung des Speichers'!B724)</f>
        <v/>
      </c>
      <c r="C724" s="163" t="str">
        <f>IF(ISBLANK('Beladung des Speichers'!A724),"",SUMIFS('Beladung des Speichers'!$C$17:$C$300,'Beladung des Speichers'!$A$17:$A$300,A724)-SUMIFS('Entladung des Speichers'!$C$17:$C$300,'Entladung des Speichers'!$A$17:$A$300,A724)+SUMIFS(Füllstände!$B$17:$B$299,Füllstände!$A$17:$A$299,A724)-SUMIFS(Füllstände!$C$17:$C$299,Füllstände!$A$17:$A$299,A724))</f>
        <v/>
      </c>
      <c r="D724" s="164" t="str">
        <f>IF(ISBLANK('Beladung des Speichers'!A724),"",C724*'Beladung des Speichers'!C724/SUMIFS('Beladung des Speichers'!$C$17:$C$300,'Beladung des Speichers'!$A$17:$A$300,A724))</f>
        <v/>
      </c>
      <c r="E724" s="165" t="str">
        <f>IF(ISBLANK('Beladung des Speichers'!A724),"",1/SUMIFS('Beladung des Speichers'!$C$17:$C$300,'Beladung des Speichers'!$A$17:$A$300,A724)*C724*SUMIF($A$17:$A$300,A724,'Beladung des Speichers'!$E$17:$E$300))</f>
        <v/>
      </c>
      <c r="F724" s="166" t="str">
        <f>IF(ISBLANK('Beladung des Speichers'!A724),"",IF(C724=0,"0,00",D724/C724*E724))</f>
        <v/>
      </c>
      <c r="G724" s="167" t="str">
        <f>IF(ISBLANK('Beladung des Speichers'!A724),"",SUMIFS('Beladung des Speichers'!$C$17:$C$300,'Beladung des Speichers'!$A$17:$A$300,A724))</f>
        <v/>
      </c>
      <c r="H724" s="124" t="str">
        <f>IF(ISBLANK('Beladung des Speichers'!A724),"",'Beladung des Speichers'!C724)</f>
        <v/>
      </c>
      <c r="I724" s="168" t="str">
        <f>IF(ISBLANK('Beladung des Speichers'!A724),"",SUMIFS('Beladung des Speichers'!$E$17:$E$1001,'Beladung des Speichers'!$A$17:$A$1001,'Ergebnis (detailliert)'!A724))</f>
        <v/>
      </c>
      <c r="J724" s="125" t="str">
        <f>IF(ISBLANK('Beladung des Speichers'!A724),"",'Beladung des Speichers'!E724)</f>
        <v/>
      </c>
      <c r="K724" s="168" t="str">
        <f>IF(ISBLANK('Beladung des Speichers'!A724),"",SUMIFS('Entladung des Speichers'!$C$17:$C$1001,'Entladung des Speichers'!$A$17:$A$1001,'Ergebnis (detailliert)'!A724))</f>
        <v/>
      </c>
      <c r="L724" s="169" t="str">
        <f t="shared" si="46"/>
        <v/>
      </c>
      <c r="M724" s="169" t="str">
        <f>IF(ISBLANK('Entladung des Speichers'!A724),"",'Entladung des Speichers'!C724)</f>
        <v/>
      </c>
      <c r="N724" s="168" t="str">
        <f>IF(ISBLANK('Beladung des Speichers'!A724),"",SUMIFS('Entladung des Speichers'!$E$17:$E$1001,'Entladung des Speichers'!$A$17:$A$1001,'Ergebnis (detailliert)'!$A$17:$A$300))</f>
        <v/>
      </c>
      <c r="O724" s="125" t="str">
        <f t="shared" si="47"/>
        <v/>
      </c>
      <c r="P724" s="20" t="str">
        <f>IFERROR(IF(A724="","",N724*'Ergebnis (detailliert)'!J724/'Ergebnis (detailliert)'!I724),0)</f>
        <v/>
      </c>
      <c r="Q724" s="106" t="str">
        <f t="shared" si="48"/>
        <v/>
      </c>
      <c r="R724" s="107" t="str">
        <f t="shared" si="49"/>
        <v/>
      </c>
      <c r="S724" s="108" t="str">
        <f>IF(A724="","",IF(LOOKUP(A724,Stammdaten!$A$17:$A$1001,Stammdaten!$G$17:$G$1001)="Nein",0,IF(ISBLANK('Beladung des Speichers'!A724),"",ROUND(MIN(J724,Q724)*-1,2))))</f>
        <v/>
      </c>
    </row>
    <row r="725" spans="1:19" x14ac:dyDescent="0.2">
      <c r="A725" s="109" t="str">
        <f>IF('Beladung des Speichers'!A725="","",'Beladung des Speichers'!A725)</f>
        <v/>
      </c>
      <c r="B725" s="109" t="str">
        <f>IF('Beladung des Speichers'!B725="","",'Beladung des Speichers'!B725)</f>
        <v/>
      </c>
      <c r="C725" s="163" t="str">
        <f>IF(ISBLANK('Beladung des Speichers'!A725),"",SUMIFS('Beladung des Speichers'!$C$17:$C$300,'Beladung des Speichers'!$A$17:$A$300,A725)-SUMIFS('Entladung des Speichers'!$C$17:$C$300,'Entladung des Speichers'!$A$17:$A$300,A725)+SUMIFS(Füllstände!$B$17:$B$299,Füllstände!$A$17:$A$299,A725)-SUMIFS(Füllstände!$C$17:$C$299,Füllstände!$A$17:$A$299,A725))</f>
        <v/>
      </c>
      <c r="D725" s="164" t="str">
        <f>IF(ISBLANK('Beladung des Speichers'!A725),"",C725*'Beladung des Speichers'!C725/SUMIFS('Beladung des Speichers'!$C$17:$C$300,'Beladung des Speichers'!$A$17:$A$300,A725))</f>
        <v/>
      </c>
      <c r="E725" s="165" t="str">
        <f>IF(ISBLANK('Beladung des Speichers'!A725),"",1/SUMIFS('Beladung des Speichers'!$C$17:$C$300,'Beladung des Speichers'!$A$17:$A$300,A725)*C725*SUMIF($A$17:$A$300,A725,'Beladung des Speichers'!$E$17:$E$300))</f>
        <v/>
      </c>
      <c r="F725" s="166" t="str">
        <f>IF(ISBLANK('Beladung des Speichers'!A725),"",IF(C725=0,"0,00",D725/C725*E725))</f>
        <v/>
      </c>
      <c r="G725" s="167" t="str">
        <f>IF(ISBLANK('Beladung des Speichers'!A725),"",SUMIFS('Beladung des Speichers'!$C$17:$C$300,'Beladung des Speichers'!$A$17:$A$300,A725))</f>
        <v/>
      </c>
      <c r="H725" s="124" t="str">
        <f>IF(ISBLANK('Beladung des Speichers'!A725),"",'Beladung des Speichers'!C725)</f>
        <v/>
      </c>
      <c r="I725" s="168" t="str">
        <f>IF(ISBLANK('Beladung des Speichers'!A725),"",SUMIFS('Beladung des Speichers'!$E$17:$E$1001,'Beladung des Speichers'!$A$17:$A$1001,'Ergebnis (detailliert)'!A725))</f>
        <v/>
      </c>
      <c r="J725" s="125" t="str">
        <f>IF(ISBLANK('Beladung des Speichers'!A725),"",'Beladung des Speichers'!E725)</f>
        <v/>
      </c>
      <c r="K725" s="168" t="str">
        <f>IF(ISBLANK('Beladung des Speichers'!A725),"",SUMIFS('Entladung des Speichers'!$C$17:$C$1001,'Entladung des Speichers'!$A$17:$A$1001,'Ergebnis (detailliert)'!A725))</f>
        <v/>
      </c>
      <c r="L725" s="169" t="str">
        <f t="shared" si="46"/>
        <v/>
      </c>
      <c r="M725" s="169" t="str">
        <f>IF(ISBLANK('Entladung des Speichers'!A725),"",'Entladung des Speichers'!C725)</f>
        <v/>
      </c>
      <c r="N725" s="168" t="str">
        <f>IF(ISBLANK('Beladung des Speichers'!A725),"",SUMIFS('Entladung des Speichers'!$E$17:$E$1001,'Entladung des Speichers'!$A$17:$A$1001,'Ergebnis (detailliert)'!$A$17:$A$300))</f>
        <v/>
      </c>
      <c r="O725" s="125" t="str">
        <f t="shared" si="47"/>
        <v/>
      </c>
      <c r="P725" s="20" t="str">
        <f>IFERROR(IF(A725="","",N725*'Ergebnis (detailliert)'!J725/'Ergebnis (detailliert)'!I725),0)</f>
        <v/>
      </c>
      <c r="Q725" s="106" t="str">
        <f t="shared" si="48"/>
        <v/>
      </c>
      <c r="R725" s="107" t="str">
        <f t="shared" si="49"/>
        <v/>
      </c>
      <c r="S725" s="108" t="str">
        <f>IF(A725="","",IF(LOOKUP(A725,Stammdaten!$A$17:$A$1001,Stammdaten!$G$17:$G$1001)="Nein",0,IF(ISBLANK('Beladung des Speichers'!A725),"",ROUND(MIN(J725,Q725)*-1,2))))</f>
        <v/>
      </c>
    </row>
    <row r="726" spans="1:19" x14ac:dyDescent="0.2">
      <c r="A726" s="109" t="str">
        <f>IF('Beladung des Speichers'!A726="","",'Beladung des Speichers'!A726)</f>
        <v/>
      </c>
      <c r="B726" s="109" t="str">
        <f>IF('Beladung des Speichers'!B726="","",'Beladung des Speichers'!B726)</f>
        <v/>
      </c>
      <c r="C726" s="163" t="str">
        <f>IF(ISBLANK('Beladung des Speichers'!A726),"",SUMIFS('Beladung des Speichers'!$C$17:$C$300,'Beladung des Speichers'!$A$17:$A$300,A726)-SUMIFS('Entladung des Speichers'!$C$17:$C$300,'Entladung des Speichers'!$A$17:$A$300,A726)+SUMIFS(Füllstände!$B$17:$B$299,Füllstände!$A$17:$A$299,A726)-SUMIFS(Füllstände!$C$17:$C$299,Füllstände!$A$17:$A$299,A726))</f>
        <v/>
      </c>
      <c r="D726" s="164" t="str">
        <f>IF(ISBLANK('Beladung des Speichers'!A726),"",C726*'Beladung des Speichers'!C726/SUMIFS('Beladung des Speichers'!$C$17:$C$300,'Beladung des Speichers'!$A$17:$A$300,A726))</f>
        <v/>
      </c>
      <c r="E726" s="165" t="str">
        <f>IF(ISBLANK('Beladung des Speichers'!A726),"",1/SUMIFS('Beladung des Speichers'!$C$17:$C$300,'Beladung des Speichers'!$A$17:$A$300,A726)*C726*SUMIF($A$17:$A$300,A726,'Beladung des Speichers'!$E$17:$E$300))</f>
        <v/>
      </c>
      <c r="F726" s="166" t="str">
        <f>IF(ISBLANK('Beladung des Speichers'!A726),"",IF(C726=0,"0,00",D726/C726*E726))</f>
        <v/>
      </c>
      <c r="G726" s="167" t="str">
        <f>IF(ISBLANK('Beladung des Speichers'!A726),"",SUMIFS('Beladung des Speichers'!$C$17:$C$300,'Beladung des Speichers'!$A$17:$A$300,A726))</f>
        <v/>
      </c>
      <c r="H726" s="124" t="str">
        <f>IF(ISBLANK('Beladung des Speichers'!A726),"",'Beladung des Speichers'!C726)</f>
        <v/>
      </c>
      <c r="I726" s="168" t="str">
        <f>IF(ISBLANK('Beladung des Speichers'!A726),"",SUMIFS('Beladung des Speichers'!$E$17:$E$1001,'Beladung des Speichers'!$A$17:$A$1001,'Ergebnis (detailliert)'!A726))</f>
        <v/>
      </c>
      <c r="J726" s="125" t="str">
        <f>IF(ISBLANK('Beladung des Speichers'!A726),"",'Beladung des Speichers'!E726)</f>
        <v/>
      </c>
      <c r="K726" s="168" t="str">
        <f>IF(ISBLANK('Beladung des Speichers'!A726),"",SUMIFS('Entladung des Speichers'!$C$17:$C$1001,'Entladung des Speichers'!$A$17:$A$1001,'Ergebnis (detailliert)'!A726))</f>
        <v/>
      </c>
      <c r="L726" s="169" t="str">
        <f t="shared" si="46"/>
        <v/>
      </c>
      <c r="M726" s="169" t="str">
        <f>IF(ISBLANK('Entladung des Speichers'!A726),"",'Entladung des Speichers'!C726)</f>
        <v/>
      </c>
      <c r="N726" s="168" t="str">
        <f>IF(ISBLANK('Beladung des Speichers'!A726),"",SUMIFS('Entladung des Speichers'!$E$17:$E$1001,'Entladung des Speichers'!$A$17:$A$1001,'Ergebnis (detailliert)'!$A$17:$A$300))</f>
        <v/>
      </c>
      <c r="O726" s="125" t="str">
        <f t="shared" si="47"/>
        <v/>
      </c>
      <c r="P726" s="20" t="str">
        <f>IFERROR(IF(A726="","",N726*'Ergebnis (detailliert)'!J726/'Ergebnis (detailliert)'!I726),0)</f>
        <v/>
      </c>
      <c r="Q726" s="106" t="str">
        <f t="shared" si="48"/>
        <v/>
      </c>
      <c r="R726" s="107" t="str">
        <f t="shared" si="49"/>
        <v/>
      </c>
      <c r="S726" s="108" t="str">
        <f>IF(A726="","",IF(LOOKUP(A726,Stammdaten!$A$17:$A$1001,Stammdaten!$G$17:$G$1001)="Nein",0,IF(ISBLANK('Beladung des Speichers'!A726),"",ROUND(MIN(J726,Q726)*-1,2))))</f>
        <v/>
      </c>
    </row>
    <row r="727" spans="1:19" x14ac:dyDescent="0.2">
      <c r="A727" s="109" t="str">
        <f>IF('Beladung des Speichers'!A727="","",'Beladung des Speichers'!A727)</f>
        <v/>
      </c>
      <c r="B727" s="109" t="str">
        <f>IF('Beladung des Speichers'!B727="","",'Beladung des Speichers'!B727)</f>
        <v/>
      </c>
      <c r="C727" s="163" t="str">
        <f>IF(ISBLANK('Beladung des Speichers'!A727),"",SUMIFS('Beladung des Speichers'!$C$17:$C$300,'Beladung des Speichers'!$A$17:$A$300,A727)-SUMIFS('Entladung des Speichers'!$C$17:$C$300,'Entladung des Speichers'!$A$17:$A$300,A727)+SUMIFS(Füllstände!$B$17:$B$299,Füllstände!$A$17:$A$299,A727)-SUMIFS(Füllstände!$C$17:$C$299,Füllstände!$A$17:$A$299,A727))</f>
        <v/>
      </c>
      <c r="D727" s="164" t="str">
        <f>IF(ISBLANK('Beladung des Speichers'!A727),"",C727*'Beladung des Speichers'!C727/SUMIFS('Beladung des Speichers'!$C$17:$C$300,'Beladung des Speichers'!$A$17:$A$300,A727))</f>
        <v/>
      </c>
      <c r="E727" s="165" t="str">
        <f>IF(ISBLANK('Beladung des Speichers'!A727),"",1/SUMIFS('Beladung des Speichers'!$C$17:$C$300,'Beladung des Speichers'!$A$17:$A$300,A727)*C727*SUMIF($A$17:$A$300,A727,'Beladung des Speichers'!$E$17:$E$300))</f>
        <v/>
      </c>
      <c r="F727" s="166" t="str">
        <f>IF(ISBLANK('Beladung des Speichers'!A727),"",IF(C727=0,"0,00",D727/C727*E727))</f>
        <v/>
      </c>
      <c r="G727" s="167" t="str">
        <f>IF(ISBLANK('Beladung des Speichers'!A727),"",SUMIFS('Beladung des Speichers'!$C$17:$C$300,'Beladung des Speichers'!$A$17:$A$300,A727))</f>
        <v/>
      </c>
      <c r="H727" s="124" t="str">
        <f>IF(ISBLANK('Beladung des Speichers'!A727),"",'Beladung des Speichers'!C727)</f>
        <v/>
      </c>
      <c r="I727" s="168" t="str">
        <f>IF(ISBLANK('Beladung des Speichers'!A727),"",SUMIFS('Beladung des Speichers'!$E$17:$E$1001,'Beladung des Speichers'!$A$17:$A$1001,'Ergebnis (detailliert)'!A727))</f>
        <v/>
      </c>
      <c r="J727" s="125" t="str">
        <f>IF(ISBLANK('Beladung des Speichers'!A727),"",'Beladung des Speichers'!E727)</f>
        <v/>
      </c>
      <c r="K727" s="168" t="str">
        <f>IF(ISBLANK('Beladung des Speichers'!A727),"",SUMIFS('Entladung des Speichers'!$C$17:$C$1001,'Entladung des Speichers'!$A$17:$A$1001,'Ergebnis (detailliert)'!A727))</f>
        <v/>
      </c>
      <c r="L727" s="169" t="str">
        <f t="shared" si="46"/>
        <v/>
      </c>
      <c r="M727" s="169" t="str">
        <f>IF(ISBLANK('Entladung des Speichers'!A727),"",'Entladung des Speichers'!C727)</f>
        <v/>
      </c>
      <c r="N727" s="168" t="str">
        <f>IF(ISBLANK('Beladung des Speichers'!A727),"",SUMIFS('Entladung des Speichers'!$E$17:$E$1001,'Entladung des Speichers'!$A$17:$A$1001,'Ergebnis (detailliert)'!$A$17:$A$300))</f>
        <v/>
      </c>
      <c r="O727" s="125" t="str">
        <f t="shared" si="47"/>
        <v/>
      </c>
      <c r="P727" s="20" t="str">
        <f>IFERROR(IF(A727="","",N727*'Ergebnis (detailliert)'!J727/'Ergebnis (detailliert)'!I727),0)</f>
        <v/>
      </c>
      <c r="Q727" s="106" t="str">
        <f t="shared" si="48"/>
        <v/>
      </c>
      <c r="R727" s="107" t="str">
        <f t="shared" si="49"/>
        <v/>
      </c>
      <c r="S727" s="108" t="str">
        <f>IF(A727="","",IF(LOOKUP(A727,Stammdaten!$A$17:$A$1001,Stammdaten!$G$17:$G$1001)="Nein",0,IF(ISBLANK('Beladung des Speichers'!A727),"",ROUND(MIN(J727,Q727)*-1,2))))</f>
        <v/>
      </c>
    </row>
    <row r="728" spans="1:19" x14ac:dyDescent="0.2">
      <c r="A728" s="109" t="str">
        <f>IF('Beladung des Speichers'!A728="","",'Beladung des Speichers'!A728)</f>
        <v/>
      </c>
      <c r="B728" s="109" t="str">
        <f>IF('Beladung des Speichers'!B728="","",'Beladung des Speichers'!B728)</f>
        <v/>
      </c>
      <c r="C728" s="163" t="str">
        <f>IF(ISBLANK('Beladung des Speichers'!A728),"",SUMIFS('Beladung des Speichers'!$C$17:$C$300,'Beladung des Speichers'!$A$17:$A$300,A728)-SUMIFS('Entladung des Speichers'!$C$17:$C$300,'Entladung des Speichers'!$A$17:$A$300,A728)+SUMIFS(Füllstände!$B$17:$B$299,Füllstände!$A$17:$A$299,A728)-SUMIFS(Füllstände!$C$17:$C$299,Füllstände!$A$17:$A$299,A728))</f>
        <v/>
      </c>
      <c r="D728" s="164" t="str">
        <f>IF(ISBLANK('Beladung des Speichers'!A728),"",C728*'Beladung des Speichers'!C728/SUMIFS('Beladung des Speichers'!$C$17:$C$300,'Beladung des Speichers'!$A$17:$A$300,A728))</f>
        <v/>
      </c>
      <c r="E728" s="165" t="str">
        <f>IF(ISBLANK('Beladung des Speichers'!A728),"",1/SUMIFS('Beladung des Speichers'!$C$17:$C$300,'Beladung des Speichers'!$A$17:$A$300,A728)*C728*SUMIF($A$17:$A$300,A728,'Beladung des Speichers'!$E$17:$E$300))</f>
        <v/>
      </c>
      <c r="F728" s="166" t="str">
        <f>IF(ISBLANK('Beladung des Speichers'!A728),"",IF(C728=0,"0,00",D728/C728*E728))</f>
        <v/>
      </c>
      <c r="G728" s="167" t="str">
        <f>IF(ISBLANK('Beladung des Speichers'!A728),"",SUMIFS('Beladung des Speichers'!$C$17:$C$300,'Beladung des Speichers'!$A$17:$A$300,A728))</f>
        <v/>
      </c>
      <c r="H728" s="124" t="str">
        <f>IF(ISBLANK('Beladung des Speichers'!A728),"",'Beladung des Speichers'!C728)</f>
        <v/>
      </c>
      <c r="I728" s="168" t="str">
        <f>IF(ISBLANK('Beladung des Speichers'!A728),"",SUMIFS('Beladung des Speichers'!$E$17:$E$1001,'Beladung des Speichers'!$A$17:$A$1001,'Ergebnis (detailliert)'!A728))</f>
        <v/>
      </c>
      <c r="J728" s="125" t="str">
        <f>IF(ISBLANK('Beladung des Speichers'!A728),"",'Beladung des Speichers'!E728)</f>
        <v/>
      </c>
      <c r="K728" s="168" t="str">
        <f>IF(ISBLANK('Beladung des Speichers'!A728),"",SUMIFS('Entladung des Speichers'!$C$17:$C$1001,'Entladung des Speichers'!$A$17:$A$1001,'Ergebnis (detailliert)'!A728))</f>
        <v/>
      </c>
      <c r="L728" s="169" t="str">
        <f t="shared" si="46"/>
        <v/>
      </c>
      <c r="M728" s="169" t="str">
        <f>IF(ISBLANK('Entladung des Speichers'!A728),"",'Entladung des Speichers'!C728)</f>
        <v/>
      </c>
      <c r="N728" s="168" t="str">
        <f>IF(ISBLANK('Beladung des Speichers'!A728),"",SUMIFS('Entladung des Speichers'!$E$17:$E$1001,'Entladung des Speichers'!$A$17:$A$1001,'Ergebnis (detailliert)'!$A$17:$A$300))</f>
        <v/>
      </c>
      <c r="O728" s="125" t="str">
        <f t="shared" si="47"/>
        <v/>
      </c>
      <c r="P728" s="20" t="str">
        <f>IFERROR(IF(A728="","",N728*'Ergebnis (detailliert)'!J728/'Ergebnis (detailliert)'!I728),0)</f>
        <v/>
      </c>
      <c r="Q728" s="106" t="str">
        <f t="shared" si="48"/>
        <v/>
      </c>
      <c r="R728" s="107" t="str">
        <f t="shared" si="49"/>
        <v/>
      </c>
      <c r="S728" s="108" t="str">
        <f>IF(A728="","",IF(LOOKUP(A728,Stammdaten!$A$17:$A$1001,Stammdaten!$G$17:$G$1001)="Nein",0,IF(ISBLANK('Beladung des Speichers'!A728),"",ROUND(MIN(J728,Q728)*-1,2))))</f>
        <v/>
      </c>
    </row>
    <row r="729" spans="1:19" x14ac:dyDescent="0.2">
      <c r="A729" s="109" t="str">
        <f>IF('Beladung des Speichers'!A729="","",'Beladung des Speichers'!A729)</f>
        <v/>
      </c>
      <c r="B729" s="109" t="str">
        <f>IF('Beladung des Speichers'!B729="","",'Beladung des Speichers'!B729)</f>
        <v/>
      </c>
      <c r="C729" s="163" t="str">
        <f>IF(ISBLANK('Beladung des Speichers'!A729),"",SUMIFS('Beladung des Speichers'!$C$17:$C$300,'Beladung des Speichers'!$A$17:$A$300,A729)-SUMIFS('Entladung des Speichers'!$C$17:$C$300,'Entladung des Speichers'!$A$17:$A$300,A729)+SUMIFS(Füllstände!$B$17:$B$299,Füllstände!$A$17:$A$299,A729)-SUMIFS(Füllstände!$C$17:$C$299,Füllstände!$A$17:$A$299,A729))</f>
        <v/>
      </c>
      <c r="D729" s="164" t="str">
        <f>IF(ISBLANK('Beladung des Speichers'!A729),"",C729*'Beladung des Speichers'!C729/SUMIFS('Beladung des Speichers'!$C$17:$C$300,'Beladung des Speichers'!$A$17:$A$300,A729))</f>
        <v/>
      </c>
      <c r="E729" s="165" t="str">
        <f>IF(ISBLANK('Beladung des Speichers'!A729),"",1/SUMIFS('Beladung des Speichers'!$C$17:$C$300,'Beladung des Speichers'!$A$17:$A$300,A729)*C729*SUMIF($A$17:$A$300,A729,'Beladung des Speichers'!$E$17:$E$300))</f>
        <v/>
      </c>
      <c r="F729" s="166" t="str">
        <f>IF(ISBLANK('Beladung des Speichers'!A729),"",IF(C729=0,"0,00",D729/C729*E729))</f>
        <v/>
      </c>
      <c r="G729" s="167" t="str">
        <f>IF(ISBLANK('Beladung des Speichers'!A729),"",SUMIFS('Beladung des Speichers'!$C$17:$C$300,'Beladung des Speichers'!$A$17:$A$300,A729))</f>
        <v/>
      </c>
      <c r="H729" s="124" t="str">
        <f>IF(ISBLANK('Beladung des Speichers'!A729),"",'Beladung des Speichers'!C729)</f>
        <v/>
      </c>
      <c r="I729" s="168" t="str">
        <f>IF(ISBLANK('Beladung des Speichers'!A729),"",SUMIFS('Beladung des Speichers'!$E$17:$E$1001,'Beladung des Speichers'!$A$17:$A$1001,'Ergebnis (detailliert)'!A729))</f>
        <v/>
      </c>
      <c r="J729" s="125" t="str">
        <f>IF(ISBLANK('Beladung des Speichers'!A729),"",'Beladung des Speichers'!E729)</f>
        <v/>
      </c>
      <c r="K729" s="168" t="str">
        <f>IF(ISBLANK('Beladung des Speichers'!A729),"",SUMIFS('Entladung des Speichers'!$C$17:$C$1001,'Entladung des Speichers'!$A$17:$A$1001,'Ergebnis (detailliert)'!A729))</f>
        <v/>
      </c>
      <c r="L729" s="169" t="str">
        <f t="shared" si="46"/>
        <v/>
      </c>
      <c r="M729" s="169" t="str">
        <f>IF(ISBLANK('Entladung des Speichers'!A729),"",'Entladung des Speichers'!C729)</f>
        <v/>
      </c>
      <c r="N729" s="168" t="str">
        <f>IF(ISBLANK('Beladung des Speichers'!A729),"",SUMIFS('Entladung des Speichers'!$E$17:$E$1001,'Entladung des Speichers'!$A$17:$A$1001,'Ergebnis (detailliert)'!$A$17:$A$300))</f>
        <v/>
      </c>
      <c r="O729" s="125" t="str">
        <f t="shared" si="47"/>
        <v/>
      </c>
      <c r="P729" s="20" t="str">
        <f>IFERROR(IF(A729="","",N729*'Ergebnis (detailliert)'!J729/'Ergebnis (detailliert)'!I729),0)</f>
        <v/>
      </c>
      <c r="Q729" s="106" t="str">
        <f t="shared" si="48"/>
        <v/>
      </c>
      <c r="R729" s="107" t="str">
        <f t="shared" si="49"/>
        <v/>
      </c>
      <c r="S729" s="108" t="str">
        <f>IF(A729="","",IF(LOOKUP(A729,Stammdaten!$A$17:$A$1001,Stammdaten!$G$17:$G$1001)="Nein",0,IF(ISBLANK('Beladung des Speichers'!A729),"",ROUND(MIN(J729,Q729)*-1,2))))</f>
        <v/>
      </c>
    </row>
    <row r="730" spans="1:19" x14ac:dyDescent="0.2">
      <c r="A730" s="109" t="str">
        <f>IF('Beladung des Speichers'!A730="","",'Beladung des Speichers'!A730)</f>
        <v/>
      </c>
      <c r="B730" s="109" t="str">
        <f>IF('Beladung des Speichers'!B730="","",'Beladung des Speichers'!B730)</f>
        <v/>
      </c>
      <c r="C730" s="163" t="str">
        <f>IF(ISBLANK('Beladung des Speichers'!A730),"",SUMIFS('Beladung des Speichers'!$C$17:$C$300,'Beladung des Speichers'!$A$17:$A$300,A730)-SUMIFS('Entladung des Speichers'!$C$17:$C$300,'Entladung des Speichers'!$A$17:$A$300,A730)+SUMIFS(Füllstände!$B$17:$B$299,Füllstände!$A$17:$A$299,A730)-SUMIFS(Füllstände!$C$17:$C$299,Füllstände!$A$17:$A$299,A730))</f>
        <v/>
      </c>
      <c r="D730" s="164" t="str">
        <f>IF(ISBLANK('Beladung des Speichers'!A730),"",C730*'Beladung des Speichers'!C730/SUMIFS('Beladung des Speichers'!$C$17:$C$300,'Beladung des Speichers'!$A$17:$A$300,A730))</f>
        <v/>
      </c>
      <c r="E730" s="165" t="str">
        <f>IF(ISBLANK('Beladung des Speichers'!A730),"",1/SUMIFS('Beladung des Speichers'!$C$17:$C$300,'Beladung des Speichers'!$A$17:$A$300,A730)*C730*SUMIF($A$17:$A$300,A730,'Beladung des Speichers'!$E$17:$E$300))</f>
        <v/>
      </c>
      <c r="F730" s="166" t="str">
        <f>IF(ISBLANK('Beladung des Speichers'!A730),"",IF(C730=0,"0,00",D730/C730*E730))</f>
        <v/>
      </c>
      <c r="G730" s="167" t="str">
        <f>IF(ISBLANK('Beladung des Speichers'!A730),"",SUMIFS('Beladung des Speichers'!$C$17:$C$300,'Beladung des Speichers'!$A$17:$A$300,A730))</f>
        <v/>
      </c>
      <c r="H730" s="124" t="str">
        <f>IF(ISBLANK('Beladung des Speichers'!A730),"",'Beladung des Speichers'!C730)</f>
        <v/>
      </c>
      <c r="I730" s="168" t="str">
        <f>IF(ISBLANK('Beladung des Speichers'!A730),"",SUMIFS('Beladung des Speichers'!$E$17:$E$1001,'Beladung des Speichers'!$A$17:$A$1001,'Ergebnis (detailliert)'!A730))</f>
        <v/>
      </c>
      <c r="J730" s="125" t="str">
        <f>IF(ISBLANK('Beladung des Speichers'!A730),"",'Beladung des Speichers'!E730)</f>
        <v/>
      </c>
      <c r="K730" s="168" t="str">
        <f>IF(ISBLANK('Beladung des Speichers'!A730),"",SUMIFS('Entladung des Speichers'!$C$17:$C$1001,'Entladung des Speichers'!$A$17:$A$1001,'Ergebnis (detailliert)'!A730))</f>
        <v/>
      </c>
      <c r="L730" s="169" t="str">
        <f t="shared" si="46"/>
        <v/>
      </c>
      <c r="M730" s="169" t="str">
        <f>IF(ISBLANK('Entladung des Speichers'!A730),"",'Entladung des Speichers'!C730)</f>
        <v/>
      </c>
      <c r="N730" s="168" t="str">
        <f>IF(ISBLANK('Beladung des Speichers'!A730),"",SUMIFS('Entladung des Speichers'!$E$17:$E$1001,'Entladung des Speichers'!$A$17:$A$1001,'Ergebnis (detailliert)'!$A$17:$A$300))</f>
        <v/>
      </c>
      <c r="O730" s="125" t="str">
        <f t="shared" si="47"/>
        <v/>
      </c>
      <c r="P730" s="20" t="str">
        <f>IFERROR(IF(A730="","",N730*'Ergebnis (detailliert)'!J730/'Ergebnis (detailliert)'!I730),0)</f>
        <v/>
      </c>
      <c r="Q730" s="106" t="str">
        <f t="shared" si="48"/>
        <v/>
      </c>
      <c r="R730" s="107" t="str">
        <f t="shared" si="49"/>
        <v/>
      </c>
      <c r="S730" s="108" t="str">
        <f>IF(A730="","",IF(LOOKUP(A730,Stammdaten!$A$17:$A$1001,Stammdaten!$G$17:$G$1001)="Nein",0,IF(ISBLANK('Beladung des Speichers'!A730),"",ROUND(MIN(J730,Q730)*-1,2))))</f>
        <v/>
      </c>
    </row>
    <row r="731" spans="1:19" x14ac:dyDescent="0.2">
      <c r="A731" s="109" t="str">
        <f>IF('Beladung des Speichers'!A731="","",'Beladung des Speichers'!A731)</f>
        <v/>
      </c>
      <c r="B731" s="109" t="str">
        <f>IF('Beladung des Speichers'!B731="","",'Beladung des Speichers'!B731)</f>
        <v/>
      </c>
      <c r="C731" s="163" t="str">
        <f>IF(ISBLANK('Beladung des Speichers'!A731),"",SUMIFS('Beladung des Speichers'!$C$17:$C$300,'Beladung des Speichers'!$A$17:$A$300,A731)-SUMIFS('Entladung des Speichers'!$C$17:$C$300,'Entladung des Speichers'!$A$17:$A$300,A731)+SUMIFS(Füllstände!$B$17:$B$299,Füllstände!$A$17:$A$299,A731)-SUMIFS(Füllstände!$C$17:$C$299,Füllstände!$A$17:$A$299,A731))</f>
        <v/>
      </c>
      <c r="D731" s="164" t="str">
        <f>IF(ISBLANK('Beladung des Speichers'!A731),"",C731*'Beladung des Speichers'!C731/SUMIFS('Beladung des Speichers'!$C$17:$C$300,'Beladung des Speichers'!$A$17:$A$300,A731))</f>
        <v/>
      </c>
      <c r="E731" s="165" t="str">
        <f>IF(ISBLANK('Beladung des Speichers'!A731),"",1/SUMIFS('Beladung des Speichers'!$C$17:$C$300,'Beladung des Speichers'!$A$17:$A$300,A731)*C731*SUMIF($A$17:$A$300,A731,'Beladung des Speichers'!$E$17:$E$300))</f>
        <v/>
      </c>
      <c r="F731" s="166" t="str">
        <f>IF(ISBLANK('Beladung des Speichers'!A731),"",IF(C731=0,"0,00",D731/C731*E731))</f>
        <v/>
      </c>
      <c r="G731" s="167" t="str">
        <f>IF(ISBLANK('Beladung des Speichers'!A731),"",SUMIFS('Beladung des Speichers'!$C$17:$C$300,'Beladung des Speichers'!$A$17:$A$300,A731))</f>
        <v/>
      </c>
      <c r="H731" s="124" t="str">
        <f>IF(ISBLANK('Beladung des Speichers'!A731),"",'Beladung des Speichers'!C731)</f>
        <v/>
      </c>
      <c r="I731" s="168" t="str">
        <f>IF(ISBLANK('Beladung des Speichers'!A731),"",SUMIFS('Beladung des Speichers'!$E$17:$E$1001,'Beladung des Speichers'!$A$17:$A$1001,'Ergebnis (detailliert)'!A731))</f>
        <v/>
      </c>
      <c r="J731" s="125" t="str">
        <f>IF(ISBLANK('Beladung des Speichers'!A731),"",'Beladung des Speichers'!E731)</f>
        <v/>
      </c>
      <c r="K731" s="168" t="str">
        <f>IF(ISBLANK('Beladung des Speichers'!A731),"",SUMIFS('Entladung des Speichers'!$C$17:$C$1001,'Entladung des Speichers'!$A$17:$A$1001,'Ergebnis (detailliert)'!A731))</f>
        <v/>
      </c>
      <c r="L731" s="169" t="str">
        <f t="shared" si="46"/>
        <v/>
      </c>
      <c r="M731" s="169" t="str">
        <f>IF(ISBLANK('Entladung des Speichers'!A731),"",'Entladung des Speichers'!C731)</f>
        <v/>
      </c>
      <c r="N731" s="168" t="str">
        <f>IF(ISBLANK('Beladung des Speichers'!A731),"",SUMIFS('Entladung des Speichers'!$E$17:$E$1001,'Entladung des Speichers'!$A$17:$A$1001,'Ergebnis (detailliert)'!$A$17:$A$300))</f>
        <v/>
      </c>
      <c r="O731" s="125" t="str">
        <f t="shared" si="47"/>
        <v/>
      </c>
      <c r="P731" s="20" t="str">
        <f>IFERROR(IF(A731="","",N731*'Ergebnis (detailliert)'!J731/'Ergebnis (detailliert)'!I731),0)</f>
        <v/>
      </c>
      <c r="Q731" s="106" t="str">
        <f t="shared" si="48"/>
        <v/>
      </c>
      <c r="R731" s="107" t="str">
        <f t="shared" si="49"/>
        <v/>
      </c>
      <c r="S731" s="108" t="str">
        <f>IF(A731="","",IF(LOOKUP(A731,Stammdaten!$A$17:$A$1001,Stammdaten!$G$17:$G$1001)="Nein",0,IF(ISBLANK('Beladung des Speichers'!A731),"",ROUND(MIN(J731,Q731)*-1,2))))</f>
        <v/>
      </c>
    </row>
    <row r="732" spans="1:19" x14ac:dyDescent="0.2">
      <c r="A732" s="109" t="str">
        <f>IF('Beladung des Speichers'!A732="","",'Beladung des Speichers'!A732)</f>
        <v/>
      </c>
      <c r="B732" s="109" t="str">
        <f>IF('Beladung des Speichers'!B732="","",'Beladung des Speichers'!B732)</f>
        <v/>
      </c>
      <c r="C732" s="163" t="str">
        <f>IF(ISBLANK('Beladung des Speichers'!A732),"",SUMIFS('Beladung des Speichers'!$C$17:$C$300,'Beladung des Speichers'!$A$17:$A$300,A732)-SUMIFS('Entladung des Speichers'!$C$17:$C$300,'Entladung des Speichers'!$A$17:$A$300,A732)+SUMIFS(Füllstände!$B$17:$B$299,Füllstände!$A$17:$A$299,A732)-SUMIFS(Füllstände!$C$17:$C$299,Füllstände!$A$17:$A$299,A732))</f>
        <v/>
      </c>
      <c r="D732" s="164" t="str">
        <f>IF(ISBLANK('Beladung des Speichers'!A732),"",C732*'Beladung des Speichers'!C732/SUMIFS('Beladung des Speichers'!$C$17:$C$300,'Beladung des Speichers'!$A$17:$A$300,A732))</f>
        <v/>
      </c>
      <c r="E732" s="165" t="str">
        <f>IF(ISBLANK('Beladung des Speichers'!A732),"",1/SUMIFS('Beladung des Speichers'!$C$17:$C$300,'Beladung des Speichers'!$A$17:$A$300,A732)*C732*SUMIF($A$17:$A$300,A732,'Beladung des Speichers'!$E$17:$E$300))</f>
        <v/>
      </c>
      <c r="F732" s="166" t="str">
        <f>IF(ISBLANK('Beladung des Speichers'!A732),"",IF(C732=0,"0,00",D732/C732*E732))</f>
        <v/>
      </c>
      <c r="G732" s="167" t="str">
        <f>IF(ISBLANK('Beladung des Speichers'!A732),"",SUMIFS('Beladung des Speichers'!$C$17:$C$300,'Beladung des Speichers'!$A$17:$A$300,A732))</f>
        <v/>
      </c>
      <c r="H732" s="124" t="str">
        <f>IF(ISBLANK('Beladung des Speichers'!A732),"",'Beladung des Speichers'!C732)</f>
        <v/>
      </c>
      <c r="I732" s="168" t="str">
        <f>IF(ISBLANK('Beladung des Speichers'!A732),"",SUMIFS('Beladung des Speichers'!$E$17:$E$1001,'Beladung des Speichers'!$A$17:$A$1001,'Ergebnis (detailliert)'!A732))</f>
        <v/>
      </c>
      <c r="J732" s="125" t="str">
        <f>IF(ISBLANK('Beladung des Speichers'!A732),"",'Beladung des Speichers'!E732)</f>
        <v/>
      </c>
      <c r="K732" s="168" t="str">
        <f>IF(ISBLANK('Beladung des Speichers'!A732),"",SUMIFS('Entladung des Speichers'!$C$17:$C$1001,'Entladung des Speichers'!$A$17:$A$1001,'Ergebnis (detailliert)'!A732))</f>
        <v/>
      </c>
      <c r="L732" s="169" t="str">
        <f t="shared" si="46"/>
        <v/>
      </c>
      <c r="M732" s="169" t="str">
        <f>IF(ISBLANK('Entladung des Speichers'!A732),"",'Entladung des Speichers'!C732)</f>
        <v/>
      </c>
      <c r="N732" s="168" t="str">
        <f>IF(ISBLANK('Beladung des Speichers'!A732),"",SUMIFS('Entladung des Speichers'!$E$17:$E$1001,'Entladung des Speichers'!$A$17:$A$1001,'Ergebnis (detailliert)'!$A$17:$A$300))</f>
        <v/>
      </c>
      <c r="O732" s="125" t="str">
        <f t="shared" si="47"/>
        <v/>
      </c>
      <c r="P732" s="20" t="str">
        <f>IFERROR(IF(A732="","",N732*'Ergebnis (detailliert)'!J732/'Ergebnis (detailliert)'!I732),0)</f>
        <v/>
      </c>
      <c r="Q732" s="106" t="str">
        <f t="shared" si="48"/>
        <v/>
      </c>
      <c r="R732" s="107" t="str">
        <f t="shared" si="49"/>
        <v/>
      </c>
      <c r="S732" s="108" t="str">
        <f>IF(A732="","",IF(LOOKUP(A732,Stammdaten!$A$17:$A$1001,Stammdaten!$G$17:$G$1001)="Nein",0,IF(ISBLANK('Beladung des Speichers'!A732),"",ROUND(MIN(J732,Q732)*-1,2))))</f>
        <v/>
      </c>
    </row>
    <row r="733" spans="1:19" x14ac:dyDescent="0.2">
      <c r="A733" s="109" t="str">
        <f>IF('Beladung des Speichers'!A733="","",'Beladung des Speichers'!A733)</f>
        <v/>
      </c>
      <c r="B733" s="109" t="str">
        <f>IF('Beladung des Speichers'!B733="","",'Beladung des Speichers'!B733)</f>
        <v/>
      </c>
      <c r="C733" s="163" t="str">
        <f>IF(ISBLANK('Beladung des Speichers'!A733),"",SUMIFS('Beladung des Speichers'!$C$17:$C$300,'Beladung des Speichers'!$A$17:$A$300,A733)-SUMIFS('Entladung des Speichers'!$C$17:$C$300,'Entladung des Speichers'!$A$17:$A$300,A733)+SUMIFS(Füllstände!$B$17:$B$299,Füllstände!$A$17:$A$299,A733)-SUMIFS(Füllstände!$C$17:$C$299,Füllstände!$A$17:$A$299,A733))</f>
        <v/>
      </c>
      <c r="D733" s="164" t="str">
        <f>IF(ISBLANK('Beladung des Speichers'!A733),"",C733*'Beladung des Speichers'!C733/SUMIFS('Beladung des Speichers'!$C$17:$C$300,'Beladung des Speichers'!$A$17:$A$300,A733))</f>
        <v/>
      </c>
      <c r="E733" s="165" t="str">
        <f>IF(ISBLANK('Beladung des Speichers'!A733),"",1/SUMIFS('Beladung des Speichers'!$C$17:$C$300,'Beladung des Speichers'!$A$17:$A$300,A733)*C733*SUMIF($A$17:$A$300,A733,'Beladung des Speichers'!$E$17:$E$300))</f>
        <v/>
      </c>
      <c r="F733" s="166" t="str">
        <f>IF(ISBLANK('Beladung des Speichers'!A733),"",IF(C733=0,"0,00",D733/C733*E733))</f>
        <v/>
      </c>
      <c r="G733" s="167" t="str">
        <f>IF(ISBLANK('Beladung des Speichers'!A733),"",SUMIFS('Beladung des Speichers'!$C$17:$C$300,'Beladung des Speichers'!$A$17:$A$300,A733))</f>
        <v/>
      </c>
      <c r="H733" s="124" t="str">
        <f>IF(ISBLANK('Beladung des Speichers'!A733),"",'Beladung des Speichers'!C733)</f>
        <v/>
      </c>
      <c r="I733" s="168" t="str">
        <f>IF(ISBLANK('Beladung des Speichers'!A733),"",SUMIFS('Beladung des Speichers'!$E$17:$E$1001,'Beladung des Speichers'!$A$17:$A$1001,'Ergebnis (detailliert)'!A733))</f>
        <v/>
      </c>
      <c r="J733" s="125" t="str">
        <f>IF(ISBLANK('Beladung des Speichers'!A733),"",'Beladung des Speichers'!E733)</f>
        <v/>
      </c>
      <c r="K733" s="168" t="str">
        <f>IF(ISBLANK('Beladung des Speichers'!A733),"",SUMIFS('Entladung des Speichers'!$C$17:$C$1001,'Entladung des Speichers'!$A$17:$A$1001,'Ergebnis (detailliert)'!A733))</f>
        <v/>
      </c>
      <c r="L733" s="169" t="str">
        <f t="shared" si="46"/>
        <v/>
      </c>
      <c r="M733" s="169" t="str">
        <f>IF(ISBLANK('Entladung des Speichers'!A733),"",'Entladung des Speichers'!C733)</f>
        <v/>
      </c>
      <c r="N733" s="168" t="str">
        <f>IF(ISBLANK('Beladung des Speichers'!A733),"",SUMIFS('Entladung des Speichers'!$E$17:$E$1001,'Entladung des Speichers'!$A$17:$A$1001,'Ergebnis (detailliert)'!$A$17:$A$300))</f>
        <v/>
      </c>
      <c r="O733" s="125" t="str">
        <f t="shared" si="47"/>
        <v/>
      </c>
      <c r="P733" s="20" t="str">
        <f>IFERROR(IF(A733="","",N733*'Ergebnis (detailliert)'!J733/'Ergebnis (detailliert)'!I733),0)</f>
        <v/>
      </c>
      <c r="Q733" s="106" t="str">
        <f t="shared" si="48"/>
        <v/>
      </c>
      <c r="R733" s="107" t="str">
        <f t="shared" si="49"/>
        <v/>
      </c>
      <c r="S733" s="108" t="str">
        <f>IF(A733="","",IF(LOOKUP(A733,Stammdaten!$A$17:$A$1001,Stammdaten!$G$17:$G$1001)="Nein",0,IF(ISBLANK('Beladung des Speichers'!A733),"",ROUND(MIN(J733,Q733)*-1,2))))</f>
        <v/>
      </c>
    </row>
    <row r="734" spans="1:19" x14ac:dyDescent="0.2">
      <c r="A734" s="109" t="str">
        <f>IF('Beladung des Speichers'!A734="","",'Beladung des Speichers'!A734)</f>
        <v/>
      </c>
      <c r="B734" s="109" t="str">
        <f>IF('Beladung des Speichers'!B734="","",'Beladung des Speichers'!B734)</f>
        <v/>
      </c>
      <c r="C734" s="163" t="str">
        <f>IF(ISBLANK('Beladung des Speichers'!A734),"",SUMIFS('Beladung des Speichers'!$C$17:$C$300,'Beladung des Speichers'!$A$17:$A$300,A734)-SUMIFS('Entladung des Speichers'!$C$17:$C$300,'Entladung des Speichers'!$A$17:$A$300,A734)+SUMIFS(Füllstände!$B$17:$B$299,Füllstände!$A$17:$A$299,A734)-SUMIFS(Füllstände!$C$17:$C$299,Füllstände!$A$17:$A$299,A734))</f>
        <v/>
      </c>
      <c r="D734" s="164" t="str">
        <f>IF(ISBLANK('Beladung des Speichers'!A734),"",C734*'Beladung des Speichers'!C734/SUMIFS('Beladung des Speichers'!$C$17:$C$300,'Beladung des Speichers'!$A$17:$A$300,A734))</f>
        <v/>
      </c>
      <c r="E734" s="165" t="str">
        <f>IF(ISBLANK('Beladung des Speichers'!A734),"",1/SUMIFS('Beladung des Speichers'!$C$17:$C$300,'Beladung des Speichers'!$A$17:$A$300,A734)*C734*SUMIF($A$17:$A$300,A734,'Beladung des Speichers'!$E$17:$E$300))</f>
        <v/>
      </c>
      <c r="F734" s="166" t="str">
        <f>IF(ISBLANK('Beladung des Speichers'!A734),"",IF(C734=0,"0,00",D734/C734*E734))</f>
        <v/>
      </c>
      <c r="G734" s="167" t="str">
        <f>IF(ISBLANK('Beladung des Speichers'!A734),"",SUMIFS('Beladung des Speichers'!$C$17:$C$300,'Beladung des Speichers'!$A$17:$A$300,A734))</f>
        <v/>
      </c>
      <c r="H734" s="124" t="str">
        <f>IF(ISBLANK('Beladung des Speichers'!A734),"",'Beladung des Speichers'!C734)</f>
        <v/>
      </c>
      <c r="I734" s="168" t="str">
        <f>IF(ISBLANK('Beladung des Speichers'!A734),"",SUMIFS('Beladung des Speichers'!$E$17:$E$1001,'Beladung des Speichers'!$A$17:$A$1001,'Ergebnis (detailliert)'!A734))</f>
        <v/>
      </c>
      <c r="J734" s="125" t="str">
        <f>IF(ISBLANK('Beladung des Speichers'!A734),"",'Beladung des Speichers'!E734)</f>
        <v/>
      </c>
      <c r="K734" s="168" t="str">
        <f>IF(ISBLANK('Beladung des Speichers'!A734),"",SUMIFS('Entladung des Speichers'!$C$17:$C$1001,'Entladung des Speichers'!$A$17:$A$1001,'Ergebnis (detailliert)'!A734))</f>
        <v/>
      </c>
      <c r="L734" s="169" t="str">
        <f t="shared" si="46"/>
        <v/>
      </c>
      <c r="M734" s="169" t="str">
        <f>IF(ISBLANK('Entladung des Speichers'!A734),"",'Entladung des Speichers'!C734)</f>
        <v/>
      </c>
      <c r="N734" s="168" t="str">
        <f>IF(ISBLANK('Beladung des Speichers'!A734),"",SUMIFS('Entladung des Speichers'!$E$17:$E$1001,'Entladung des Speichers'!$A$17:$A$1001,'Ergebnis (detailliert)'!$A$17:$A$300))</f>
        <v/>
      </c>
      <c r="O734" s="125" t="str">
        <f t="shared" si="47"/>
        <v/>
      </c>
      <c r="P734" s="20" t="str">
        <f>IFERROR(IF(A734="","",N734*'Ergebnis (detailliert)'!J734/'Ergebnis (detailliert)'!I734),0)</f>
        <v/>
      </c>
      <c r="Q734" s="106" t="str">
        <f t="shared" si="48"/>
        <v/>
      </c>
      <c r="R734" s="107" t="str">
        <f t="shared" si="49"/>
        <v/>
      </c>
      <c r="S734" s="108" t="str">
        <f>IF(A734="","",IF(LOOKUP(A734,Stammdaten!$A$17:$A$1001,Stammdaten!$G$17:$G$1001)="Nein",0,IF(ISBLANK('Beladung des Speichers'!A734),"",ROUND(MIN(J734,Q734)*-1,2))))</f>
        <v/>
      </c>
    </row>
    <row r="735" spans="1:19" x14ac:dyDescent="0.2">
      <c r="A735" s="109" t="str">
        <f>IF('Beladung des Speichers'!A735="","",'Beladung des Speichers'!A735)</f>
        <v/>
      </c>
      <c r="B735" s="109" t="str">
        <f>IF('Beladung des Speichers'!B735="","",'Beladung des Speichers'!B735)</f>
        <v/>
      </c>
      <c r="C735" s="163" t="str">
        <f>IF(ISBLANK('Beladung des Speichers'!A735),"",SUMIFS('Beladung des Speichers'!$C$17:$C$300,'Beladung des Speichers'!$A$17:$A$300,A735)-SUMIFS('Entladung des Speichers'!$C$17:$C$300,'Entladung des Speichers'!$A$17:$A$300,A735)+SUMIFS(Füllstände!$B$17:$B$299,Füllstände!$A$17:$A$299,A735)-SUMIFS(Füllstände!$C$17:$C$299,Füllstände!$A$17:$A$299,A735))</f>
        <v/>
      </c>
      <c r="D735" s="164" t="str">
        <f>IF(ISBLANK('Beladung des Speichers'!A735),"",C735*'Beladung des Speichers'!C735/SUMIFS('Beladung des Speichers'!$C$17:$C$300,'Beladung des Speichers'!$A$17:$A$300,A735))</f>
        <v/>
      </c>
      <c r="E735" s="165" t="str">
        <f>IF(ISBLANK('Beladung des Speichers'!A735),"",1/SUMIFS('Beladung des Speichers'!$C$17:$C$300,'Beladung des Speichers'!$A$17:$A$300,A735)*C735*SUMIF($A$17:$A$300,A735,'Beladung des Speichers'!$E$17:$E$300))</f>
        <v/>
      </c>
      <c r="F735" s="166" t="str">
        <f>IF(ISBLANK('Beladung des Speichers'!A735),"",IF(C735=0,"0,00",D735/C735*E735))</f>
        <v/>
      </c>
      <c r="G735" s="167" t="str">
        <f>IF(ISBLANK('Beladung des Speichers'!A735),"",SUMIFS('Beladung des Speichers'!$C$17:$C$300,'Beladung des Speichers'!$A$17:$A$300,A735))</f>
        <v/>
      </c>
      <c r="H735" s="124" t="str">
        <f>IF(ISBLANK('Beladung des Speichers'!A735),"",'Beladung des Speichers'!C735)</f>
        <v/>
      </c>
      <c r="I735" s="168" t="str">
        <f>IF(ISBLANK('Beladung des Speichers'!A735),"",SUMIFS('Beladung des Speichers'!$E$17:$E$1001,'Beladung des Speichers'!$A$17:$A$1001,'Ergebnis (detailliert)'!A735))</f>
        <v/>
      </c>
      <c r="J735" s="125" t="str">
        <f>IF(ISBLANK('Beladung des Speichers'!A735),"",'Beladung des Speichers'!E735)</f>
        <v/>
      </c>
      <c r="K735" s="168" t="str">
        <f>IF(ISBLANK('Beladung des Speichers'!A735),"",SUMIFS('Entladung des Speichers'!$C$17:$C$1001,'Entladung des Speichers'!$A$17:$A$1001,'Ergebnis (detailliert)'!A735))</f>
        <v/>
      </c>
      <c r="L735" s="169" t="str">
        <f t="shared" si="46"/>
        <v/>
      </c>
      <c r="M735" s="169" t="str">
        <f>IF(ISBLANK('Entladung des Speichers'!A735),"",'Entladung des Speichers'!C735)</f>
        <v/>
      </c>
      <c r="N735" s="168" t="str">
        <f>IF(ISBLANK('Beladung des Speichers'!A735),"",SUMIFS('Entladung des Speichers'!$E$17:$E$1001,'Entladung des Speichers'!$A$17:$A$1001,'Ergebnis (detailliert)'!$A$17:$A$300))</f>
        <v/>
      </c>
      <c r="O735" s="125" t="str">
        <f t="shared" si="47"/>
        <v/>
      </c>
      <c r="P735" s="20" t="str">
        <f>IFERROR(IF(A735="","",N735*'Ergebnis (detailliert)'!J735/'Ergebnis (detailliert)'!I735),0)</f>
        <v/>
      </c>
      <c r="Q735" s="106" t="str">
        <f t="shared" si="48"/>
        <v/>
      </c>
      <c r="R735" s="107" t="str">
        <f t="shared" si="49"/>
        <v/>
      </c>
      <c r="S735" s="108" t="str">
        <f>IF(A735="","",IF(LOOKUP(A735,Stammdaten!$A$17:$A$1001,Stammdaten!$G$17:$G$1001)="Nein",0,IF(ISBLANK('Beladung des Speichers'!A735),"",ROUND(MIN(J735,Q735)*-1,2))))</f>
        <v/>
      </c>
    </row>
    <row r="736" spans="1:19" x14ac:dyDescent="0.2">
      <c r="A736" s="109" t="str">
        <f>IF('Beladung des Speichers'!A736="","",'Beladung des Speichers'!A736)</f>
        <v/>
      </c>
      <c r="B736" s="109" t="str">
        <f>IF('Beladung des Speichers'!B736="","",'Beladung des Speichers'!B736)</f>
        <v/>
      </c>
      <c r="C736" s="163" t="str">
        <f>IF(ISBLANK('Beladung des Speichers'!A736),"",SUMIFS('Beladung des Speichers'!$C$17:$C$300,'Beladung des Speichers'!$A$17:$A$300,A736)-SUMIFS('Entladung des Speichers'!$C$17:$C$300,'Entladung des Speichers'!$A$17:$A$300,A736)+SUMIFS(Füllstände!$B$17:$B$299,Füllstände!$A$17:$A$299,A736)-SUMIFS(Füllstände!$C$17:$C$299,Füllstände!$A$17:$A$299,A736))</f>
        <v/>
      </c>
      <c r="D736" s="164" t="str">
        <f>IF(ISBLANK('Beladung des Speichers'!A736),"",C736*'Beladung des Speichers'!C736/SUMIFS('Beladung des Speichers'!$C$17:$C$300,'Beladung des Speichers'!$A$17:$A$300,A736))</f>
        <v/>
      </c>
      <c r="E736" s="165" t="str">
        <f>IF(ISBLANK('Beladung des Speichers'!A736),"",1/SUMIFS('Beladung des Speichers'!$C$17:$C$300,'Beladung des Speichers'!$A$17:$A$300,A736)*C736*SUMIF($A$17:$A$300,A736,'Beladung des Speichers'!$E$17:$E$300))</f>
        <v/>
      </c>
      <c r="F736" s="166" t="str">
        <f>IF(ISBLANK('Beladung des Speichers'!A736),"",IF(C736=0,"0,00",D736/C736*E736))</f>
        <v/>
      </c>
      <c r="G736" s="167" t="str">
        <f>IF(ISBLANK('Beladung des Speichers'!A736),"",SUMIFS('Beladung des Speichers'!$C$17:$C$300,'Beladung des Speichers'!$A$17:$A$300,A736))</f>
        <v/>
      </c>
      <c r="H736" s="124" t="str">
        <f>IF(ISBLANK('Beladung des Speichers'!A736),"",'Beladung des Speichers'!C736)</f>
        <v/>
      </c>
      <c r="I736" s="168" t="str">
        <f>IF(ISBLANK('Beladung des Speichers'!A736),"",SUMIFS('Beladung des Speichers'!$E$17:$E$1001,'Beladung des Speichers'!$A$17:$A$1001,'Ergebnis (detailliert)'!A736))</f>
        <v/>
      </c>
      <c r="J736" s="125" t="str">
        <f>IF(ISBLANK('Beladung des Speichers'!A736),"",'Beladung des Speichers'!E736)</f>
        <v/>
      </c>
      <c r="K736" s="168" t="str">
        <f>IF(ISBLANK('Beladung des Speichers'!A736),"",SUMIFS('Entladung des Speichers'!$C$17:$C$1001,'Entladung des Speichers'!$A$17:$A$1001,'Ergebnis (detailliert)'!A736))</f>
        <v/>
      </c>
      <c r="L736" s="169" t="str">
        <f t="shared" si="46"/>
        <v/>
      </c>
      <c r="M736" s="169" t="str">
        <f>IF(ISBLANK('Entladung des Speichers'!A736),"",'Entladung des Speichers'!C736)</f>
        <v/>
      </c>
      <c r="N736" s="168" t="str">
        <f>IF(ISBLANK('Beladung des Speichers'!A736),"",SUMIFS('Entladung des Speichers'!$E$17:$E$1001,'Entladung des Speichers'!$A$17:$A$1001,'Ergebnis (detailliert)'!$A$17:$A$300))</f>
        <v/>
      </c>
      <c r="O736" s="125" t="str">
        <f t="shared" si="47"/>
        <v/>
      </c>
      <c r="P736" s="20" t="str">
        <f>IFERROR(IF(A736="","",N736*'Ergebnis (detailliert)'!J736/'Ergebnis (detailliert)'!I736),0)</f>
        <v/>
      </c>
      <c r="Q736" s="106" t="str">
        <f t="shared" si="48"/>
        <v/>
      </c>
      <c r="R736" s="107" t="str">
        <f t="shared" si="49"/>
        <v/>
      </c>
      <c r="S736" s="108" t="str">
        <f>IF(A736="","",IF(LOOKUP(A736,Stammdaten!$A$17:$A$1001,Stammdaten!$G$17:$G$1001)="Nein",0,IF(ISBLANK('Beladung des Speichers'!A736),"",ROUND(MIN(J736,Q736)*-1,2))))</f>
        <v/>
      </c>
    </row>
    <row r="737" spans="1:19" x14ac:dyDescent="0.2">
      <c r="A737" s="109" t="str">
        <f>IF('Beladung des Speichers'!A737="","",'Beladung des Speichers'!A737)</f>
        <v/>
      </c>
      <c r="B737" s="109" t="str">
        <f>IF('Beladung des Speichers'!B737="","",'Beladung des Speichers'!B737)</f>
        <v/>
      </c>
      <c r="C737" s="163" t="str">
        <f>IF(ISBLANK('Beladung des Speichers'!A737),"",SUMIFS('Beladung des Speichers'!$C$17:$C$300,'Beladung des Speichers'!$A$17:$A$300,A737)-SUMIFS('Entladung des Speichers'!$C$17:$C$300,'Entladung des Speichers'!$A$17:$A$300,A737)+SUMIFS(Füllstände!$B$17:$B$299,Füllstände!$A$17:$A$299,A737)-SUMIFS(Füllstände!$C$17:$C$299,Füllstände!$A$17:$A$299,A737))</f>
        <v/>
      </c>
      <c r="D737" s="164" t="str">
        <f>IF(ISBLANK('Beladung des Speichers'!A737),"",C737*'Beladung des Speichers'!C737/SUMIFS('Beladung des Speichers'!$C$17:$C$300,'Beladung des Speichers'!$A$17:$A$300,A737))</f>
        <v/>
      </c>
      <c r="E737" s="165" t="str">
        <f>IF(ISBLANK('Beladung des Speichers'!A737),"",1/SUMIFS('Beladung des Speichers'!$C$17:$C$300,'Beladung des Speichers'!$A$17:$A$300,A737)*C737*SUMIF($A$17:$A$300,A737,'Beladung des Speichers'!$E$17:$E$300))</f>
        <v/>
      </c>
      <c r="F737" s="166" t="str">
        <f>IF(ISBLANK('Beladung des Speichers'!A737),"",IF(C737=0,"0,00",D737/C737*E737))</f>
        <v/>
      </c>
      <c r="G737" s="167" t="str">
        <f>IF(ISBLANK('Beladung des Speichers'!A737),"",SUMIFS('Beladung des Speichers'!$C$17:$C$300,'Beladung des Speichers'!$A$17:$A$300,A737))</f>
        <v/>
      </c>
      <c r="H737" s="124" t="str">
        <f>IF(ISBLANK('Beladung des Speichers'!A737),"",'Beladung des Speichers'!C737)</f>
        <v/>
      </c>
      <c r="I737" s="168" t="str">
        <f>IF(ISBLANK('Beladung des Speichers'!A737),"",SUMIFS('Beladung des Speichers'!$E$17:$E$1001,'Beladung des Speichers'!$A$17:$A$1001,'Ergebnis (detailliert)'!A737))</f>
        <v/>
      </c>
      <c r="J737" s="125" t="str">
        <f>IF(ISBLANK('Beladung des Speichers'!A737),"",'Beladung des Speichers'!E737)</f>
        <v/>
      </c>
      <c r="K737" s="168" t="str">
        <f>IF(ISBLANK('Beladung des Speichers'!A737),"",SUMIFS('Entladung des Speichers'!$C$17:$C$1001,'Entladung des Speichers'!$A$17:$A$1001,'Ergebnis (detailliert)'!A737))</f>
        <v/>
      </c>
      <c r="L737" s="169" t="str">
        <f t="shared" si="46"/>
        <v/>
      </c>
      <c r="M737" s="169" t="str">
        <f>IF(ISBLANK('Entladung des Speichers'!A737),"",'Entladung des Speichers'!C737)</f>
        <v/>
      </c>
      <c r="N737" s="168" t="str">
        <f>IF(ISBLANK('Beladung des Speichers'!A737),"",SUMIFS('Entladung des Speichers'!$E$17:$E$1001,'Entladung des Speichers'!$A$17:$A$1001,'Ergebnis (detailliert)'!$A$17:$A$300))</f>
        <v/>
      </c>
      <c r="O737" s="125" t="str">
        <f t="shared" si="47"/>
        <v/>
      </c>
      <c r="P737" s="20" t="str">
        <f>IFERROR(IF(A737="","",N737*'Ergebnis (detailliert)'!J737/'Ergebnis (detailliert)'!I737),0)</f>
        <v/>
      </c>
      <c r="Q737" s="106" t="str">
        <f t="shared" si="48"/>
        <v/>
      </c>
      <c r="R737" s="107" t="str">
        <f t="shared" si="49"/>
        <v/>
      </c>
      <c r="S737" s="108" t="str">
        <f>IF(A737="","",IF(LOOKUP(A737,Stammdaten!$A$17:$A$1001,Stammdaten!$G$17:$G$1001)="Nein",0,IF(ISBLANK('Beladung des Speichers'!A737),"",ROUND(MIN(J737,Q737)*-1,2))))</f>
        <v/>
      </c>
    </row>
    <row r="738" spans="1:19" x14ac:dyDescent="0.2">
      <c r="A738" s="109" t="str">
        <f>IF('Beladung des Speichers'!A738="","",'Beladung des Speichers'!A738)</f>
        <v/>
      </c>
      <c r="B738" s="109" t="str">
        <f>IF('Beladung des Speichers'!B738="","",'Beladung des Speichers'!B738)</f>
        <v/>
      </c>
      <c r="C738" s="163" t="str">
        <f>IF(ISBLANK('Beladung des Speichers'!A738),"",SUMIFS('Beladung des Speichers'!$C$17:$C$300,'Beladung des Speichers'!$A$17:$A$300,A738)-SUMIFS('Entladung des Speichers'!$C$17:$C$300,'Entladung des Speichers'!$A$17:$A$300,A738)+SUMIFS(Füllstände!$B$17:$B$299,Füllstände!$A$17:$A$299,A738)-SUMIFS(Füllstände!$C$17:$C$299,Füllstände!$A$17:$A$299,A738))</f>
        <v/>
      </c>
      <c r="D738" s="164" t="str">
        <f>IF(ISBLANK('Beladung des Speichers'!A738),"",C738*'Beladung des Speichers'!C738/SUMIFS('Beladung des Speichers'!$C$17:$C$300,'Beladung des Speichers'!$A$17:$A$300,A738))</f>
        <v/>
      </c>
      <c r="E738" s="165" t="str">
        <f>IF(ISBLANK('Beladung des Speichers'!A738),"",1/SUMIFS('Beladung des Speichers'!$C$17:$C$300,'Beladung des Speichers'!$A$17:$A$300,A738)*C738*SUMIF($A$17:$A$300,A738,'Beladung des Speichers'!$E$17:$E$300))</f>
        <v/>
      </c>
      <c r="F738" s="166" t="str">
        <f>IF(ISBLANK('Beladung des Speichers'!A738),"",IF(C738=0,"0,00",D738/C738*E738))</f>
        <v/>
      </c>
      <c r="G738" s="167" t="str">
        <f>IF(ISBLANK('Beladung des Speichers'!A738),"",SUMIFS('Beladung des Speichers'!$C$17:$C$300,'Beladung des Speichers'!$A$17:$A$300,A738))</f>
        <v/>
      </c>
      <c r="H738" s="124" t="str">
        <f>IF(ISBLANK('Beladung des Speichers'!A738),"",'Beladung des Speichers'!C738)</f>
        <v/>
      </c>
      <c r="I738" s="168" t="str">
        <f>IF(ISBLANK('Beladung des Speichers'!A738),"",SUMIFS('Beladung des Speichers'!$E$17:$E$1001,'Beladung des Speichers'!$A$17:$A$1001,'Ergebnis (detailliert)'!A738))</f>
        <v/>
      </c>
      <c r="J738" s="125" t="str">
        <f>IF(ISBLANK('Beladung des Speichers'!A738),"",'Beladung des Speichers'!E738)</f>
        <v/>
      </c>
      <c r="K738" s="168" t="str">
        <f>IF(ISBLANK('Beladung des Speichers'!A738),"",SUMIFS('Entladung des Speichers'!$C$17:$C$1001,'Entladung des Speichers'!$A$17:$A$1001,'Ergebnis (detailliert)'!A738))</f>
        <v/>
      </c>
      <c r="L738" s="169" t="str">
        <f t="shared" si="46"/>
        <v/>
      </c>
      <c r="M738" s="169" t="str">
        <f>IF(ISBLANK('Entladung des Speichers'!A738),"",'Entladung des Speichers'!C738)</f>
        <v/>
      </c>
      <c r="N738" s="168" t="str">
        <f>IF(ISBLANK('Beladung des Speichers'!A738),"",SUMIFS('Entladung des Speichers'!$E$17:$E$1001,'Entladung des Speichers'!$A$17:$A$1001,'Ergebnis (detailliert)'!$A$17:$A$300))</f>
        <v/>
      </c>
      <c r="O738" s="125" t="str">
        <f t="shared" si="47"/>
        <v/>
      </c>
      <c r="P738" s="20" t="str">
        <f>IFERROR(IF(A738="","",N738*'Ergebnis (detailliert)'!J738/'Ergebnis (detailliert)'!I738),0)</f>
        <v/>
      </c>
      <c r="Q738" s="106" t="str">
        <f t="shared" si="48"/>
        <v/>
      </c>
      <c r="R738" s="107" t="str">
        <f t="shared" si="49"/>
        <v/>
      </c>
      <c r="S738" s="108" t="str">
        <f>IF(A738="","",IF(LOOKUP(A738,Stammdaten!$A$17:$A$1001,Stammdaten!$G$17:$G$1001)="Nein",0,IF(ISBLANK('Beladung des Speichers'!A738),"",ROUND(MIN(J738,Q738)*-1,2))))</f>
        <v/>
      </c>
    </row>
    <row r="739" spans="1:19" x14ac:dyDescent="0.2">
      <c r="A739" s="109" t="str">
        <f>IF('Beladung des Speichers'!A739="","",'Beladung des Speichers'!A739)</f>
        <v/>
      </c>
      <c r="B739" s="109" t="str">
        <f>IF('Beladung des Speichers'!B739="","",'Beladung des Speichers'!B739)</f>
        <v/>
      </c>
      <c r="C739" s="163" t="str">
        <f>IF(ISBLANK('Beladung des Speichers'!A739),"",SUMIFS('Beladung des Speichers'!$C$17:$C$300,'Beladung des Speichers'!$A$17:$A$300,A739)-SUMIFS('Entladung des Speichers'!$C$17:$C$300,'Entladung des Speichers'!$A$17:$A$300,A739)+SUMIFS(Füllstände!$B$17:$B$299,Füllstände!$A$17:$A$299,A739)-SUMIFS(Füllstände!$C$17:$C$299,Füllstände!$A$17:$A$299,A739))</f>
        <v/>
      </c>
      <c r="D739" s="164" t="str">
        <f>IF(ISBLANK('Beladung des Speichers'!A739),"",C739*'Beladung des Speichers'!C739/SUMIFS('Beladung des Speichers'!$C$17:$C$300,'Beladung des Speichers'!$A$17:$A$300,A739))</f>
        <v/>
      </c>
      <c r="E739" s="165" t="str">
        <f>IF(ISBLANK('Beladung des Speichers'!A739),"",1/SUMIFS('Beladung des Speichers'!$C$17:$C$300,'Beladung des Speichers'!$A$17:$A$300,A739)*C739*SUMIF($A$17:$A$300,A739,'Beladung des Speichers'!$E$17:$E$300))</f>
        <v/>
      </c>
      <c r="F739" s="166" t="str">
        <f>IF(ISBLANK('Beladung des Speichers'!A739),"",IF(C739=0,"0,00",D739/C739*E739))</f>
        <v/>
      </c>
      <c r="G739" s="167" t="str">
        <f>IF(ISBLANK('Beladung des Speichers'!A739),"",SUMIFS('Beladung des Speichers'!$C$17:$C$300,'Beladung des Speichers'!$A$17:$A$300,A739))</f>
        <v/>
      </c>
      <c r="H739" s="124" t="str">
        <f>IF(ISBLANK('Beladung des Speichers'!A739),"",'Beladung des Speichers'!C739)</f>
        <v/>
      </c>
      <c r="I739" s="168" t="str">
        <f>IF(ISBLANK('Beladung des Speichers'!A739),"",SUMIFS('Beladung des Speichers'!$E$17:$E$1001,'Beladung des Speichers'!$A$17:$A$1001,'Ergebnis (detailliert)'!A739))</f>
        <v/>
      </c>
      <c r="J739" s="125" t="str">
        <f>IF(ISBLANK('Beladung des Speichers'!A739),"",'Beladung des Speichers'!E739)</f>
        <v/>
      </c>
      <c r="K739" s="168" t="str">
        <f>IF(ISBLANK('Beladung des Speichers'!A739),"",SUMIFS('Entladung des Speichers'!$C$17:$C$1001,'Entladung des Speichers'!$A$17:$A$1001,'Ergebnis (detailliert)'!A739))</f>
        <v/>
      </c>
      <c r="L739" s="169" t="str">
        <f t="shared" si="46"/>
        <v/>
      </c>
      <c r="M739" s="169" t="str">
        <f>IF(ISBLANK('Entladung des Speichers'!A739),"",'Entladung des Speichers'!C739)</f>
        <v/>
      </c>
      <c r="N739" s="168" t="str">
        <f>IF(ISBLANK('Beladung des Speichers'!A739),"",SUMIFS('Entladung des Speichers'!$E$17:$E$1001,'Entladung des Speichers'!$A$17:$A$1001,'Ergebnis (detailliert)'!$A$17:$A$300))</f>
        <v/>
      </c>
      <c r="O739" s="125" t="str">
        <f t="shared" si="47"/>
        <v/>
      </c>
      <c r="P739" s="20" t="str">
        <f>IFERROR(IF(A739="","",N739*'Ergebnis (detailliert)'!J739/'Ergebnis (detailliert)'!I739),0)</f>
        <v/>
      </c>
      <c r="Q739" s="106" t="str">
        <f t="shared" si="48"/>
        <v/>
      </c>
      <c r="R739" s="107" t="str">
        <f t="shared" si="49"/>
        <v/>
      </c>
      <c r="S739" s="108" t="str">
        <f>IF(A739="","",IF(LOOKUP(A739,Stammdaten!$A$17:$A$1001,Stammdaten!$G$17:$G$1001)="Nein",0,IF(ISBLANK('Beladung des Speichers'!A739),"",ROUND(MIN(J739,Q739)*-1,2))))</f>
        <v/>
      </c>
    </row>
    <row r="740" spans="1:19" x14ac:dyDescent="0.2">
      <c r="A740" s="109" t="str">
        <f>IF('Beladung des Speichers'!A740="","",'Beladung des Speichers'!A740)</f>
        <v/>
      </c>
      <c r="B740" s="109" t="str">
        <f>IF('Beladung des Speichers'!B740="","",'Beladung des Speichers'!B740)</f>
        <v/>
      </c>
      <c r="C740" s="163" t="str">
        <f>IF(ISBLANK('Beladung des Speichers'!A740),"",SUMIFS('Beladung des Speichers'!$C$17:$C$300,'Beladung des Speichers'!$A$17:$A$300,A740)-SUMIFS('Entladung des Speichers'!$C$17:$C$300,'Entladung des Speichers'!$A$17:$A$300,A740)+SUMIFS(Füllstände!$B$17:$B$299,Füllstände!$A$17:$A$299,A740)-SUMIFS(Füllstände!$C$17:$C$299,Füllstände!$A$17:$A$299,A740))</f>
        <v/>
      </c>
      <c r="D740" s="164" t="str">
        <f>IF(ISBLANK('Beladung des Speichers'!A740),"",C740*'Beladung des Speichers'!C740/SUMIFS('Beladung des Speichers'!$C$17:$C$300,'Beladung des Speichers'!$A$17:$A$300,A740))</f>
        <v/>
      </c>
      <c r="E740" s="165" t="str">
        <f>IF(ISBLANK('Beladung des Speichers'!A740),"",1/SUMIFS('Beladung des Speichers'!$C$17:$C$300,'Beladung des Speichers'!$A$17:$A$300,A740)*C740*SUMIF($A$17:$A$300,A740,'Beladung des Speichers'!$E$17:$E$300))</f>
        <v/>
      </c>
      <c r="F740" s="166" t="str">
        <f>IF(ISBLANK('Beladung des Speichers'!A740),"",IF(C740=0,"0,00",D740/C740*E740))</f>
        <v/>
      </c>
      <c r="G740" s="167" t="str">
        <f>IF(ISBLANK('Beladung des Speichers'!A740),"",SUMIFS('Beladung des Speichers'!$C$17:$C$300,'Beladung des Speichers'!$A$17:$A$300,A740))</f>
        <v/>
      </c>
      <c r="H740" s="124" t="str">
        <f>IF(ISBLANK('Beladung des Speichers'!A740),"",'Beladung des Speichers'!C740)</f>
        <v/>
      </c>
      <c r="I740" s="168" t="str">
        <f>IF(ISBLANK('Beladung des Speichers'!A740),"",SUMIFS('Beladung des Speichers'!$E$17:$E$1001,'Beladung des Speichers'!$A$17:$A$1001,'Ergebnis (detailliert)'!A740))</f>
        <v/>
      </c>
      <c r="J740" s="125" t="str">
        <f>IF(ISBLANK('Beladung des Speichers'!A740),"",'Beladung des Speichers'!E740)</f>
        <v/>
      </c>
      <c r="K740" s="168" t="str">
        <f>IF(ISBLANK('Beladung des Speichers'!A740),"",SUMIFS('Entladung des Speichers'!$C$17:$C$1001,'Entladung des Speichers'!$A$17:$A$1001,'Ergebnis (detailliert)'!A740))</f>
        <v/>
      </c>
      <c r="L740" s="169" t="str">
        <f t="shared" si="46"/>
        <v/>
      </c>
      <c r="M740" s="169" t="str">
        <f>IF(ISBLANK('Entladung des Speichers'!A740),"",'Entladung des Speichers'!C740)</f>
        <v/>
      </c>
      <c r="N740" s="168" t="str">
        <f>IF(ISBLANK('Beladung des Speichers'!A740),"",SUMIFS('Entladung des Speichers'!$E$17:$E$1001,'Entladung des Speichers'!$A$17:$A$1001,'Ergebnis (detailliert)'!$A$17:$A$300))</f>
        <v/>
      </c>
      <c r="O740" s="125" t="str">
        <f t="shared" si="47"/>
        <v/>
      </c>
      <c r="P740" s="20" t="str">
        <f>IFERROR(IF(A740="","",N740*'Ergebnis (detailliert)'!J740/'Ergebnis (detailliert)'!I740),0)</f>
        <v/>
      </c>
      <c r="Q740" s="106" t="str">
        <f t="shared" si="48"/>
        <v/>
      </c>
      <c r="R740" s="107" t="str">
        <f t="shared" si="49"/>
        <v/>
      </c>
      <c r="S740" s="108" t="str">
        <f>IF(A740="","",IF(LOOKUP(A740,Stammdaten!$A$17:$A$1001,Stammdaten!$G$17:$G$1001)="Nein",0,IF(ISBLANK('Beladung des Speichers'!A740),"",ROUND(MIN(J740,Q740)*-1,2))))</f>
        <v/>
      </c>
    </row>
    <row r="741" spans="1:19" x14ac:dyDescent="0.2">
      <c r="A741" s="109" t="str">
        <f>IF('Beladung des Speichers'!A741="","",'Beladung des Speichers'!A741)</f>
        <v/>
      </c>
      <c r="B741" s="109" t="str">
        <f>IF('Beladung des Speichers'!B741="","",'Beladung des Speichers'!B741)</f>
        <v/>
      </c>
      <c r="C741" s="163" t="str">
        <f>IF(ISBLANK('Beladung des Speichers'!A741),"",SUMIFS('Beladung des Speichers'!$C$17:$C$300,'Beladung des Speichers'!$A$17:$A$300,A741)-SUMIFS('Entladung des Speichers'!$C$17:$C$300,'Entladung des Speichers'!$A$17:$A$300,A741)+SUMIFS(Füllstände!$B$17:$B$299,Füllstände!$A$17:$A$299,A741)-SUMIFS(Füllstände!$C$17:$C$299,Füllstände!$A$17:$A$299,A741))</f>
        <v/>
      </c>
      <c r="D741" s="164" t="str">
        <f>IF(ISBLANK('Beladung des Speichers'!A741),"",C741*'Beladung des Speichers'!C741/SUMIFS('Beladung des Speichers'!$C$17:$C$300,'Beladung des Speichers'!$A$17:$A$300,A741))</f>
        <v/>
      </c>
      <c r="E741" s="165" t="str">
        <f>IF(ISBLANK('Beladung des Speichers'!A741),"",1/SUMIFS('Beladung des Speichers'!$C$17:$C$300,'Beladung des Speichers'!$A$17:$A$300,A741)*C741*SUMIF($A$17:$A$300,A741,'Beladung des Speichers'!$E$17:$E$300))</f>
        <v/>
      </c>
      <c r="F741" s="166" t="str">
        <f>IF(ISBLANK('Beladung des Speichers'!A741),"",IF(C741=0,"0,00",D741/C741*E741))</f>
        <v/>
      </c>
      <c r="G741" s="167" t="str">
        <f>IF(ISBLANK('Beladung des Speichers'!A741),"",SUMIFS('Beladung des Speichers'!$C$17:$C$300,'Beladung des Speichers'!$A$17:$A$300,A741))</f>
        <v/>
      </c>
      <c r="H741" s="124" t="str">
        <f>IF(ISBLANK('Beladung des Speichers'!A741),"",'Beladung des Speichers'!C741)</f>
        <v/>
      </c>
      <c r="I741" s="168" t="str">
        <f>IF(ISBLANK('Beladung des Speichers'!A741),"",SUMIFS('Beladung des Speichers'!$E$17:$E$1001,'Beladung des Speichers'!$A$17:$A$1001,'Ergebnis (detailliert)'!A741))</f>
        <v/>
      </c>
      <c r="J741" s="125" t="str">
        <f>IF(ISBLANK('Beladung des Speichers'!A741),"",'Beladung des Speichers'!E741)</f>
        <v/>
      </c>
      <c r="K741" s="168" t="str">
        <f>IF(ISBLANK('Beladung des Speichers'!A741),"",SUMIFS('Entladung des Speichers'!$C$17:$C$1001,'Entladung des Speichers'!$A$17:$A$1001,'Ergebnis (detailliert)'!A741))</f>
        <v/>
      </c>
      <c r="L741" s="169" t="str">
        <f t="shared" si="46"/>
        <v/>
      </c>
      <c r="M741" s="169" t="str">
        <f>IF(ISBLANK('Entladung des Speichers'!A741),"",'Entladung des Speichers'!C741)</f>
        <v/>
      </c>
      <c r="N741" s="168" t="str">
        <f>IF(ISBLANK('Beladung des Speichers'!A741),"",SUMIFS('Entladung des Speichers'!$E$17:$E$1001,'Entladung des Speichers'!$A$17:$A$1001,'Ergebnis (detailliert)'!$A$17:$A$300))</f>
        <v/>
      </c>
      <c r="O741" s="125" t="str">
        <f t="shared" si="47"/>
        <v/>
      </c>
      <c r="P741" s="20" t="str">
        <f>IFERROR(IF(A741="","",N741*'Ergebnis (detailliert)'!J741/'Ergebnis (detailliert)'!I741),0)</f>
        <v/>
      </c>
      <c r="Q741" s="106" t="str">
        <f t="shared" si="48"/>
        <v/>
      </c>
      <c r="R741" s="107" t="str">
        <f t="shared" si="49"/>
        <v/>
      </c>
      <c r="S741" s="108" t="str">
        <f>IF(A741="","",IF(LOOKUP(A741,Stammdaten!$A$17:$A$1001,Stammdaten!$G$17:$G$1001)="Nein",0,IF(ISBLANK('Beladung des Speichers'!A741),"",ROUND(MIN(J741,Q741)*-1,2))))</f>
        <v/>
      </c>
    </row>
    <row r="742" spans="1:19" x14ac:dyDescent="0.2">
      <c r="A742" s="109" t="str">
        <f>IF('Beladung des Speichers'!A742="","",'Beladung des Speichers'!A742)</f>
        <v/>
      </c>
      <c r="B742" s="109" t="str">
        <f>IF('Beladung des Speichers'!B742="","",'Beladung des Speichers'!B742)</f>
        <v/>
      </c>
      <c r="C742" s="163" t="str">
        <f>IF(ISBLANK('Beladung des Speichers'!A742),"",SUMIFS('Beladung des Speichers'!$C$17:$C$300,'Beladung des Speichers'!$A$17:$A$300,A742)-SUMIFS('Entladung des Speichers'!$C$17:$C$300,'Entladung des Speichers'!$A$17:$A$300,A742)+SUMIFS(Füllstände!$B$17:$B$299,Füllstände!$A$17:$A$299,A742)-SUMIFS(Füllstände!$C$17:$C$299,Füllstände!$A$17:$A$299,A742))</f>
        <v/>
      </c>
      <c r="D742" s="164" t="str">
        <f>IF(ISBLANK('Beladung des Speichers'!A742),"",C742*'Beladung des Speichers'!C742/SUMIFS('Beladung des Speichers'!$C$17:$C$300,'Beladung des Speichers'!$A$17:$A$300,A742))</f>
        <v/>
      </c>
      <c r="E742" s="165" t="str">
        <f>IF(ISBLANK('Beladung des Speichers'!A742),"",1/SUMIFS('Beladung des Speichers'!$C$17:$C$300,'Beladung des Speichers'!$A$17:$A$300,A742)*C742*SUMIF($A$17:$A$300,A742,'Beladung des Speichers'!$E$17:$E$300))</f>
        <v/>
      </c>
      <c r="F742" s="166" t="str">
        <f>IF(ISBLANK('Beladung des Speichers'!A742),"",IF(C742=0,"0,00",D742/C742*E742))</f>
        <v/>
      </c>
      <c r="G742" s="167" t="str">
        <f>IF(ISBLANK('Beladung des Speichers'!A742),"",SUMIFS('Beladung des Speichers'!$C$17:$C$300,'Beladung des Speichers'!$A$17:$A$300,A742))</f>
        <v/>
      </c>
      <c r="H742" s="124" t="str">
        <f>IF(ISBLANK('Beladung des Speichers'!A742),"",'Beladung des Speichers'!C742)</f>
        <v/>
      </c>
      <c r="I742" s="168" t="str">
        <f>IF(ISBLANK('Beladung des Speichers'!A742),"",SUMIFS('Beladung des Speichers'!$E$17:$E$1001,'Beladung des Speichers'!$A$17:$A$1001,'Ergebnis (detailliert)'!A742))</f>
        <v/>
      </c>
      <c r="J742" s="125" t="str">
        <f>IF(ISBLANK('Beladung des Speichers'!A742),"",'Beladung des Speichers'!E742)</f>
        <v/>
      </c>
      <c r="K742" s="168" t="str">
        <f>IF(ISBLANK('Beladung des Speichers'!A742),"",SUMIFS('Entladung des Speichers'!$C$17:$C$1001,'Entladung des Speichers'!$A$17:$A$1001,'Ergebnis (detailliert)'!A742))</f>
        <v/>
      </c>
      <c r="L742" s="169" t="str">
        <f t="shared" si="46"/>
        <v/>
      </c>
      <c r="M742" s="169" t="str">
        <f>IF(ISBLANK('Entladung des Speichers'!A742),"",'Entladung des Speichers'!C742)</f>
        <v/>
      </c>
      <c r="N742" s="168" t="str">
        <f>IF(ISBLANK('Beladung des Speichers'!A742),"",SUMIFS('Entladung des Speichers'!$E$17:$E$1001,'Entladung des Speichers'!$A$17:$A$1001,'Ergebnis (detailliert)'!$A$17:$A$300))</f>
        <v/>
      </c>
      <c r="O742" s="125" t="str">
        <f t="shared" si="47"/>
        <v/>
      </c>
      <c r="P742" s="20" t="str">
        <f>IFERROR(IF(A742="","",N742*'Ergebnis (detailliert)'!J742/'Ergebnis (detailliert)'!I742),0)</f>
        <v/>
      </c>
      <c r="Q742" s="106" t="str">
        <f t="shared" si="48"/>
        <v/>
      </c>
      <c r="R742" s="107" t="str">
        <f t="shared" si="49"/>
        <v/>
      </c>
      <c r="S742" s="108" t="str">
        <f>IF(A742="","",IF(LOOKUP(A742,Stammdaten!$A$17:$A$1001,Stammdaten!$G$17:$G$1001)="Nein",0,IF(ISBLANK('Beladung des Speichers'!A742),"",ROUND(MIN(J742,Q742)*-1,2))))</f>
        <v/>
      </c>
    </row>
    <row r="743" spans="1:19" x14ac:dyDescent="0.2">
      <c r="A743" s="109" t="str">
        <f>IF('Beladung des Speichers'!A743="","",'Beladung des Speichers'!A743)</f>
        <v/>
      </c>
      <c r="B743" s="109" t="str">
        <f>IF('Beladung des Speichers'!B743="","",'Beladung des Speichers'!B743)</f>
        <v/>
      </c>
      <c r="C743" s="163" t="str">
        <f>IF(ISBLANK('Beladung des Speichers'!A743),"",SUMIFS('Beladung des Speichers'!$C$17:$C$300,'Beladung des Speichers'!$A$17:$A$300,A743)-SUMIFS('Entladung des Speichers'!$C$17:$C$300,'Entladung des Speichers'!$A$17:$A$300,A743)+SUMIFS(Füllstände!$B$17:$B$299,Füllstände!$A$17:$A$299,A743)-SUMIFS(Füllstände!$C$17:$C$299,Füllstände!$A$17:$A$299,A743))</f>
        <v/>
      </c>
      <c r="D743" s="164" t="str">
        <f>IF(ISBLANK('Beladung des Speichers'!A743),"",C743*'Beladung des Speichers'!C743/SUMIFS('Beladung des Speichers'!$C$17:$C$300,'Beladung des Speichers'!$A$17:$A$300,A743))</f>
        <v/>
      </c>
      <c r="E743" s="165" t="str">
        <f>IF(ISBLANK('Beladung des Speichers'!A743),"",1/SUMIFS('Beladung des Speichers'!$C$17:$C$300,'Beladung des Speichers'!$A$17:$A$300,A743)*C743*SUMIF($A$17:$A$300,A743,'Beladung des Speichers'!$E$17:$E$300))</f>
        <v/>
      </c>
      <c r="F743" s="166" t="str">
        <f>IF(ISBLANK('Beladung des Speichers'!A743),"",IF(C743=0,"0,00",D743/C743*E743))</f>
        <v/>
      </c>
      <c r="G743" s="167" t="str">
        <f>IF(ISBLANK('Beladung des Speichers'!A743),"",SUMIFS('Beladung des Speichers'!$C$17:$C$300,'Beladung des Speichers'!$A$17:$A$300,A743))</f>
        <v/>
      </c>
      <c r="H743" s="124" t="str">
        <f>IF(ISBLANK('Beladung des Speichers'!A743),"",'Beladung des Speichers'!C743)</f>
        <v/>
      </c>
      <c r="I743" s="168" t="str">
        <f>IF(ISBLANK('Beladung des Speichers'!A743),"",SUMIFS('Beladung des Speichers'!$E$17:$E$1001,'Beladung des Speichers'!$A$17:$A$1001,'Ergebnis (detailliert)'!A743))</f>
        <v/>
      </c>
      <c r="J743" s="125" t="str">
        <f>IF(ISBLANK('Beladung des Speichers'!A743),"",'Beladung des Speichers'!E743)</f>
        <v/>
      </c>
      <c r="K743" s="168" t="str">
        <f>IF(ISBLANK('Beladung des Speichers'!A743),"",SUMIFS('Entladung des Speichers'!$C$17:$C$1001,'Entladung des Speichers'!$A$17:$A$1001,'Ergebnis (detailliert)'!A743))</f>
        <v/>
      </c>
      <c r="L743" s="169" t="str">
        <f t="shared" si="46"/>
        <v/>
      </c>
      <c r="M743" s="169" t="str">
        <f>IF(ISBLANK('Entladung des Speichers'!A743),"",'Entladung des Speichers'!C743)</f>
        <v/>
      </c>
      <c r="N743" s="168" t="str">
        <f>IF(ISBLANK('Beladung des Speichers'!A743),"",SUMIFS('Entladung des Speichers'!$E$17:$E$1001,'Entladung des Speichers'!$A$17:$A$1001,'Ergebnis (detailliert)'!$A$17:$A$300))</f>
        <v/>
      </c>
      <c r="O743" s="125" t="str">
        <f t="shared" si="47"/>
        <v/>
      </c>
      <c r="P743" s="20" t="str">
        <f>IFERROR(IF(A743="","",N743*'Ergebnis (detailliert)'!J743/'Ergebnis (detailliert)'!I743),0)</f>
        <v/>
      </c>
      <c r="Q743" s="106" t="str">
        <f t="shared" si="48"/>
        <v/>
      </c>
      <c r="R743" s="107" t="str">
        <f t="shared" si="49"/>
        <v/>
      </c>
      <c r="S743" s="108" t="str">
        <f>IF(A743="","",IF(LOOKUP(A743,Stammdaten!$A$17:$A$1001,Stammdaten!$G$17:$G$1001)="Nein",0,IF(ISBLANK('Beladung des Speichers'!A743),"",ROUND(MIN(J743,Q743)*-1,2))))</f>
        <v/>
      </c>
    </row>
    <row r="744" spans="1:19" x14ac:dyDescent="0.2">
      <c r="A744" s="109" t="str">
        <f>IF('Beladung des Speichers'!A744="","",'Beladung des Speichers'!A744)</f>
        <v/>
      </c>
      <c r="B744" s="109" t="str">
        <f>IF('Beladung des Speichers'!B744="","",'Beladung des Speichers'!B744)</f>
        <v/>
      </c>
      <c r="C744" s="163" t="str">
        <f>IF(ISBLANK('Beladung des Speichers'!A744),"",SUMIFS('Beladung des Speichers'!$C$17:$C$300,'Beladung des Speichers'!$A$17:$A$300,A744)-SUMIFS('Entladung des Speichers'!$C$17:$C$300,'Entladung des Speichers'!$A$17:$A$300,A744)+SUMIFS(Füllstände!$B$17:$B$299,Füllstände!$A$17:$A$299,A744)-SUMIFS(Füllstände!$C$17:$C$299,Füllstände!$A$17:$A$299,A744))</f>
        <v/>
      </c>
      <c r="D744" s="164" t="str">
        <f>IF(ISBLANK('Beladung des Speichers'!A744),"",C744*'Beladung des Speichers'!C744/SUMIFS('Beladung des Speichers'!$C$17:$C$300,'Beladung des Speichers'!$A$17:$A$300,A744))</f>
        <v/>
      </c>
      <c r="E744" s="165" t="str">
        <f>IF(ISBLANK('Beladung des Speichers'!A744),"",1/SUMIFS('Beladung des Speichers'!$C$17:$C$300,'Beladung des Speichers'!$A$17:$A$300,A744)*C744*SUMIF($A$17:$A$300,A744,'Beladung des Speichers'!$E$17:$E$300))</f>
        <v/>
      </c>
      <c r="F744" s="166" t="str">
        <f>IF(ISBLANK('Beladung des Speichers'!A744),"",IF(C744=0,"0,00",D744/C744*E744))</f>
        <v/>
      </c>
      <c r="G744" s="167" t="str">
        <f>IF(ISBLANK('Beladung des Speichers'!A744),"",SUMIFS('Beladung des Speichers'!$C$17:$C$300,'Beladung des Speichers'!$A$17:$A$300,A744))</f>
        <v/>
      </c>
      <c r="H744" s="124" t="str">
        <f>IF(ISBLANK('Beladung des Speichers'!A744),"",'Beladung des Speichers'!C744)</f>
        <v/>
      </c>
      <c r="I744" s="168" t="str">
        <f>IF(ISBLANK('Beladung des Speichers'!A744),"",SUMIFS('Beladung des Speichers'!$E$17:$E$1001,'Beladung des Speichers'!$A$17:$A$1001,'Ergebnis (detailliert)'!A744))</f>
        <v/>
      </c>
      <c r="J744" s="125" t="str">
        <f>IF(ISBLANK('Beladung des Speichers'!A744),"",'Beladung des Speichers'!E744)</f>
        <v/>
      </c>
      <c r="K744" s="168" t="str">
        <f>IF(ISBLANK('Beladung des Speichers'!A744),"",SUMIFS('Entladung des Speichers'!$C$17:$C$1001,'Entladung des Speichers'!$A$17:$A$1001,'Ergebnis (detailliert)'!A744))</f>
        <v/>
      </c>
      <c r="L744" s="169" t="str">
        <f t="shared" si="46"/>
        <v/>
      </c>
      <c r="M744" s="169" t="str">
        <f>IF(ISBLANK('Entladung des Speichers'!A744),"",'Entladung des Speichers'!C744)</f>
        <v/>
      </c>
      <c r="N744" s="168" t="str">
        <f>IF(ISBLANK('Beladung des Speichers'!A744),"",SUMIFS('Entladung des Speichers'!$E$17:$E$1001,'Entladung des Speichers'!$A$17:$A$1001,'Ergebnis (detailliert)'!$A$17:$A$300))</f>
        <v/>
      </c>
      <c r="O744" s="125" t="str">
        <f t="shared" si="47"/>
        <v/>
      </c>
      <c r="P744" s="20" t="str">
        <f>IFERROR(IF(A744="","",N744*'Ergebnis (detailliert)'!J744/'Ergebnis (detailliert)'!I744),0)</f>
        <v/>
      </c>
      <c r="Q744" s="106" t="str">
        <f t="shared" si="48"/>
        <v/>
      </c>
      <c r="R744" s="107" t="str">
        <f t="shared" si="49"/>
        <v/>
      </c>
      <c r="S744" s="108" t="str">
        <f>IF(A744="","",IF(LOOKUP(A744,Stammdaten!$A$17:$A$1001,Stammdaten!$G$17:$G$1001)="Nein",0,IF(ISBLANK('Beladung des Speichers'!A744),"",ROUND(MIN(J744,Q744)*-1,2))))</f>
        <v/>
      </c>
    </row>
    <row r="745" spans="1:19" x14ac:dyDescent="0.2">
      <c r="A745" s="109" t="str">
        <f>IF('Beladung des Speichers'!A745="","",'Beladung des Speichers'!A745)</f>
        <v/>
      </c>
      <c r="B745" s="109" t="str">
        <f>IF('Beladung des Speichers'!B745="","",'Beladung des Speichers'!B745)</f>
        <v/>
      </c>
      <c r="C745" s="163" t="str">
        <f>IF(ISBLANK('Beladung des Speichers'!A745),"",SUMIFS('Beladung des Speichers'!$C$17:$C$300,'Beladung des Speichers'!$A$17:$A$300,A745)-SUMIFS('Entladung des Speichers'!$C$17:$C$300,'Entladung des Speichers'!$A$17:$A$300,A745)+SUMIFS(Füllstände!$B$17:$B$299,Füllstände!$A$17:$A$299,A745)-SUMIFS(Füllstände!$C$17:$C$299,Füllstände!$A$17:$A$299,A745))</f>
        <v/>
      </c>
      <c r="D745" s="164" t="str">
        <f>IF(ISBLANK('Beladung des Speichers'!A745),"",C745*'Beladung des Speichers'!C745/SUMIFS('Beladung des Speichers'!$C$17:$C$300,'Beladung des Speichers'!$A$17:$A$300,A745))</f>
        <v/>
      </c>
      <c r="E745" s="165" t="str">
        <f>IF(ISBLANK('Beladung des Speichers'!A745),"",1/SUMIFS('Beladung des Speichers'!$C$17:$C$300,'Beladung des Speichers'!$A$17:$A$300,A745)*C745*SUMIF($A$17:$A$300,A745,'Beladung des Speichers'!$E$17:$E$300))</f>
        <v/>
      </c>
      <c r="F745" s="166" t="str">
        <f>IF(ISBLANK('Beladung des Speichers'!A745),"",IF(C745=0,"0,00",D745/C745*E745))</f>
        <v/>
      </c>
      <c r="G745" s="167" t="str">
        <f>IF(ISBLANK('Beladung des Speichers'!A745),"",SUMIFS('Beladung des Speichers'!$C$17:$C$300,'Beladung des Speichers'!$A$17:$A$300,A745))</f>
        <v/>
      </c>
      <c r="H745" s="124" t="str">
        <f>IF(ISBLANK('Beladung des Speichers'!A745),"",'Beladung des Speichers'!C745)</f>
        <v/>
      </c>
      <c r="I745" s="168" t="str">
        <f>IF(ISBLANK('Beladung des Speichers'!A745),"",SUMIFS('Beladung des Speichers'!$E$17:$E$1001,'Beladung des Speichers'!$A$17:$A$1001,'Ergebnis (detailliert)'!A745))</f>
        <v/>
      </c>
      <c r="J745" s="125" t="str">
        <f>IF(ISBLANK('Beladung des Speichers'!A745),"",'Beladung des Speichers'!E745)</f>
        <v/>
      </c>
      <c r="K745" s="168" t="str">
        <f>IF(ISBLANK('Beladung des Speichers'!A745),"",SUMIFS('Entladung des Speichers'!$C$17:$C$1001,'Entladung des Speichers'!$A$17:$A$1001,'Ergebnis (detailliert)'!A745))</f>
        <v/>
      </c>
      <c r="L745" s="169" t="str">
        <f t="shared" si="46"/>
        <v/>
      </c>
      <c r="M745" s="169" t="str">
        <f>IF(ISBLANK('Entladung des Speichers'!A745),"",'Entladung des Speichers'!C745)</f>
        <v/>
      </c>
      <c r="N745" s="168" t="str">
        <f>IF(ISBLANK('Beladung des Speichers'!A745),"",SUMIFS('Entladung des Speichers'!$E$17:$E$1001,'Entladung des Speichers'!$A$17:$A$1001,'Ergebnis (detailliert)'!$A$17:$A$300))</f>
        <v/>
      </c>
      <c r="O745" s="125" t="str">
        <f t="shared" si="47"/>
        <v/>
      </c>
      <c r="P745" s="20" t="str">
        <f>IFERROR(IF(A745="","",N745*'Ergebnis (detailliert)'!J745/'Ergebnis (detailliert)'!I745),0)</f>
        <v/>
      </c>
      <c r="Q745" s="106" t="str">
        <f t="shared" si="48"/>
        <v/>
      </c>
      <c r="R745" s="107" t="str">
        <f t="shared" si="49"/>
        <v/>
      </c>
      <c r="S745" s="108" t="str">
        <f>IF(A745="","",IF(LOOKUP(A745,Stammdaten!$A$17:$A$1001,Stammdaten!$G$17:$G$1001)="Nein",0,IF(ISBLANK('Beladung des Speichers'!A745),"",ROUND(MIN(J745,Q745)*-1,2))))</f>
        <v/>
      </c>
    </row>
    <row r="746" spans="1:19" x14ac:dyDescent="0.2">
      <c r="A746" s="109" t="str">
        <f>IF('Beladung des Speichers'!A746="","",'Beladung des Speichers'!A746)</f>
        <v/>
      </c>
      <c r="B746" s="109" t="str">
        <f>IF('Beladung des Speichers'!B746="","",'Beladung des Speichers'!B746)</f>
        <v/>
      </c>
      <c r="C746" s="163" t="str">
        <f>IF(ISBLANK('Beladung des Speichers'!A746),"",SUMIFS('Beladung des Speichers'!$C$17:$C$300,'Beladung des Speichers'!$A$17:$A$300,A746)-SUMIFS('Entladung des Speichers'!$C$17:$C$300,'Entladung des Speichers'!$A$17:$A$300,A746)+SUMIFS(Füllstände!$B$17:$B$299,Füllstände!$A$17:$A$299,A746)-SUMIFS(Füllstände!$C$17:$C$299,Füllstände!$A$17:$A$299,A746))</f>
        <v/>
      </c>
      <c r="D746" s="164" t="str">
        <f>IF(ISBLANK('Beladung des Speichers'!A746),"",C746*'Beladung des Speichers'!C746/SUMIFS('Beladung des Speichers'!$C$17:$C$300,'Beladung des Speichers'!$A$17:$A$300,A746))</f>
        <v/>
      </c>
      <c r="E746" s="165" t="str">
        <f>IF(ISBLANK('Beladung des Speichers'!A746),"",1/SUMIFS('Beladung des Speichers'!$C$17:$C$300,'Beladung des Speichers'!$A$17:$A$300,A746)*C746*SUMIF($A$17:$A$300,A746,'Beladung des Speichers'!$E$17:$E$300))</f>
        <v/>
      </c>
      <c r="F746" s="166" t="str">
        <f>IF(ISBLANK('Beladung des Speichers'!A746),"",IF(C746=0,"0,00",D746/C746*E746))</f>
        <v/>
      </c>
      <c r="G746" s="167" t="str">
        <f>IF(ISBLANK('Beladung des Speichers'!A746),"",SUMIFS('Beladung des Speichers'!$C$17:$C$300,'Beladung des Speichers'!$A$17:$A$300,A746))</f>
        <v/>
      </c>
      <c r="H746" s="124" t="str">
        <f>IF(ISBLANK('Beladung des Speichers'!A746),"",'Beladung des Speichers'!C746)</f>
        <v/>
      </c>
      <c r="I746" s="168" t="str">
        <f>IF(ISBLANK('Beladung des Speichers'!A746),"",SUMIFS('Beladung des Speichers'!$E$17:$E$1001,'Beladung des Speichers'!$A$17:$A$1001,'Ergebnis (detailliert)'!A746))</f>
        <v/>
      </c>
      <c r="J746" s="125" t="str">
        <f>IF(ISBLANK('Beladung des Speichers'!A746),"",'Beladung des Speichers'!E746)</f>
        <v/>
      </c>
      <c r="K746" s="168" t="str">
        <f>IF(ISBLANK('Beladung des Speichers'!A746),"",SUMIFS('Entladung des Speichers'!$C$17:$C$1001,'Entladung des Speichers'!$A$17:$A$1001,'Ergebnis (detailliert)'!A746))</f>
        <v/>
      </c>
      <c r="L746" s="169" t="str">
        <f t="shared" si="46"/>
        <v/>
      </c>
      <c r="M746" s="169" t="str">
        <f>IF(ISBLANK('Entladung des Speichers'!A746),"",'Entladung des Speichers'!C746)</f>
        <v/>
      </c>
      <c r="N746" s="168" t="str">
        <f>IF(ISBLANK('Beladung des Speichers'!A746),"",SUMIFS('Entladung des Speichers'!$E$17:$E$1001,'Entladung des Speichers'!$A$17:$A$1001,'Ergebnis (detailliert)'!$A$17:$A$300))</f>
        <v/>
      </c>
      <c r="O746" s="125" t="str">
        <f t="shared" si="47"/>
        <v/>
      </c>
      <c r="P746" s="20" t="str">
        <f>IFERROR(IF(A746="","",N746*'Ergebnis (detailliert)'!J746/'Ergebnis (detailliert)'!I746),0)</f>
        <v/>
      </c>
      <c r="Q746" s="106" t="str">
        <f t="shared" si="48"/>
        <v/>
      </c>
      <c r="R746" s="107" t="str">
        <f t="shared" si="49"/>
        <v/>
      </c>
      <c r="S746" s="108" t="str">
        <f>IF(A746="","",IF(LOOKUP(A746,Stammdaten!$A$17:$A$1001,Stammdaten!$G$17:$G$1001)="Nein",0,IF(ISBLANK('Beladung des Speichers'!A746),"",ROUND(MIN(J746,Q746)*-1,2))))</f>
        <v/>
      </c>
    </row>
    <row r="747" spans="1:19" x14ac:dyDescent="0.2">
      <c r="A747" s="109" t="str">
        <f>IF('Beladung des Speichers'!A747="","",'Beladung des Speichers'!A747)</f>
        <v/>
      </c>
      <c r="B747" s="109" t="str">
        <f>IF('Beladung des Speichers'!B747="","",'Beladung des Speichers'!B747)</f>
        <v/>
      </c>
      <c r="C747" s="163" t="str">
        <f>IF(ISBLANK('Beladung des Speichers'!A747),"",SUMIFS('Beladung des Speichers'!$C$17:$C$300,'Beladung des Speichers'!$A$17:$A$300,A747)-SUMIFS('Entladung des Speichers'!$C$17:$C$300,'Entladung des Speichers'!$A$17:$A$300,A747)+SUMIFS(Füllstände!$B$17:$B$299,Füllstände!$A$17:$A$299,A747)-SUMIFS(Füllstände!$C$17:$C$299,Füllstände!$A$17:$A$299,A747))</f>
        <v/>
      </c>
      <c r="D747" s="164" t="str">
        <f>IF(ISBLANK('Beladung des Speichers'!A747),"",C747*'Beladung des Speichers'!C747/SUMIFS('Beladung des Speichers'!$C$17:$C$300,'Beladung des Speichers'!$A$17:$A$300,A747))</f>
        <v/>
      </c>
      <c r="E747" s="165" t="str">
        <f>IF(ISBLANK('Beladung des Speichers'!A747),"",1/SUMIFS('Beladung des Speichers'!$C$17:$C$300,'Beladung des Speichers'!$A$17:$A$300,A747)*C747*SUMIF($A$17:$A$300,A747,'Beladung des Speichers'!$E$17:$E$300))</f>
        <v/>
      </c>
      <c r="F747" s="166" t="str">
        <f>IF(ISBLANK('Beladung des Speichers'!A747),"",IF(C747=0,"0,00",D747/C747*E747))</f>
        <v/>
      </c>
      <c r="G747" s="167" t="str">
        <f>IF(ISBLANK('Beladung des Speichers'!A747),"",SUMIFS('Beladung des Speichers'!$C$17:$C$300,'Beladung des Speichers'!$A$17:$A$300,A747))</f>
        <v/>
      </c>
      <c r="H747" s="124" t="str">
        <f>IF(ISBLANK('Beladung des Speichers'!A747),"",'Beladung des Speichers'!C747)</f>
        <v/>
      </c>
      <c r="I747" s="168" t="str">
        <f>IF(ISBLANK('Beladung des Speichers'!A747),"",SUMIFS('Beladung des Speichers'!$E$17:$E$1001,'Beladung des Speichers'!$A$17:$A$1001,'Ergebnis (detailliert)'!A747))</f>
        <v/>
      </c>
      <c r="J747" s="125" t="str">
        <f>IF(ISBLANK('Beladung des Speichers'!A747),"",'Beladung des Speichers'!E747)</f>
        <v/>
      </c>
      <c r="K747" s="168" t="str">
        <f>IF(ISBLANK('Beladung des Speichers'!A747),"",SUMIFS('Entladung des Speichers'!$C$17:$C$1001,'Entladung des Speichers'!$A$17:$A$1001,'Ergebnis (detailliert)'!A747))</f>
        <v/>
      </c>
      <c r="L747" s="169" t="str">
        <f t="shared" si="46"/>
        <v/>
      </c>
      <c r="M747" s="169" t="str">
        <f>IF(ISBLANK('Entladung des Speichers'!A747),"",'Entladung des Speichers'!C747)</f>
        <v/>
      </c>
      <c r="N747" s="168" t="str">
        <f>IF(ISBLANK('Beladung des Speichers'!A747),"",SUMIFS('Entladung des Speichers'!$E$17:$E$1001,'Entladung des Speichers'!$A$17:$A$1001,'Ergebnis (detailliert)'!$A$17:$A$300))</f>
        <v/>
      </c>
      <c r="O747" s="125" t="str">
        <f t="shared" si="47"/>
        <v/>
      </c>
      <c r="P747" s="20" t="str">
        <f>IFERROR(IF(A747="","",N747*'Ergebnis (detailliert)'!J747/'Ergebnis (detailliert)'!I747),0)</f>
        <v/>
      </c>
      <c r="Q747" s="106" t="str">
        <f t="shared" si="48"/>
        <v/>
      </c>
      <c r="R747" s="107" t="str">
        <f t="shared" si="49"/>
        <v/>
      </c>
      <c r="S747" s="108" t="str">
        <f>IF(A747="","",IF(LOOKUP(A747,Stammdaten!$A$17:$A$1001,Stammdaten!$G$17:$G$1001)="Nein",0,IF(ISBLANK('Beladung des Speichers'!A747),"",ROUND(MIN(J747,Q747)*-1,2))))</f>
        <v/>
      </c>
    </row>
    <row r="748" spans="1:19" x14ac:dyDescent="0.2">
      <c r="A748" s="109" t="str">
        <f>IF('Beladung des Speichers'!A748="","",'Beladung des Speichers'!A748)</f>
        <v/>
      </c>
      <c r="B748" s="109" t="str">
        <f>IF('Beladung des Speichers'!B748="","",'Beladung des Speichers'!B748)</f>
        <v/>
      </c>
      <c r="C748" s="163" t="str">
        <f>IF(ISBLANK('Beladung des Speichers'!A748),"",SUMIFS('Beladung des Speichers'!$C$17:$C$300,'Beladung des Speichers'!$A$17:$A$300,A748)-SUMIFS('Entladung des Speichers'!$C$17:$C$300,'Entladung des Speichers'!$A$17:$A$300,A748)+SUMIFS(Füllstände!$B$17:$B$299,Füllstände!$A$17:$A$299,A748)-SUMIFS(Füllstände!$C$17:$C$299,Füllstände!$A$17:$A$299,A748))</f>
        <v/>
      </c>
      <c r="D748" s="164" t="str">
        <f>IF(ISBLANK('Beladung des Speichers'!A748),"",C748*'Beladung des Speichers'!C748/SUMIFS('Beladung des Speichers'!$C$17:$C$300,'Beladung des Speichers'!$A$17:$A$300,A748))</f>
        <v/>
      </c>
      <c r="E748" s="165" t="str">
        <f>IF(ISBLANK('Beladung des Speichers'!A748),"",1/SUMIFS('Beladung des Speichers'!$C$17:$C$300,'Beladung des Speichers'!$A$17:$A$300,A748)*C748*SUMIF($A$17:$A$300,A748,'Beladung des Speichers'!$E$17:$E$300))</f>
        <v/>
      </c>
      <c r="F748" s="166" t="str">
        <f>IF(ISBLANK('Beladung des Speichers'!A748),"",IF(C748=0,"0,00",D748/C748*E748))</f>
        <v/>
      </c>
      <c r="G748" s="167" t="str">
        <f>IF(ISBLANK('Beladung des Speichers'!A748),"",SUMIFS('Beladung des Speichers'!$C$17:$C$300,'Beladung des Speichers'!$A$17:$A$300,A748))</f>
        <v/>
      </c>
      <c r="H748" s="124" t="str">
        <f>IF(ISBLANK('Beladung des Speichers'!A748),"",'Beladung des Speichers'!C748)</f>
        <v/>
      </c>
      <c r="I748" s="168" t="str">
        <f>IF(ISBLANK('Beladung des Speichers'!A748),"",SUMIFS('Beladung des Speichers'!$E$17:$E$1001,'Beladung des Speichers'!$A$17:$A$1001,'Ergebnis (detailliert)'!A748))</f>
        <v/>
      </c>
      <c r="J748" s="125" t="str">
        <f>IF(ISBLANK('Beladung des Speichers'!A748),"",'Beladung des Speichers'!E748)</f>
        <v/>
      </c>
      <c r="K748" s="168" t="str">
        <f>IF(ISBLANK('Beladung des Speichers'!A748),"",SUMIFS('Entladung des Speichers'!$C$17:$C$1001,'Entladung des Speichers'!$A$17:$A$1001,'Ergebnis (detailliert)'!A748))</f>
        <v/>
      </c>
      <c r="L748" s="169" t="str">
        <f t="shared" si="46"/>
        <v/>
      </c>
      <c r="M748" s="169" t="str">
        <f>IF(ISBLANK('Entladung des Speichers'!A748),"",'Entladung des Speichers'!C748)</f>
        <v/>
      </c>
      <c r="N748" s="168" t="str">
        <f>IF(ISBLANK('Beladung des Speichers'!A748),"",SUMIFS('Entladung des Speichers'!$E$17:$E$1001,'Entladung des Speichers'!$A$17:$A$1001,'Ergebnis (detailliert)'!$A$17:$A$300))</f>
        <v/>
      </c>
      <c r="O748" s="125" t="str">
        <f t="shared" si="47"/>
        <v/>
      </c>
      <c r="P748" s="20" t="str">
        <f>IFERROR(IF(A748="","",N748*'Ergebnis (detailliert)'!J748/'Ergebnis (detailliert)'!I748),0)</f>
        <v/>
      </c>
      <c r="Q748" s="106" t="str">
        <f t="shared" si="48"/>
        <v/>
      </c>
      <c r="R748" s="107" t="str">
        <f t="shared" si="49"/>
        <v/>
      </c>
      <c r="S748" s="108" t="str">
        <f>IF(A748="","",IF(LOOKUP(A748,Stammdaten!$A$17:$A$1001,Stammdaten!$G$17:$G$1001)="Nein",0,IF(ISBLANK('Beladung des Speichers'!A748),"",ROUND(MIN(J748,Q748)*-1,2))))</f>
        <v/>
      </c>
    </row>
    <row r="749" spans="1:19" x14ac:dyDescent="0.2">
      <c r="A749" s="109" t="str">
        <f>IF('Beladung des Speichers'!A749="","",'Beladung des Speichers'!A749)</f>
        <v/>
      </c>
      <c r="B749" s="109" t="str">
        <f>IF('Beladung des Speichers'!B749="","",'Beladung des Speichers'!B749)</f>
        <v/>
      </c>
      <c r="C749" s="163" t="str">
        <f>IF(ISBLANK('Beladung des Speichers'!A749),"",SUMIFS('Beladung des Speichers'!$C$17:$C$300,'Beladung des Speichers'!$A$17:$A$300,A749)-SUMIFS('Entladung des Speichers'!$C$17:$C$300,'Entladung des Speichers'!$A$17:$A$300,A749)+SUMIFS(Füllstände!$B$17:$B$299,Füllstände!$A$17:$A$299,A749)-SUMIFS(Füllstände!$C$17:$C$299,Füllstände!$A$17:$A$299,A749))</f>
        <v/>
      </c>
      <c r="D749" s="164" t="str">
        <f>IF(ISBLANK('Beladung des Speichers'!A749),"",C749*'Beladung des Speichers'!C749/SUMIFS('Beladung des Speichers'!$C$17:$C$300,'Beladung des Speichers'!$A$17:$A$300,A749))</f>
        <v/>
      </c>
      <c r="E749" s="165" t="str">
        <f>IF(ISBLANK('Beladung des Speichers'!A749),"",1/SUMIFS('Beladung des Speichers'!$C$17:$C$300,'Beladung des Speichers'!$A$17:$A$300,A749)*C749*SUMIF($A$17:$A$300,A749,'Beladung des Speichers'!$E$17:$E$300))</f>
        <v/>
      </c>
      <c r="F749" s="166" t="str">
        <f>IF(ISBLANK('Beladung des Speichers'!A749),"",IF(C749=0,"0,00",D749/C749*E749))</f>
        <v/>
      </c>
      <c r="G749" s="167" t="str">
        <f>IF(ISBLANK('Beladung des Speichers'!A749),"",SUMIFS('Beladung des Speichers'!$C$17:$C$300,'Beladung des Speichers'!$A$17:$A$300,A749))</f>
        <v/>
      </c>
      <c r="H749" s="124" t="str">
        <f>IF(ISBLANK('Beladung des Speichers'!A749),"",'Beladung des Speichers'!C749)</f>
        <v/>
      </c>
      <c r="I749" s="168" t="str">
        <f>IF(ISBLANK('Beladung des Speichers'!A749),"",SUMIFS('Beladung des Speichers'!$E$17:$E$1001,'Beladung des Speichers'!$A$17:$A$1001,'Ergebnis (detailliert)'!A749))</f>
        <v/>
      </c>
      <c r="J749" s="125" t="str">
        <f>IF(ISBLANK('Beladung des Speichers'!A749),"",'Beladung des Speichers'!E749)</f>
        <v/>
      </c>
      <c r="K749" s="168" t="str">
        <f>IF(ISBLANK('Beladung des Speichers'!A749),"",SUMIFS('Entladung des Speichers'!$C$17:$C$1001,'Entladung des Speichers'!$A$17:$A$1001,'Ergebnis (detailliert)'!A749))</f>
        <v/>
      </c>
      <c r="L749" s="169" t="str">
        <f t="shared" si="46"/>
        <v/>
      </c>
      <c r="M749" s="169" t="str">
        <f>IF(ISBLANK('Entladung des Speichers'!A749),"",'Entladung des Speichers'!C749)</f>
        <v/>
      </c>
      <c r="N749" s="168" t="str">
        <f>IF(ISBLANK('Beladung des Speichers'!A749),"",SUMIFS('Entladung des Speichers'!$E$17:$E$1001,'Entladung des Speichers'!$A$17:$A$1001,'Ergebnis (detailliert)'!$A$17:$A$300))</f>
        <v/>
      </c>
      <c r="O749" s="125" t="str">
        <f t="shared" si="47"/>
        <v/>
      </c>
      <c r="P749" s="20" t="str">
        <f>IFERROR(IF(A749="","",N749*'Ergebnis (detailliert)'!J749/'Ergebnis (detailliert)'!I749),0)</f>
        <v/>
      </c>
      <c r="Q749" s="106" t="str">
        <f t="shared" si="48"/>
        <v/>
      </c>
      <c r="R749" s="107" t="str">
        <f t="shared" si="49"/>
        <v/>
      </c>
      <c r="S749" s="108" t="str">
        <f>IF(A749="","",IF(LOOKUP(A749,Stammdaten!$A$17:$A$1001,Stammdaten!$G$17:$G$1001)="Nein",0,IF(ISBLANK('Beladung des Speichers'!A749),"",ROUND(MIN(J749,Q749)*-1,2))))</f>
        <v/>
      </c>
    </row>
    <row r="750" spans="1:19" x14ac:dyDescent="0.2">
      <c r="A750" s="109" t="str">
        <f>IF('Beladung des Speichers'!A750="","",'Beladung des Speichers'!A750)</f>
        <v/>
      </c>
      <c r="B750" s="109" t="str">
        <f>IF('Beladung des Speichers'!B750="","",'Beladung des Speichers'!B750)</f>
        <v/>
      </c>
      <c r="C750" s="163" t="str">
        <f>IF(ISBLANK('Beladung des Speichers'!A750),"",SUMIFS('Beladung des Speichers'!$C$17:$C$300,'Beladung des Speichers'!$A$17:$A$300,A750)-SUMIFS('Entladung des Speichers'!$C$17:$C$300,'Entladung des Speichers'!$A$17:$A$300,A750)+SUMIFS(Füllstände!$B$17:$B$299,Füllstände!$A$17:$A$299,A750)-SUMIFS(Füllstände!$C$17:$C$299,Füllstände!$A$17:$A$299,A750))</f>
        <v/>
      </c>
      <c r="D750" s="164" t="str">
        <f>IF(ISBLANK('Beladung des Speichers'!A750),"",C750*'Beladung des Speichers'!C750/SUMIFS('Beladung des Speichers'!$C$17:$C$300,'Beladung des Speichers'!$A$17:$A$300,A750))</f>
        <v/>
      </c>
      <c r="E750" s="165" t="str">
        <f>IF(ISBLANK('Beladung des Speichers'!A750),"",1/SUMIFS('Beladung des Speichers'!$C$17:$C$300,'Beladung des Speichers'!$A$17:$A$300,A750)*C750*SUMIF($A$17:$A$300,A750,'Beladung des Speichers'!$E$17:$E$300))</f>
        <v/>
      </c>
      <c r="F750" s="166" t="str">
        <f>IF(ISBLANK('Beladung des Speichers'!A750),"",IF(C750=0,"0,00",D750/C750*E750))</f>
        <v/>
      </c>
      <c r="G750" s="167" t="str">
        <f>IF(ISBLANK('Beladung des Speichers'!A750),"",SUMIFS('Beladung des Speichers'!$C$17:$C$300,'Beladung des Speichers'!$A$17:$A$300,A750))</f>
        <v/>
      </c>
      <c r="H750" s="124" t="str">
        <f>IF(ISBLANK('Beladung des Speichers'!A750),"",'Beladung des Speichers'!C750)</f>
        <v/>
      </c>
      <c r="I750" s="168" t="str">
        <f>IF(ISBLANK('Beladung des Speichers'!A750),"",SUMIFS('Beladung des Speichers'!$E$17:$E$1001,'Beladung des Speichers'!$A$17:$A$1001,'Ergebnis (detailliert)'!A750))</f>
        <v/>
      </c>
      <c r="J750" s="125" t="str">
        <f>IF(ISBLANK('Beladung des Speichers'!A750),"",'Beladung des Speichers'!E750)</f>
        <v/>
      </c>
      <c r="K750" s="168" t="str">
        <f>IF(ISBLANK('Beladung des Speichers'!A750),"",SUMIFS('Entladung des Speichers'!$C$17:$C$1001,'Entladung des Speichers'!$A$17:$A$1001,'Ergebnis (detailliert)'!A750))</f>
        <v/>
      </c>
      <c r="L750" s="169" t="str">
        <f t="shared" si="46"/>
        <v/>
      </c>
      <c r="M750" s="169" t="str">
        <f>IF(ISBLANK('Entladung des Speichers'!A750),"",'Entladung des Speichers'!C750)</f>
        <v/>
      </c>
      <c r="N750" s="168" t="str">
        <f>IF(ISBLANK('Beladung des Speichers'!A750),"",SUMIFS('Entladung des Speichers'!$E$17:$E$1001,'Entladung des Speichers'!$A$17:$A$1001,'Ergebnis (detailliert)'!$A$17:$A$300))</f>
        <v/>
      </c>
      <c r="O750" s="125" t="str">
        <f t="shared" si="47"/>
        <v/>
      </c>
      <c r="P750" s="20" t="str">
        <f>IFERROR(IF(A750="","",N750*'Ergebnis (detailliert)'!J750/'Ergebnis (detailliert)'!I750),0)</f>
        <v/>
      </c>
      <c r="Q750" s="106" t="str">
        <f t="shared" si="48"/>
        <v/>
      </c>
      <c r="R750" s="107" t="str">
        <f t="shared" si="49"/>
        <v/>
      </c>
      <c r="S750" s="108" t="str">
        <f>IF(A750="","",IF(LOOKUP(A750,Stammdaten!$A$17:$A$1001,Stammdaten!$G$17:$G$1001)="Nein",0,IF(ISBLANK('Beladung des Speichers'!A750),"",ROUND(MIN(J750,Q750)*-1,2))))</f>
        <v/>
      </c>
    </row>
    <row r="751" spans="1:19" x14ac:dyDescent="0.2">
      <c r="A751" s="109" t="str">
        <f>IF('Beladung des Speichers'!A751="","",'Beladung des Speichers'!A751)</f>
        <v/>
      </c>
      <c r="B751" s="109" t="str">
        <f>IF('Beladung des Speichers'!B751="","",'Beladung des Speichers'!B751)</f>
        <v/>
      </c>
      <c r="C751" s="163" t="str">
        <f>IF(ISBLANK('Beladung des Speichers'!A751),"",SUMIFS('Beladung des Speichers'!$C$17:$C$300,'Beladung des Speichers'!$A$17:$A$300,A751)-SUMIFS('Entladung des Speichers'!$C$17:$C$300,'Entladung des Speichers'!$A$17:$A$300,A751)+SUMIFS(Füllstände!$B$17:$B$299,Füllstände!$A$17:$A$299,A751)-SUMIFS(Füllstände!$C$17:$C$299,Füllstände!$A$17:$A$299,A751))</f>
        <v/>
      </c>
      <c r="D751" s="164" t="str">
        <f>IF(ISBLANK('Beladung des Speichers'!A751),"",C751*'Beladung des Speichers'!C751/SUMIFS('Beladung des Speichers'!$C$17:$C$300,'Beladung des Speichers'!$A$17:$A$300,A751))</f>
        <v/>
      </c>
      <c r="E751" s="165" t="str">
        <f>IF(ISBLANK('Beladung des Speichers'!A751),"",1/SUMIFS('Beladung des Speichers'!$C$17:$C$300,'Beladung des Speichers'!$A$17:$A$300,A751)*C751*SUMIF($A$17:$A$300,A751,'Beladung des Speichers'!$E$17:$E$300))</f>
        <v/>
      </c>
      <c r="F751" s="166" t="str">
        <f>IF(ISBLANK('Beladung des Speichers'!A751),"",IF(C751=0,"0,00",D751/C751*E751))</f>
        <v/>
      </c>
      <c r="G751" s="167" t="str">
        <f>IF(ISBLANK('Beladung des Speichers'!A751),"",SUMIFS('Beladung des Speichers'!$C$17:$C$300,'Beladung des Speichers'!$A$17:$A$300,A751))</f>
        <v/>
      </c>
      <c r="H751" s="124" t="str">
        <f>IF(ISBLANK('Beladung des Speichers'!A751),"",'Beladung des Speichers'!C751)</f>
        <v/>
      </c>
      <c r="I751" s="168" t="str">
        <f>IF(ISBLANK('Beladung des Speichers'!A751),"",SUMIFS('Beladung des Speichers'!$E$17:$E$1001,'Beladung des Speichers'!$A$17:$A$1001,'Ergebnis (detailliert)'!A751))</f>
        <v/>
      </c>
      <c r="J751" s="125" t="str">
        <f>IF(ISBLANK('Beladung des Speichers'!A751),"",'Beladung des Speichers'!E751)</f>
        <v/>
      </c>
      <c r="K751" s="168" t="str">
        <f>IF(ISBLANK('Beladung des Speichers'!A751),"",SUMIFS('Entladung des Speichers'!$C$17:$C$1001,'Entladung des Speichers'!$A$17:$A$1001,'Ergebnis (detailliert)'!A751))</f>
        <v/>
      </c>
      <c r="L751" s="169" t="str">
        <f t="shared" si="46"/>
        <v/>
      </c>
      <c r="M751" s="169" t="str">
        <f>IF(ISBLANK('Entladung des Speichers'!A751),"",'Entladung des Speichers'!C751)</f>
        <v/>
      </c>
      <c r="N751" s="168" t="str">
        <f>IF(ISBLANK('Beladung des Speichers'!A751),"",SUMIFS('Entladung des Speichers'!$E$17:$E$1001,'Entladung des Speichers'!$A$17:$A$1001,'Ergebnis (detailliert)'!$A$17:$A$300))</f>
        <v/>
      </c>
      <c r="O751" s="125" t="str">
        <f t="shared" si="47"/>
        <v/>
      </c>
      <c r="P751" s="20" t="str">
        <f>IFERROR(IF(A751="","",N751*'Ergebnis (detailliert)'!J751/'Ergebnis (detailliert)'!I751),0)</f>
        <v/>
      </c>
      <c r="Q751" s="106" t="str">
        <f t="shared" si="48"/>
        <v/>
      </c>
      <c r="R751" s="107" t="str">
        <f t="shared" si="49"/>
        <v/>
      </c>
      <c r="S751" s="108" t="str">
        <f>IF(A751="","",IF(LOOKUP(A751,Stammdaten!$A$17:$A$1001,Stammdaten!$G$17:$G$1001)="Nein",0,IF(ISBLANK('Beladung des Speichers'!A751),"",ROUND(MIN(J751,Q751)*-1,2))))</f>
        <v/>
      </c>
    </row>
    <row r="752" spans="1:19" x14ac:dyDescent="0.2">
      <c r="A752" s="109" t="str">
        <f>IF('Beladung des Speichers'!A752="","",'Beladung des Speichers'!A752)</f>
        <v/>
      </c>
      <c r="B752" s="109" t="str">
        <f>IF('Beladung des Speichers'!B752="","",'Beladung des Speichers'!B752)</f>
        <v/>
      </c>
      <c r="C752" s="163" t="str">
        <f>IF(ISBLANK('Beladung des Speichers'!A752),"",SUMIFS('Beladung des Speichers'!$C$17:$C$300,'Beladung des Speichers'!$A$17:$A$300,A752)-SUMIFS('Entladung des Speichers'!$C$17:$C$300,'Entladung des Speichers'!$A$17:$A$300,A752)+SUMIFS(Füllstände!$B$17:$B$299,Füllstände!$A$17:$A$299,A752)-SUMIFS(Füllstände!$C$17:$C$299,Füllstände!$A$17:$A$299,A752))</f>
        <v/>
      </c>
      <c r="D752" s="164" t="str">
        <f>IF(ISBLANK('Beladung des Speichers'!A752),"",C752*'Beladung des Speichers'!C752/SUMIFS('Beladung des Speichers'!$C$17:$C$300,'Beladung des Speichers'!$A$17:$A$300,A752))</f>
        <v/>
      </c>
      <c r="E752" s="165" t="str">
        <f>IF(ISBLANK('Beladung des Speichers'!A752),"",1/SUMIFS('Beladung des Speichers'!$C$17:$C$300,'Beladung des Speichers'!$A$17:$A$300,A752)*C752*SUMIF($A$17:$A$300,A752,'Beladung des Speichers'!$E$17:$E$300))</f>
        <v/>
      </c>
      <c r="F752" s="166" t="str">
        <f>IF(ISBLANK('Beladung des Speichers'!A752),"",IF(C752=0,"0,00",D752/C752*E752))</f>
        <v/>
      </c>
      <c r="G752" s="167" t="str">
        <f>IF(ISBLANK('Beladung des Speichers'!A752),"",SUMIFS('Beladung des Speichers'!$C$17:$C$300,'Beladung des Speichers'!$A$17:$A$300,A752))</f>
        <v/>
      </c>
      <c r="H752" s="124" t="str">
        <f>IF(ISBLANK('Beladung des Speichers'!A752),"",'Beladung des Speichers'!C752)</f>
        <v/>
      </c>
      <c r="I752" s="168" t="str">
        <f>IF(ISBLANK('Beladung des Speichers'!A752),"",SUMIFS('Beladung des Speichers'!$E$17:$E$1001,'Beladung des Speichers'!$A$17:$A$1001,'Ergebnis (detailliert)'!A752))</f>
        <v/>
      </c>
      <c r="J752" s="125" t="str">
        <f>IF(ISBLANK('Beladung des Speichers'!A752),"",'Beladung des Speichers'!E752)</f>
        <v/>
      </c>
      <c r="K752" s="168" t="str">
        <f>IF(ISBLANK('Beladung des Speichers'!A752),"",SUMIFS('Entladung des Speichers'!$C$17:$C$1001,'Entladung des Speichers'!$A$17:$A$1001,'Ergebnis (detailliert)'!A752))</f>
        <v/>
      </c>
      <c r="L752" s="169" t="str">
        <f t="shared" si="46"/>
        <v/>
      </c>
      <c r="M752" s="169" t="str">
        <f>IF(ISBLANK('Entladung des Speichers'!A752),"",'Entladung des Speichers'!C752)</f>
        <v/>
      </c>
      <c r="N752" s="168" t="str">
        <f>IF(ISBLANK('Beladung des Speichers'!A752),"",SUMIFS('Entladung des Speichers'!$E$17:$E$1001,'Entladung des Speichers'!$A$17:$A$1001,'Ergebnis (detailliert)'!$A$17:$A$300))</f>
        <v/>
      </c>
      <c r="O752" s="125" t="str">
        <f t="shared" si="47"/>
        <v/>
      </c>
      <c r="P752" s="20" t="str">
        <f>IFERROR(IF(A752="","",N752*'Ergebnis (detailliert)'!J752/'Ergebnis (detailliert)'!I752),0)</f>
        <v/>
      </c>
      <c r="Q752" s="106" t="str">
        <f t="shared" si="48"/>
        <v/>
      </c>
      <c r="R752" s="107" t="str">
        <f t="shared" si="49"/>
        <v/>
      </c>
      <c r="S752" s="108" t="str">
        <f>IF(A752="","",IF(LOOKUP(A752,Stammdaten!$A$17:$A$1001,Stammdaten!$G$17:$G$1001)="Nein",0,IF(ISBLANK('Beladung des Speichers'!A752),"",ROUND(MIN(J752,Q752)*-1,2))))</f>
        <v/>
      </c>
    </row>
    <row r="753" spans="1:19" x14ac:dyDescent="0.2">
      <c r="A753" s="109" t="str">
        <f>IF('Beladung des Speichers'!A753="","",'Beladung des Speichers'!A753)</f>
        <v/>
      </c>
      <c r="B753" s="109" t="str">
        <f>IF('Beladung des Speichers'!B753="","",'Beladung des Speichers'!B753)</f>
        <v/>
      </c>
      <c r="C753" s="163" t="str">
        <f>IF(ISBLANK('Beladung des Speichers'!A753),"",SUMIFS('Beladung des Speichers'!$C$17:$C$300,'Beladung des Speichers'!$A$17:$A$300,A753)-SUMIFS('Entladung des Speichers'!$C$17:$C$300,'Entladung des Speichers'!$A$17:$A$300,A753)+SUMIFS(Füllstände!$B$17:$B$299,Füllstände!$A$17:$A$299,A753)-SUMIFS(Füllstände!$C$17:$C$299,Füllstände!$A$17:$A$299,A753))</f>
        <v/>
      </c>
      <c r="D753" s="164" t="str">
        <f>IF(ISBLANK('Beladung des Speichers'!A753),"",C753*'Beladung des Speichers'!C753/SUMIFS('Beladung des Speichers'!$C$17:$C$300,'Beladung des Speichers'!$A$17:$A$300,A753))</f>
        <v/>
      </c>
      <c r="E753" s="165" t="str">
        <f>IF(ISBLANK('Beladung des Speichers'!A753),"",1/SUMIFS('Beladung des Speichers'!$C$17:$C$300,'Beladung des Speichers'!$A$17:$A$300,A753)*C753*SUMIF($A$17:$A$300,A753,'Beladung des Speichers'!$E$17:$E$300))</f>
        <v/>
      </c>
      <c r="F753" s="166" t="str">
        <f>IF(ISBLANK('Beladung des Speichers'!A753),"",IF(C753=0,"0,00",D753/C753*E753))</f>
        <v/>
      </c>
      <c r="G753" s="167" t="str">
        <f>IF(ISBLANK('Beladung des Speichers'!A753),"",SUMIFS('Beladung des Speichers'!$C$17:$C$300,'Beladung des Speichers'!$A$17:$A$300,A753))</f>
        <v/>
      </c>
      <c r="H753" s="124" t="str">
        <f>IF(ISBLANK('Beladung des Speichers'!A753),"",'Beladung des Speichers'!C753)</f>
        <v/>
      </c>
      <c r="I753" s="168" t="str">
        <f>IF(ISBLANK('Beladung des Speichers'!A753),"",SUMIFS('Beladung des Speichers'!$E$17:$E$1001,'Beladung des Speichers'!$A$17:$A$1001,'Ergebnis (detailliert)'!A753))</f>
        <v/>
      </c>
      <c r="J753" s="125" t="str">
        <f>IF(ISBLANK('Beladung des Speichers'!A753),"",'Beladung des Speichers'!E753)</f>
        <v/>
      </c>
      <c r="K753" s="168" t="str">
        <f>IF(ISBLANK('Beladung des Speichers'!A753),"",SUMIFS('Entladung des Speichers'!$C$17:$C$1001,'Entladung des Speichers'!$A$17:$A$1001,'Ergebnis (detailliert)'!A753))</f>
        <v/>
      </c>
      <c r="L753" s="169" t="str">
        <f t="shared" si="46"/>
        <v/>
      </c>
      <c r="M753" s="169" t="str">
        <f>IF(ISBLANK('Entladung des Speichers'!A753),"",'Entladung des Speichers'!C753)</f>
        <v/>
      </c>
      <c r="N753" s="168" t="str">
        <f>IF(ISBLANK('Beladung des Speichers'!A753),"",SUMIFS('Entladung des Speichers'!$E$17:$E$1001,'Entladung des Speichers'!$A$17:$A$1001,'Ergebnis (detailliert)'!$A$17:$A$300))</f>
        <v/>
      </c>
      <c r="O753" s="125" t="str">
        <f t="shared" si="47"/>
        <v/>
      </c>
      <c r="P753" s="20" t="str">
        <f>IFERROR(IF(A753="","",N753*'Ergebnis (detailliert)'!J753/'Ergebnis (detailliert)'!I753),0)</f>
        <v/>
      </c>
      <c r="Q753" s="106" t="str">
        <f t="shared" si="48"/>
        <v/>
      </c>
      <c r="R753" s="107" t="str">
        <f t="shared" si="49"/>
        <v/>
      </c>
      <c r="S753" s="108" t="str">
        <f>IF(A753="","",IF(LOOKUP(A753,Stammdaten!$A$17:$A$1001,Stammdaten!$G$17:$G$1001)="Nein",0,IF(ISBLANK('Beladung des Speichers'!A753),"",ROUND(MIN(J753,Q753)*-1,2))))</f>
        <v/>
      </c>
    </row>
    <row r="754" spans="1:19" x14ac:dyDescent="0.2">
      <c r="A754" s="109" t="str">
        <f>IF('Beladung des Speichers'!A754="","",'Beladung des Speichers'!A754)</f>
        <v/>
      </c>
      <c r="B754" s="109" t="str">
        <f>IF('Beladung des Speichers'!B754="","",'Beladung des Speichers'!B754)</f>
        <v/>
      </c>
      <c r="C754" s="163" t="str">
        <f>IF(ISBLANK('Beladung des Speichers'!A754),"",SUMIFS('Beladung des Speichers'!$C$17:$C$300,'Beladung des Speichers'!$A$17:$A$300,A754)-SUMIFS('Entladung des Speichers'!$C$17:$C$300,'Entladung des Speichers'!$A$17:$A$300,A754)+SUMIFS(Füllstände!$B$17:$B$299,Füllstände!$A$17:$A$299,A754)-SUMIFS(Füllstände!$C$17:$C$299,Füllstände!$A$17:$A$299,A754))</f>
        <v/>
      </c>
      <c r="D754" s="164" t="str">
        <f>IF(ISBLANK('Beladung des Speichers'!A754),"",C754*'Beladung des Speichers'!C754/SUMIFS('Beladung des Speichers'!$C$17:$C$300,'Beladung des Speichers'!$A$17:$A$300,A754))</f>
        <v/>
      </c>
      <c r="E754" s="165" t="str">
        <f>IF(ISBLANK('Beladung des Speichers'!A754),"",1/SUMIFS('Beladung des Speichers'!$C$17:$C$300,'Beladung des Speichers'!$A$17:$A$300,A754)*C754*SUMIF($A$17:$A$300,A754,'Beladung des Speichers'!$E$17:$E$300))</f>
        <v/>
      </c>
      <c r="F754" s="166" t="str">
        <f>IF(ISBLANK('Beladung des Speichers'!A754),"",IF(C754=0,"0,00",D754/C754*E754))</f>
        <v/>
      </c>
      <c r="G754" s="167" t="str">
        <f>IF(ISBLANK('Beladung des Speichers'!A754),"",SUMIFS('Beladung des Speichers'!$C$17:$C$300,'Beladung des Speichers'!$A$17:$A$300,A754))</f>
        <v/>
      </c>
      <c r="H754" s="124" t="str">
        <f>IF(ISBLANK('Beladung des Speichers'!A754),"",'Beladung des Speichers'!C754)</f>
        <v/>
      </c>
      <c r="I754" s="168" t="str">
        <f>IF(ISBLANK('Beladung des Speichers'!A754),"",SUMIFS('Beladung des Speichers'!$E$17:$E$1001,'Beladung des Speichers'!$A$17:$A$1001,'Ergebnis (detailliert)'!A754))</f>
        <v/>
      </c>
      <c r="J754" s="125" t="str">
        <f>IF(ISBLANK('Beladung des Speichers'!A754),"",'Beladung des Speichers'!E754)</f>
        <v/>
      </c>
      <c r="K754" s="168" t="str">
        <f>IF(ISBLANK('Beladung des Speichers'!A754),"",SUMIFS('Entladung des Speichers'!$C$17:$C$1001,'Entladung des Speichers'!$A$17:$A$1001,'Ergebnis (detailliert)'!A754))</f>
        <v/>
      </c>
      <c r="L754" s="169" t="str">
        <f t="shared" si="46"/>
        <v/>
      </c>
      <c r="M754" s="169" t="str">
        <f>IF(ISBLANK('Entladung des Speichers'!A754),"",'Entladung des Speichers'!C754)</f>
        <v/>
      </c>
      <c r="N754" s="168" t="str">
        <f>IF(ISBLANK('Beladung des Speichers'!A754),"",SUMIFS('Entladung des Speichers'!$E$17:$E$1001,'Entladung des Speichers'!$A$17:$A$1001,'Ergebnis (detailliert)'!$A$17:$A$300))</f>
        <v/>
      </c>
      <c r="O754" s="125" t="str">
        <f t="shared" si="47"/>
        <v/>
      </c>
      <c r="P754" s="20" t="str">
        <f>IFERROR(IF(A754="","",N754*'Ergebnis (detailliert)'!J754/'Ergebnis (detailliert)'!I754),0)</f>
        <v/>
      </c>
      <c r="Q754" s="106" t="str">
        <f t="shared" si="48"/>
        <v/>
      </c>
      <c r="R754" s="107" t="str">
        <f t="shared" si="49"/>
        <v/>
      </c>
      <c r="S754" s="108" t="str">
        <f>IF(A754="","",IF(LOOKUP(A754,Stammdaten!$A$17:$A$1001,Stammdaten!$G$17:$G$1001)="Nein",0,IF(ISBLANK('Beladung des Speichers'!A754),"",ROUND(MIN(J754,Q754)*-1,2))))</f>
        <v/>
      </c>
    </row>
    <row r="755" spans="1:19" x14ac:dyDescent="0.2">
      <c r="A755" s="109" t="str">
        <f>IF('Beladung des Speichers'!A755="","",'Beladung des Speichers'!A755)</f>
        <v/>
      </c>
      <c r="B755" s="109" t="str">
        <f>IF('Beladung des Speichers'!B755="","",'Beladung des Speichers'!B755)</f>
        <v/>
      </c>
      <c r="C755" s="163" t="str">
        <f>IF(ISBLANK('Beladung des Speichers'!A755),"",SUMIFS('Beladung des Speichers'!$C$17:$C$300,'Beladung des Speichers'!$A$17:$A$300,A755)-SUMIFS('Entladung des Speichers'!$C$17:$C$300,'Entladung des Speichers'!$A$17:$A$300,A755)+SUMIFS(Füllstände!$B$17:$B$299,Füllstände!$A$17:$A$299,A755)-SUMIFS(Füllstände!$C$17:$C$299,Füllstände!$A$17:$A$299,A755))</f>
        <v/>
      </c>
      <c r="D755" s="164" t="str">
        <f>IF(ISBLANK('Beladung des Speichers'!A755),"",C755*'Beladung des Speichers'!C755/SUMIFS('Beladung des Speichers'!$C$17:$C$300,'Beladung des Speichers'!$A$17:$A$300,A755))</f>
        <v/>
      </c>
      <c r="E755" s="165" t="str">
        <f>IF(ISBLANK('Beladung des Speichers'!A755),"",1/SUMIFS('Beladung des Speichers'!$C$17:$C$300,'Beladung des Speichers'!$A$17:$A$300,A755)*C755*SUMIF($A$17:$A$300,A755,'Beladung des Speichers'!$E$17:$E$300))</f>
        <v/>
      </c>
      <c r="F755" s="166" t="str">
        <f>IF(ISBLANK('Beladung des Speichers'!A755),"",IF(C755=0,"0,00",D755/C755*E755))</f>
        <v/>
      </c>
      <c r="G755" s="167" t="str">
        <f>IF(ISBLANK('Beladung des Speichers'!A755),"",SUMIFS('Beladung des Speichers'!$C$17:$C$300,'Beladung des Speichers'!$A$17:$A$300,A755))</f>
        <v/>
      </c>
      <c r="H755" s="124" t="str">
        <f>IF(ISBLANK('Beladung des Speichers'!A755),"",'Beladung des Speichers'!C755)</f>
        <v/>
      </c>
      <c r="I755" s="168" t="str">
        <f>IF(ISBLANK('Beladung des Speichers'!A755),"",SUMIFS('Beladung des Speichers'!$E$17:$E$1001,'Beladung des Speichers'!$A$17:$A$1001,'Ergebnis (detailliert)'!A755))</f>
        <v/>
      </c>
      <c r="J755" s="125" t="str">
        <f>IF(ISBLANK('Beladung des Speichers'!A755),"",'Beladung des Speichers'!E755)</f>
        <v/>
      </c>
      <c r="K755" s="168" t="str">
        <f>IF(ISBLANK('Beladung des Speichers'!A755),"",SUMIFS('Entladung des Speichers'!$C$17:$C$1001,'Entladung des Speichers'!$A$17:$A$1001,'Ergebnis (detailliert)'!A755))</f>
        <v/>
      </c>
      <c r="L755" s="169" t="str">
        <f t="shared" si="46"/>
        <v/>
      </c>
      <c r="M755" s="169" t="str">
        <f>IF(ISBLANK('Entladung des Speichers'!A755),"",'Entladung des Speichers'!C755)</f>
        <v/>
      </c>
      <c r="N755" s="168" t="str">
        <f>IF(ISBLANK('Beladung des Speichers'!A755),"",SUMIFS('Entladung des Speichers'!$E$17:$E$1001,'Entladung des Speichers'!$A$17:$A$1001,'Ergebnis (detailliert)'!$A$17:$A$300))</f>
        <v/>
      </c>
      <c r="O755" s="125" t="str">
        <f t="shared" si="47"/>
        <v/>
      </c>
      <c r="P755" s="20" t="str">
        <f>IFERROR(IF(A755="","",N755*'Ergebnis (detailliert)'!J755/'Ergebnis (detailliert)'!I755),0)</f>
        <v/>
      </c>
      <c r="Q755" s="106" t="str">
        <f t="shared" si="48"/>
        <v/>
      </c>
      <c r="R755" s="107" t="str">
        <f t="shared" si="49"/>
        <v/>
      </c>
      <c r="S755" s="108" t="str">
        <f>IF(A755="","",IF(LOOKUP(A755,Stammdaten!$A$17:$A$1001,Stammdaten!$G$17:$G$1001)="Nein",0,IF(ISBLANK('Beladung des Speichers'!A755),"",ROUND(MIN(J755,Q755)*-1,2))))</f>
        <v/>
      </c>
    </row>
    <row r="756" spans="1:19" x14ac:dyDescent="0.2">
      <c r="A756" s="109" t="str">
        <f>IF('Beladung des Speichers'!A756="","",'Beladung des Speichers'!A756)</f>
        <v/>
      </c>
      <c r="B756" s="109" t="str">
        <f>IF('Beladung des Speichers'!B756="","",'Beladung des Speichers'!B756)</f>
        <v/>
      </c>
      <c r="C756" s="163" t="str">
        <f>IF(ISBLANK('Beladung des Speichers'!A756),"",SUMIFS('Beladung des Speichers'!$C$17:$C$300,'Beladung des Speichers'!$A$17:$A$300,A756)-SUMIFS('Entladung des Speichers'!$C$17:$C$300,'Entladung des Speichers'!$A$17:$A$300,A756)+SUMIFS(Füllstände!$B$17:$B$299,Füllstände!$A$17:$A$299,A756)-SUMIFS(Füllstände!$C$17:$C$299,Füllstände!$A$17:$A$299,A756))</f>
        <v/>
      </c>
      <c r="D756" s="164" t="str">
        <f>IF(ISBLANK('Beladung des Speichers'!A756),"",C756*'Beladung des Speichers'!C756/SUMIFS('Beladung des Speichers'!$C$17:$C$300,'Beladung des Speichers'!$A$17:$A$300,A756))</f>
        <v/>
      </c>
      <c r="E756" s="165" t="str">
        <f>IF(ISBLANK('Beladung des Speichers'!A756),"",1/SUMIFS('Beladung des Speichers'!$C$17:$C$300,'Beladung des Speichers'!$A$17:$A$300,A756)*C756*SUMIF($A$17:$A$300,A756,'Beladung des Speichers'!$E$17:$E$300))</f>
        <v/>
      </c>
      <c r="F756" s="166" t="str">
        <f>IF(ISBLANK('Beladung des Speichers'!A756),"",IF(C756=0,"0,00",D756/C756*E756))</f>
        <v/>
      </c>
      <c r="G756" s="167" t="str">
        <f>IF(ISBLANK('Beladung des Speichers'!A756),"",SUMIFS('Beladung des Speichers'!$C$17:$C$300,'Beladung des Speichers'!$A$17:$A$300,A756))</f>
        <v/>
      </c>
      <c r="H756" s="124" t="str">
        <f>IF(ISBLANK('Beladung des Speichers'!A756),"",'Beladung des Speichers'!C756)</f>
        <v/>
      </c>
      <c r="I756" s="168" t="str">
        <f>IF(ISBLANK('Beladung des Speichers'!A756),"",SUMIFS('Beladung des Speichers'!$E$17:$E$1001,'Beladung des Speichers'!$A$17:$A$1001,'Ergebnis (detailliert)'!A756))</f>
        <v/>
      </c>
      <c r="J756" s="125" t="str">
        <f>IF(ISBLANK('Beladung des Speichers'!A756),"",'Beladung des Speichers'!E756)</f>
        <v/>
      </c>
      <c r="K756" s="168" t="str">
        <f>IF(ISBLANK('Beladung des Speichers'!A756),"",SUMIFS('Entladung des Speichers'!$C$17:$C$1001,'Entladung des Speichers'!$A$17:$A$1001,'Ergebnis (detailliert)'!A756))</f>
        <v/>
      </c>
      <c r="L756" s="169" t="str">
        <f t="shared" si="46"/>
        <v/>
      </c>
      <c r="M756" s="169" t="str">
        <f>IF(ISBLANK('Entladung des Speichers'!A756),"",'Entladung des Speichers'!C756)</f>
        <v/>
      </c>
      <c r="N756" s="168" t="str">
        <f>IF(ISBLANK('Beladung des Speichers'!A756),"",SUMIFS('Entladung des Speichers'!$E$17:$E$1001,'Entladung des Speichers'!$A$17:$A$1001,'Ergebnis (detailliert)'!$A$17:$A$300))</f>
        <v/>
      </c>
      <c r="O756" s="125" t="str">
        <f t="shared" si="47"/>
        <v/>
      </c>
      <c r="P756" s="20" t="str">
        <f>IFERROR(IF(A756="","",N756*'Ergebnis (detailliert)'!J756/'Ergebnis (detailliert)'!I756),0)</f>
        <v/>
      </c>
      <c r="Q756" s="106" t="str">
        <f t="shared" si="48"/>
        <v/>
      </c>
      <c r="R756" s="107" t="str">
        <f t="shared" si="49"/>
        <v/>
      </c>
      <c r="S756" s="108" t="str">
        <f>IF(A756="","",IF(LOOKUP(A756,Stammdaten!$A$17:$A$1001,Stammdaten!$G$17:$G$1001)="Nein",0,IF(ISBLANK('Beladung des Speichers'!A756),"",ROUND(MIN(J756,Q756)*-1,2))))</f>
        <v/>
      </c>
    </row>
    <row r="757" spans="1:19" x14ac:dyDescent="0.2">
      <c r="A757" s="109" t="str">
        <f>IF('Beladung des Speichers'!A757="","",'Beladung des Speichers'!A757)</f>
        <v/>
      </c>
      <c r="B757" s="109" t="str">
        <f>IF('Beladung des Speichers'!B757="","",'Beladung des Speichers'!B757)</f>
        <v/>
      </c>
      <c r="C757" s="163" t="str">
        <f>IF(ISBLANK('Beladung des Speichers'!A757),"",SUMIFS('Beladung des Speichers'!$C$17:$C$300,'Beladung des Speichers'!$A$17:$A$300,A757)-SUMIFS('Entladung des Speichers'!$C$17:$C$300,'Entladung des Speichers'!$A$17:$A$300,A757)+SUMIFS(Füllstände!$B$17:$B$299,Füllstände!$A$17:$A$299,A757)-SUMIFS(Füllstände!$C$17:$C$299,Füllstände!$A$17:$A$299,A757))</f>
        <v/>
      </c>
      <c r="D757" s="164" t="str">
        <f>IF(ISBLANK('Beladung des Speichers'!A757),"",C757*'Beladung des Speichers'!C757/SUMIFS('Beladung des Speichers'!$C$17:$C$300,'Beladung des Speichers'!$A$17:$A$300,A757))</f>
        <v/>
      </c>
      <c r="E757" s="165" t="str">
        <f>IF(ISBLANK('Beladung des Speichers'!A757),"",1/SUMIFS('Beladung des Speichers'!$C$17:$C$300,'Beladung des Speichers'!$A$17:$A$300,A757)*C757*SUMIF($A$17:$A$300,A757,'Beladung des Speichers'!$E$17:$E$300))</f>
        <v/>
      </c>
      <c r="F757" s="166" t="str">
        <f>IF(ISBLANK('Beladung des Speichers'!A757),"",IF(C757=0,"0,00",D757/C757*E757))</f>
        <v/>
      </c>
      <c r="G757" s="167" t="str">
        <f>IF(ISBLANK('Beladung des Speichers'!A757),"",SUMIFS('Beladung des Speichers'!$C$17:$C$300,'Beladung des Speichers'!$A$17:$A$300,A757))</f>
        <v/>
      </c>
      <c r="H757" s="124" t="str">
        <f>IF(ISBLANK('Beladung des Speichers'!A757),"",'Beladung des Speichers'!C757)</f>
        <v/>
      </c>
      <c r="I757" s="168" t="str">
        <f>IF(ISBLANK('Beladung des Speichers'!A757),"",SUMIFS('Beladung des Speichers'!$E$17:$E$1001,'Beladung des Speichers'!$A$17:$A$1001,'Ergebnis (detailliert)'!A757))</f>
        <v/>
      </c>
      <c r="J757" s="125" t="str">
        <f>IF(ISBLANK('Beladung des Speichers'!A757),"",'Beladung des Speichers'!E757)</f>
        <v/>
      </c>
      <c r="K757" s="168" t="str">
        <f>IF(ISBLANK('Beladung des Speichers'!A757),"",SUMIFS('Entladung des Speichers'!$C$17:$C$1001,'Entladung des Speichers'!$A$17:$A$1001,'Ergebnis (detailliert)'!A757))</f>
        <v/>
      </c>
      <c r="L757" s="169" t="str">
        <f t="shared" si="46"/>
        <v/>
      </c>
      <c r="M757" s="169" t="str">
        <f>IF(ISBLANK('Entladung des Speichers'!A757),"",'Entladung des Speichers'!C757)</f>
        <v/>
      </c>
      <c r="N757" s="168" t="str">
        <f>IF(ISBLANK('Beladung des Speichers'!A757),"",SUMIFS('Entladung des Speichers'!$E$17:$E$1001,'Entladung des Speichers'!$A$17:$A$1001,'Ergebnis (detailliert)'!$A$17:$A$300))</f>
        <v/>
      </c>
      <c r="O757" s="125" t="str">
        <f t="shared" si="47"/>
        <v/>
      </c>
      <c r="P757" s="20" t="str">
        <f>IFERROR(IF(A757="","",N757*'Ergebnis (detailliert)'!J757/'Ergebnis (detailliert)'!I757),0)</f>
        <v/>
      </c>
      <c r="Q757" s="106" t="str">
        <f t="shared" si="48"/>
        <v/>
      </c>
      <c r="R757" s="107" t="str">
        <f t="shared" si="49"/>
        <v/>
      </c>
      <c r="S757" s="108" t="str">
        <f>IF(A757="","",IF(LOOKUP(A757,Stammdaten!$A$17:$A$1001,Stammdaten!$G$17:$G$1001)="Nein",0,IF(ISBLANK('Beladung des Speichers'!A757),"",ROUND(MIN(J757,Q757)*-1,2))))</f>
        <v/>
      </c>
    </row>
    <row r="758" spans="1:19" x14ac:dyDescent="0.2">
      <c r="A758" s="109" t="str">
        <f>IF('Beladung des Speichers'!A758="","",'Beladung des Speichers'!A758)</f>
        <v/>
      </c>
      <c r="B758" s="109" t="str">
        <f>IF('Beladung des Speichers'!B758="","",'Beladung des Speichers'!B758)</f>
        <v/>
      </c>
      <c r="C758" s="163" t="str">
        <f>IF(ISBLANK('Beladung des Speichers'!A758),"",SUMIFS('Beladung des Speichers'!$C$17:$C$300,'Beladung des Speichers'!$A$17:$A$300,A758)-SUMIFS('Entladung des Speichers'!$C$17:$C$300,'Entladung des Speichers'!$A$17:$A$300,A758)+SUMIFS(Füllstände!$B$17:$B$299,Füllstände!$A$17:$A$299,A758)-SUMIFS(Füllstände!$C$17:$C$299,Füllstände!$A$17:$A$299,A758))</f>
        <v/>
      </c>
      <c r="D758" s="164" t="str">
        <f>IF(ISBLANK('Beladung des Speichers'!A758),"",C758*'Beladung des Speichers'!C758/SUMIFS('Beladung des Speichers'!$C$17:$C$300,'Beladung des Speichers'!$A$17:$A$300,A758))</f>
        <v/>
      </c>
      <c r="E758" s="165" t="str">
        <f>IF(ISBLANK('Beladung des Speichers'!A758),"",1/SUMIFS('Beladung des Speichers'!$C$17:$C$300,'Beladung des Speichers'!$A$17:$A$300,A758)*C758*SUMIF($A$17:$A$300,A758,'Beladung des Speichers'!$E$17:$E$300))</f>
        <v/>
      </c>
      <c r="F758" s="166" t="str">
        <f>IF(ISBLANK('Beladung des Speichers'!A758),"",IF(C758=0,"0,00",D758/C758*E758))</f>
        <v/>
      </c>
      <c r="G758" s="167" t="str">
        <f>IF(ISBLANK('Beladung des Speichers'!A758),"",SUMIFS('Beladung des Speichers'!$C$17:$C$300,'Beladung des Speichers'!$A$17:$A$300,A758))</f>
        <v/>
      </c>
      <c r="H758" s="124" t="str">
        <f>IF(ISBLANK('Beladung des Speichers'!A758),"",'Beladung des Speichers'!C758)</f>
        <v/>
      </c>
      <c r="I758" s="168" t="str">
        <f>IF(ISBLANK('Beladung des Speichers'!A758),"",SUMIFS('Beladung des Speichers'!$E$17:$E$1001,'Beladung des Speichers'!$A$17:$A$1001,'Ergebnis (detailliert)'!A758))</f>
        <v/>
      </c>
      <c r="J758" s="125" t="str">
        <f>IF(ISBLANK('Beladung des Speichers'!A758),"",'Beladung des Speichers'!E758)</f>
        <v/>
      </c>
      <c r="K758" s="168" t="str">
        <f>IF(ISBLANK('Beladung des Speichers'!A758),"",SUMIFS('Entladung des Speichers'!$C$17:$C$1001,'Entladung des Speichers'!$A$17:$A$1001,'Ergebnis (detailliert)'!A758))</f>
        <v/>
      </c>
      <c r="L758" s="169" t="str">
        <f t="shared" si="46"/>
        <v/>
      </c>
      <c r="M758" s="169" t="str">
        <f>IF(ISBLANK('Entladung des Speichers'!A758),"",'Entladung des Speichers'!C758)</f>
        <v/>
      </c>
      <c r="N758" s="168" t="str">
        <f>IF(ISBLANK('Beladung des Speichers'!A758),"",SUMIFS('Entladung des Speichers'!$E$17:$E$1001,'Entladung des Speichers'!$A$17:$A$1001,'Ergebnis (detailliert)'!$A$17:$A$300))</f>
        <v/>
      </c>
      <c r="O758" s="125" t="str">
        <f t="shared" si="47"/>
        <v/>
      </c>
      <c r="P758" s="20" t="str">
        <f>IFERROR(IF(A758="","",N758*'Ergebnis (detailliert)'!J758/'Ergebnis (detailliert)'!I758),0)</f>
        <v/>
      </c>
      <c r="Q758" s="106" t="str">
        <f t="shared" si="48"/>
        <v/>
      </c>
      <c r="R758" s="107" t="str">
        <f t="shared" si="49"/>
        <v/>
      </c>
      <c r="S758" s="108" t="str">
        <f>IF(A758="","",IF(LOOKUP(A758,Stammdaten!$A$17:$A$1001,Stammdaten!$G$17:$G$1001)="Nein",0,IF(ISBLANK('Beladung des Speichers'!A758),"",ROUND(MIN(J758,Q758)*-1,2))))</f>
        <v/>
      </c>
    </row>
    <row r="759" spans="1:19" x14ac:dyDescent="0.2">
      <c r="A759" s="109" t="str">
        <f>IF('Beladung des Speichers'!A759="","",'Beladung des Speichers'!A759)</f>
        <v/>
      </c>
      <c r="B759" s="109" t="str">
        <f>IF('Beladung des Speichers'!B759="","",'Beladung des Speichers'!B759)</f>
        <v/>
      </c>
      <c r="C759" s="163" t="str">
        <f>IF(ISBLANK('Beladung des Speichers'!A759),"",SUMIFS('Beladung des Speichers'!$C$17:$C$300,'Beladung des Speichers'!$A$17:$A$300,A759)-SUMIFS('Entladung des Speichers'!$C$17:$C$300,'Entladung des Speichers'!$A$17:$A$300,A759)+SUMIFS(Füllstände!$B$17:$B$299,Füllstände!$A$17:$A$299,A759)-SUMIFS(Füllstände!$C$17:$C$299,Füllstände!$A$17:$A$299,A759))</f>
        <v/>
      </c>
      <c r="D759" s="164" t="str">
        <f>IF(ISBLANK('Beladung des Speichers'!A759),"",C759*'Beladung des Speichers'!C759/SUMIFS('Beladung des Speichers'!$C$17:$C$300,'Beladung des Speichers'!$A$17:$A$300,A759))</f>
        <v/>
      </c>
      <c r="E759" s="165" t="str">
        <f>IF(ISBLANK('Beladung des Speichers'!A759),"",1/SUMIFS('Beladung des Speichers'!$C$17:$C$300,'Beladung des Speichers'!$A$17:$A$300,A759)*C759*SUMIF($A$17:$A$300,A759,'Beladung des Speichers'!$E$17:$E$300))</f>
        <v/>
      </c>
      <c r="F759" s="166" t="str">
        <f>IF(ISBLANK('Beladung des Speichers'!A759),"",IF(C759=0,"0,00",D759/C759*E759))</f>
        <v/>
      </c>
      <c r="G759" s="167" t="str">
        <f>IF(ISBLANK('Beladung des Speichers'!A759),"",SUMIFS('Beladung des Speichers'!$C$17:$C$300,'Beladung des Speichers'!$A$17:$A$300,A759))</f>
        <v/>
      </c>
      <c r="H759" s="124" t="str">
        <f>IF(ISBLANK('Beladung des Speichers'!A759),"",'Beladung des Speichers'!C759)</f>
        <v/>
      </c>
      <c r="I759" s="168" t="str">
        <f>IF(ISBLANK('Beladung des Speichers'!A759),"",SUMIFS('Beladung des Speichers'!$E$17:$E$1001,'Beladung des Speichers'!$A$17:$A$1001,'Ergebnis (detailliert)'!A759))</f>
        <v/>
      </c>
      <c r="J759" s="125" t="str">
        <f>IF(ISBLANK('Beladung des Speichers'!A759),"",'Beladung des Speichers'!E759)</f>
        <v/>
      </c>
      <c r="K759" s="168" t="str">
        <f>IF(ISBLANK('Beladung des Speichers'!A759),"",SUMIFS('Entladung des Speichers'!$C$17:$C$1001,'Entladung des Speichers'!$A$17:$A$1001,'Ergebnis (detailliert)'!A759))</f>
        <v/>
      </c>
      <c r="L759" s="169" t="str">
        <f t="shared" si="46"/>
        <v/>
      </c>
      <c r="M759" s="169" t="str">
        <f>IF(ISBLANK('Entladung des Speichers'!A759),"",'Entladung des Speichers'!C759)</f>
        <v/>
      </c>
      <c r="N759" s="168" t="str">
        <f>IF(ISBLANK('Beladung des Speichers'!A759),"",SUMIFS('Entladung des Speichers'!$E$17:$E$1001,'Entladung des Speichers'!$A$17:$A$1001,'Ergebnis (detailliert)'!$A$17:$A$300))</f>
        <v/>
      </c>
      <c r="O759" s="125" t="str">
        <f t="shared" si="47"/>
        <v/>
      </c>
      <c r="P759" s="20" t="str">
        <f>IFERROR(IF(A759="","",N759*'Ergebnis (detailliert)'!J759/'Ergebnis (detailliert)'!I759),0)</f>
        <v/>
      </c>
      <c r="Q759" s="106" t="str">
        <f t="shared" si="48"/>
        <v/>
      </c>
      <c r="R759" s="107" t="str">
        <f t="shared" si="49"/>
        <v/>
      </c>
      <c r="S759" s="108" t="str">
        <f>IF(A759="","",IF(LOOKUP(A759,Stammdaten!$A$17:$A$1001,Stammdaten!$G$17:$G$1001)="Nein",0,IF(ISBLANK('Beladung des Speichers'!A759),"",ROUND(MIN(J759,Q759)*-1,2))))</f>
        <v/>
      </c>
    </row>
    <row r="760" spans="1:19" x14ac:dyDescent="0.2">
      <c r="A760" s="109" t="str">
        <f>IF('Beladung des Speichers'!A760="","",'Beladung des Speichers'!A760)</f>
        <v/>
      </c>
      <c r="B760" s="109" t="str">
        <f>IF('Beladung des Speichers'!B760="","",'Beladung des Speichers'!B760)</f>
        <v/>
      </c>
      <c r="C760" s="163" t="str">
        <f>IF(ISBLANK('Beladung des Speichers'!A760),"",SUMIFS('Beladung des Speichers'!$C$17:$C$300,'Beladung des Speichers'!$A$17:$A$300,A760)-SUMIFS('Entladung des Speichers'!$C$17:$C$300,'Entladung des Speichers'!$A$17:$A$300,A760)+SUMIFS(Füllstände!$B$17:$B$299,Füllstände!$A$17:$A$299,A760)-SUMIFS(Füllstände!$C$17:$C$299,Füllstände!$A$17:$A$299,A760))</f>
        <v/>
      </c>
      <c r="D760" s="164" t="str">
        <f>IF(ISBLANK('Beladung des Speichers'!A760),"",C760*'Beladung des Speichers'!C760/SUMIFS('Beladung des Speichers'!$C$17:$C$300,'Beladung des Speichers'!$A$17:$A$300,A760))</f>
        <v/>
      </c>
      <c r="E760" s="165" t="str">
        <f>IF(ISBLANK('Beladung des Speichers'!A760),"",1/SUMIFS('Beladung des Speichers'!$C$17:$C$300,'Beladung des Speichers'!$A$17:$A$300,A760)*C760*SUMIF($A$17:$A$300,A760,'Beladung des Speichers'!$E$17:$E$300))</f>
        <v/>
      </c>
      <c r="F760" s="166" t="str">
        <f>IF(ISBLANK('Beladung des Speichers'!A760),"",IF(C760=0,"0,00",D760/C760*E760))</f>
        <v/>
      </c>
      <c r="G760" s="167" t="str">
        <f>IF(ISBLANK('Beladung des Speichers'!A760),"",SUMIFS('Beladung des Speichers'!$C$17:$C$300,'Beladung des Speichers'!$A$17:$A$300,A760))</f>
        <v/>
      </c>
      <c r="H760" s="124" t="str">
        <f>IF(ISBLANK('Beladung des Speichers'!A760),"",'Beladung des Speichers'!C760)</f>
        <v/>
      </c>
      <c r="I760" s="168" t="str">
        <f>IF(ISBLANK('Beladung des Speichers'!A760),"",SUMIFS('Beladung des Speichers'!$E$17:$E$1001,'Beladung des Speichers'!$A$17:$A$1001,'Ergebnis (detailliert)'!A760))</f>
        <v/>
      </c>
      <c r="J760" s="125" t="str">
        <f>IF(ISBLANK('Beladung des Speichers'!A760),"",'Beladung des Speichers'!E760)</f>
        <v/>
      </c>
      <c r="K760" s="168" t="str">
        <f>IF(ISBLANK('Beladung des Speichers'!A760),"",SUMIFS('Entladung des Speichers'!$C$17:$C$1001,'Entladung des Speichers'!$A$17:$A$1001,'Ergebnis (detailliert)'!A760))</f>
        <v/>
      </c>
      <c r="L760" s="169" t="str">
        <f t="shared" si="46"/>
        <v/>
      </c>
      <c r="M760" s="169" t="str">
        <f>IF(ISBLANK('Entladung des Speichers'!A760),"",'Entladung des Speichers'!C760)</f>
        <v/>
      </c>
      <c r="N760" s="168" t="str">
        <f>IF(ISBLANK('Beladung des Speichers'!A760),"",SUMIFS('Entladung des Speichers'!$E$17:$E$1001,'Entladung des Speichers'!$A$17:$A$1001,'Ergebnis (detailliert)'!$A$17:$A$300))</f>
        <v/>
      </c>
      <c r="O760" s="125" t="str">
        <f t="shared" si="47"/>
        <v/>
      </c>
      <c r="P760" s="20" t="str">
        <f>IFERROR(IF(A760="","",N760*'Ergebnis (detailliert)'!J760/'Ergebnis (detailliert)'!I760),0)</f>
        <v/>
      </c>
      <c r="Q760" s="106" t="str">
        <f t="shared" si="48"/>
        <v/>
      </c>
      <c r="R760" s="107" t="str">
        <f t="shared" si="49"/>
        <v/>
      </c>
      <c r="S760" s="108" t="str">
        <f>IF(A760="","",IF(LOOKUP(A760,Stammdaten!$A$17:$A$1001,Stammdaten!$G$17:$G$1001)="Nein",0,IF(ISBLANK('Beladung des Speichers'!A760),"",ROUND(MIN(J760,Q760)*-1,2))))</f>
        <v/>
      </c>
    </row>
    <row r="761" spans="1:19" x14ac:dyDescent="0.2">
      <c r="A761" s="109" t="str">
        <f>IF('Beladung des Speichers'!A761="","",'Beladung des Speichers'!A761)</f>
        <v/>
      </c>
      <c r="B761" s="109" t="str">
        <f>IF('Beladung des Speichers'!B761="","",'Beladung des Speichers'!B761)</f>
        <v/>
      </c>
      <c r="C761" s="163" t="str">
        <f>IF(ISBLANK('Beladung des Speichers'!A761),"",SUMIFS('Beladung des Speichers'!$C$17:$C$300,'Beladung des Speichers'!$A$17:$A$300,A761)-SUMIFS('Entladung des Speichers'!$C$17:$C$300,'Entladung des Speichers'!$A$17:$A$300,A761)+SUMIFS(Füllstände!$B$17:$B$299,Füllstände!$A$17:$A$299,A761)-SUMIFS(Füllstände!$C$17:$C$299,Füllstände!$A$17:$A$299,A761))</f>
        <v/>
      </c>
      <c r="D761" s="164" t="str">
        <f>IF(ISBLANK('Beladung des Speichers'!A761),"",C761*'Beladung des Speichers'!C761/SUMIFS('Beladung des Speichers'!$C$17:$C$300,'Beladung des Speichers'!$A$17:$A$300,A761))</f>
        <v/>
      </c>
      <c r="E761" s="165" t="str">
        <f>IF(ISBLANK('Beladung des Speichers'!A761),"",1/SUMIFS('Beladung des Speichers'!$C$17:$C$300,'Beladung des Speichers'!$A$17:$A$300,A761)*C761*SUMIF($A$17:$A$300,A761,'Beladung des Speichers'!$E$17:$E$300))</f>
        <v/>
      </c>
      <c r="F761" s="166" t="str">
        <f>IF(ISBLANK('Beladung des Speichers'!A761),"",IF(C761=0,"0,00",D761/C761*E761))</f>
        <v/>
      </c>
      <c r="G761" s="167" t="str">
        <f>IF(ISBLANK('Beladung des Speichers'!A761),"",SUMIFS('Beladung des Speichers'!$C$17:$C$300,'Beladung des Speichers'!$A$17:$A$300,A761))</f>
        <v/>
      </c>
      <c r="H761" s="124" t="str">
        <f>IF(ISBLANK('Beladung des Speichers'!A761),"",'Beladung des Speichers'!C761)</f>
        <v/>
      </c>
      <c r="I761" s="168" t="str">
        <f>IF(ISBLANK('Beladung des Speichers'!A761),"",SUMIFS('Beladung des Speichers'!$E$17:$E$1001,'Beladung des Speichers'!$A$17:$A$1001,'Ergebnis (detailliert)'!A761))</f>
        <v/>
      </c>
      <c r="J761" s="125" t="str">
        <f>IF(ISBLANK('Beladung des Speichers'!A761),"",'Beladung des Speichers'!E761)</f>
        <v/>
      </c>
      <c r="K761" s="168" t="str">
        <f>IF(ISBLANK('Beladung des Speichers'!A761),"",SUMIFS('Entladung des Speichers'!$C$17:$C$1001,'Entladung des Speichers'!$A$17:$A$1001,'Ergebnis (detailliert)'!A761))</f>
        <v/>
      </c>
      <c r="L761" s="169" t="str">
        <f t="shared" si="46"/>
        <v/>
      </c>
      <c r="M761" s="169" t="str">
        <f>IF(ISBLANK('Entladung des Speichers'!A761),"",'Entladung des Speichers'!C761)</f>
        <v/>
      </c>
      <c r="N761" s="168" t="str">
        <f>IF(ISBLANK('Beladung des Speichers'!A761),"",SUMIFS('Entladung des Speichers'!$E$17:$E$1001,'Entladung des Speichers'!$A$17:$A$1001,'Ergebnis (detailliert)'!$A$17:$A$300))</f>
        <v/>
      </c>
      <c r="O761" s="125" t="str">
        <f t="shared" si="47"/>
        <v/>
      </c>
      <c r="P761" s="20" t="str">
        <f>IFERROR(IF(A761="","",N761*'Ergebnis (detailliert)'!J761/'Ergebnis (detailliert)'!I761),0)</f>
        <v/>
      </c>
      <c r="Q761" s="106" t="str">
        <f t="shared" si="48"/>
        <v/>
      </c>
      <c r="R761" s="107" t="str">
        <f t="shared" si="49"/>
        <v/>
      </c>
      <c r="S761" s="108" t="str">
        <f>IF(A761="","",IF(LOOKUP(A761,Stammdaten!$A$17:$A$1001,Stammdaten!$G$17:$G$1001)="Nein",0,IF(ISBLANK('Beladung des Speichers'!A761),"",ROUND(MIN(J761,Q761)*-1,2))))</f>
        <v/>
      </c>
    </row>
    <row r="762" spans="1:19" x14ac:dyDescent="0.2">
      <c r="A762" s="109" t="str">
        <f>IF('Beladung des Speichers'!A762="","",'Beladung des Speichers'!A762)</f>
        <v/>
      </c>
      <c r="B762" s="109" t="str">
        <f>IF('Beladung des Speichers'!B762="","",'Beladung des Speichers'!B762)</f>
        <v/>
      </c>
      <c r="C762" s="163" t="str">
        <f>IF(ISBLANK('Beladung des Speichers'!A762),"",SUMIFS('Beladung des Speichers'!$C$17:$C$300,'Beladung des Speichers'!$A$17:$A$300,A762)-SUMIFS('Entladung des Speichers'!$C$17:$C$300,'Entladung des Speichers'!$A$17:$A$300,A762)+SUMIFS(Füllstände!$B$17:$B$299,Füllstände!$A$17:$A$299,A762)-SUMIFS(Füllstände!$C$17:$C$299,Füllstände!$A$17:$A$299,A762))</f>
        <v/>
      </c>
      <c r="D762" s="164" t="str">
        <f>IF(ISBLANK('Beladung des Speichers'!A762),"",C762*'Beladung des Speichers'!C762/SUMIFS('Beladung des Speichers'!$C$17:$C$300,'Beladung des Speichers'!$A$17:$A$300,A762))</f>
        <v/>
      </c>
      <c r="E762" s="165" t="str">
        <f>IF(ISBLANK('Beladung des Speichers'!A762),"",1/SUMIFS('Beladung des Speichers'!$C$17:$C$300,'Beladung des Speichers'!$A$17:$A$300,A762)*C762*SUMIF($A$17:$A$300,A762,'Beladung des Speichers'!$E$17:$E$300))</f>
        <v/>
      </c>
      <c r="F762" s="166" t="str">
        <f>IF(ISBLANK('Beladung des Speichers'!A762),"",IF(C762=0,"0,00",D762/C762*E762))</f>
        <v/>
      </c>
      <c r="G762" s="167" t="str">
        <f>IF(ISBLANK('Beladung des Speichers'!A762),"",SUMIFS('Beladung des Speichers'!$C$17:$C$300,'Beladung des Speichers'!$A$17:$A$300,A762))</f>
        <v/>
      </c>
      <c r="H762" s="124" t="str">
        <f>IF(ISBLANK('Beladung des Speichers'!A762),"",'Beladung des Speichers'!C762)</f>
        <v/>
      </c>
      <c r="I762" s="168" t="str">
        <f>IF(ISBLANK('Beladung des Speichers'!A762),"",SUMIFS('Beladung des Speichers'!$E$17:$E$1001,'Beladung des Speichers'!$A$17:$A$1001,'Ergebnis (detailliert)'!A762))</f>
        <v/>
      </c>
      <c r="J762" s="125" t="str">
        <f>IF(ISBLANK('Beladung des Speichers'!A762),"",'Beladung des Speichers'!E762)</f>
        <v/>
      </c>
      <c r="K762" s="168" t="str">
        <f>IF(ISBLANK('Beladung des Speichers'!A762),"",SUMIFS('Entladung des Speichers'!$C$17:$C$1001,'Entladung des Speichers'!$A$17:$A$1001,'Ergebnis (detailliert)'!A762))</f>
        <v/>
      </c>
      <c r="L762" s="169" t="str">
        <f t="shared" si="46"/>
        <v/>
      </c>
      <c r="M762" s="169" t="str">
        <f>IF(ISBLANK('Entladung des Speichers'!A762),"",'Entladung des Speichers'!C762)</f>
        <v/>
      </c>
      <c r="N762" s="168" t="str">
        <f>IF(ISBLANK('Beladung des Speichers'!A762),"",SUMIFS('Entladung des Speichers'!$E$17:$E$1001,'Entladung des Speichers'!$A$17:$A$1001,'Ergebnis (detailliert)'!$A$17:$A$300))</f>
        <v/>
      </c>
      <c r="O762" s="125" t="str">
        <f t="shared" si="47"/>
        <v/>
      </c>
      <c r="P762" s="20" t="str">
        <f>IFERROR(IF(A762="","",N762*'Ergebnis (detailliert)'!J762/'Ergebnis (detailliert)'!I762),0)</f>
        <v/>
      </c>
      <c r="Q762" s="106" t="str">
        <f t="shared" si="48"/>
        <v/>
      </c>
      <c r="R762" s="107" t="str">
        <f t="shared" si="49"/>
        <v/>
      </c>
      <c r="S762" s="108" t="str">
        <f>IF(A762="","",IF(LOOKUP(A762,Stammdaten!$A$17:$A$1001,Stammdaten!$G$17:$G$1001)="Nein",0,IF(ISBLANK('Beladung des Speichers'!A762),"",ROUND(MIN(J762,Q762)*-1,2))))</f>
        <v/>
      </c>
    </row>
    <row r="763" spans="1:19" x14ac:dyDescent="0.2">
      <c r="A763" s="109" t="str">
        <f>IF('Beladung des Speichers'!A763="","",'Beladung des Speichers'!A763)</f>
        <v/>
      </c>
      <c r="B763" s="109" t="str">
        <f>IF('Beladung des Speichers'!B763="","",'Beladung des Speichers'!B763)</f>
        <v/>
      </c>
      <c r="C763" s="163" t="str">
        <f>IF(ISBLANK('Beladung des Speichers'!A763),"",SUMIFS('Beladung des Speichers'!$C$17:$C$300,'Beladung des Speichers'!$A$17:$A$300,A763)-SUMIFS('Entladung des Speichers'!$C$17:$C$300,'Entladung des Speichers'!$A$17:$A$300,A763)+SUMIFS(Füllstände!$B$17:$B$299,Füllstände!$A$17:$A$299,A763)-SUMIFS(Füllstände!$C$17:$C$299,Füllstände!$A$17:$A$299,A763))</f>
        <v/>
      </c>
      <c r="D763" s="164" t="str">
        <f>IF(ISBLANK('Beladung des Speichers'!A763),"",C763*'Beladung des Speichers'!C763/SUMIFS('Beladung des Speichers'!$C$17:$C$300,'Beladung des Speichers'!$A$17:$A$300,A763))</f>
        <v/>
      </c>
      <c r="E763" s="165" t="str">
        <f>IF(ISBLANK('Beladung des Speichers'!A763),"",1/SUMIFS('Beladung des Speichers'!$C$17:$C$300,'Beladung des Speichers'!$A$17:$A$300,A763)*C763*SUMIF($A$17:$A$300,A763,'Beladung des Speichers'!$E$17:$E$300))</f>
        <v/>
      </c>
      <c r="F763" s="166" t="str">
        <f>IF(ISBLANK('Beladung des Speichers'!A763),"",IF(C763=0,"0,00",D763/C763*E763))</f>
        <v/>
      </c>
      <c r="G763" s="167" t="str">
        <f>IF(ISBLANK('Beladung des Speichers'!A763),"",SUMIFS('Beladung des Speichers'!$C$17:$C$300,'Beladung des Speichers'!$A$17:$A$300,A763))</f>
        <v/>
      </c>
      <c r="H763" s="124" t="str">
        <f>IF(ISBLANK('Beladung des Speichers'!A763),"",'Beladung des Speichers'!C763)</f>
        <v/>
      </c>
      <c r="I763" s="168" t="str">
        <f>IF(ISBLANK('Beladung des Speichers'!A763),"",SUMIFS('Beladung des Speichers'!$E$17:$E$1001,'Beladung des Speichers'!$A$17:$A$1001,'Ergebnis (detailliert)'!A763))</f>
        <v/>
      </c>
      <c r="J763" s="125" t="str">
        <f>IF(ISBLANK('Beladung des Speichers'!A763),"",'Beladung des Speichers'!E763)</f>
        <v/>
      </c>
      <c r="K763" s="168" t="str">
        <f>IF(ISBLANK('Beladung des Speichers'!A763),"",SUMIFS('Entladung des Speichers'!$C$17:$C$1001,'Entladung des Speichers'!$A$17:$A$1001,'Ergebnis (detailliert)'!A763))</f>
        <v/>
      </c>
      <c r="L763" s="169" t="str">
        <f t="shared" si="46"/>
        <v/>
      </c>
      <c r="M763" s="169" t="str">
        <f>IF(ISBLANK('Entladung des Speichers'!A763),"",'Entladung des Speichers'!C763)</f>
        <v/>
      </c>
      <c r="N763" s="168" t="str">
        <f>IF(ISBLANK('Beladung des Speichers'!A763),"",SUMIFS('Entladung des Speichers'!$E$17:$E$1001,'Entladung des Speichers'!$A$17:$A$1001,'Ergebnis (detailliert)'!$A$17:$A$300))</f>
        <v/>
      </c>
      <c r="O763" s="125" t="str">
        <f t="shared" si="47"/>
        <v/>
      </c>
      <c r="P763" s="20" t="str">
        <f>IFERROR(IF(A763="","",N763*'Ergebnis (detailliert)'!J763/'Ergebnis (detailliert)'!I763),0)</f>
        <v/>
      </c>
      <c r="Q763" s="106" t="str">
        <f t="shared" si="48"/>
        <v/>
      </c>
      <c r="R763" s="107" t="str">
        <f t="shared" si="49"/>
        <v/>
      </c>
      <c r="S763" s="108" t="str">
        <f>IF(A763="","",IF(LOOKUP(A763,Stammdaten!$A$17:$A$1001,Stammdaten!$G$17:$G$1001)="Nein",0,IF(ISBLANK('Beladung des Speichers'!A763),"",ROUND(MIN(J763,Q763)*-1,2))))</f>
        <v/>
      </c>
    </row>
    <row r="764" spans="1:19" x14ac:dyDescent="0.2">
      <c r="A764" s="109" t="str">
        <f>IF('Beladung des Speichers'!A764="","",'Beladung des Speichers'!A764)</f>
        <v/>
      </c>
      <c r="B764" s="109" t="str">
        <f>IF('Beladung des Speichers'!B764="","",'Beladung des Speichers'!B764)</f>
        <v/>
      </c>
      <c r="C764" s="163" t="str">
        <f>IF(ISBLANK('Beladung des Speichers'!A764),"",SUMIFS('Beladung des Speichers'!$C$17:$C$300,'Beladung des Speichers'!$A$17:$A$300,A764)-SUMIFS('Entladung des Speichers'!$C$17:$C$300,'Entladung des Speichers'!$A$17:$A$300,A764)+SUMIFS(Füllstände!$B$17:$B$299,Füllstände!$A$17:$A$299,A764)-SUMIFS(Füllstände!$C$17:$C$299,Füllstände!$A$17:$A$299,A764))</f>
        <v/>
      </c>
      <c r="D764" s="164" t="str">
        <f>IF(ISBLANK('Beladung des Speichers'!A764),"",C764*'Beladung des Speichers'!C764/SUMIFS('Beladung des Speichers'!$C$17:$C$300,'Beladung des Speichers'!$A$17:$A$300,A764))</f>
        <v/>
      </c>
      <c r="E764" s="165" t="str">
        <f>IF(ISBLANK('Beladung des Speichers'!A764),"",1/SUMIFS('Beladung des Speichers'!$C$17:$C$300,'Beladung des Speichers'!$A$17:$A$300,A764)*C764*SUMIF($A$17:$A$300,A764,'Beladung des Speichers'!$E$17:$E$300))</f>
        <v/>
      </c>
      <c r="F764" s="166" t="str">
        <f>IF(ISBLANK('Beladung des Speichers'!A764),"",IF(C764=0,"0,00",D764/C764*E764))</f>
        <v/>
      </c>
      <c r="G764" s="167" t="str">
        <f>IF(ISBLANK('Beladung des Speichers'!A764),"",SUMIFS('Beladung des Speichers'!$C$17:$C$300,'Beladung des Speichers'!$A$17:$A$300,A764))</f>
        <v/>
      </c>
      <c r="H764" s="124" t="str">
        <f>IF(ISBLANK('Beladung des Speichers'!A764),"",'Beladung des Speichers'!C764)</f>
        <v/>
      </c>
      <c r="I764" s="168" t="str">
        <f>IF(ISBLANK('Beladung des Speichers'!A764),"",SUMIFS('Beladung des Speichers'!$E$17:$E$1001,'Beladung des Speichers'!$A$17:$A$1001,'Ergebnis (detailliert)'!A764))</f>
        <v/>
      </c>
      <c r="J764" s="125" t="str">
        <f>IF(ISBLANK('Beladung des Speichers'!A764),"",'Beladung des Speichers'!E764)</f>
        <v/>
      </c>
      <c r="K764" s="168" t="str">
        <f>IF(ISBLANK('Beladung des Speichers'!A764),"",SUMIFS('Entladung des Speichers'!$C$17:$C$1001,'Entladung des Speichers'!$A$17:$A$1001,'Ergebnis (detailliert)'!A764))</f>
        <v/>
      </c>
      <c r="L764" s="169" t="str">
        <f t="shared" si="46"/>
        <v/>
      </c>
      <c r="M764" s="169" t="str">
        <f>IF(ISBLANK('Entladung des Speichers'!A764),"",'Entladung des Speichers'!C764)</f>
        <v/>
      </c>
      <c r="N764" s="168" t="str">
        <f>IF(ISBLANK('Beladung des Speichers'!A764),"",SUMIFS('Entladung des Speichers'!$E$17:$E$1001,'Entladung des Speichers'!$A$17:$A$1001,'Ergebnis (detailliert)'!$A$17:$A$300))</f>
        <v/>
      </c>
      <c r="O764" s="125" t="str">
        <f t="shared" si="47"/>
        <v/>
      </c>
      <c r="P764" s="20" t="str">
        <f>IFERROR(IF(A764="","",N764*'Ergebnis (detailliert)'!J764/'Ergebnis (detailliert)'!I764),0)</f>
        <v/>
      </c>
      <c r="Q764" s="106" t="str">
        <f t="shared" si="48"/>
        <v/>
      </c>
      <c r="R764" s="107" t="str">
        <f t="shared" si="49"/>
        <v/>
      </c>
      <c r="S764" s="108" t="str">
        <f>IF(A764="","",IF(LOOKUP(A764,Stammdaten!$A$17:$A$1001,Stammdaten!$G$17:$G$1001)="Nein",0,IF(ISBLANK('Beladung des Speichers'!A764),"",ROUND(MIN(J764,Q764)*-1,2))))</f>
        <v/>
      </c>
    </row>
    <row r="765" spans="1:19" x14ac:dyDescent="0.2">
      <c r="A765" s="109" t="str">
        <f>IF('Beladung des Speichers'!A765="","",'Beladung des Speichers'!A765)</f>
        <v/>
      </c>
      <c r="B765" s="109" t="str">
        <f>IF('Beladung des Speichers'!B765="","",'Beladung des Speichers'!B765)</f>
        <v/>
      </c>
      <c r="C765" s="163" t="str">
        <f>IF(ISBLANK('Beladung des Speichers'!A765),"",SUMIFS('Beladung des Speichers'!$C$17:$C$300,'Beladung des Speichers'!$A$17:$A$300,A765)-SUMIFS('Entladung des Speichers'!$C$17:$C$300,'Entladung des Speichers'!$A$17:$A$300,A765)+SUMIFS(Füllstände!$B$17:$B$299,Füllstände!$A$17:$A$299,A765)-SUMIFS(Füllstände!$C$17:$C$299,Füllstände!$A$17:$A$299,A765))</f>
        <v/>
      </c>
      <c r="D765" s="164" t="str">
        <f>IF(ISBLANK('Beladung des Speichers'!A765),"",C765*'Beladung des Speichers'!C765/SUMIFS('Beladung des Speichers'!$C$17:$C$300,'Beladung des Speichers'!$A$17:$A$300,A765))</f>
        <v/>
      </c>
      <c r="E765" s="165" t="str">
        <f>IF(ISBLANK('Beladung des Speichers'!A765),"",1/SUMIFS('Beladung des Speichers'!$C$17:$C$300,'Beladung des Speichers'!$A$17:$A$300,A765)*C765*SUMIF($A$17:$A$300,A765,'Beladung des Speichers'!$E$17:$E$300))</f>
        <v/>
      </c>
      <c r="F765" s="166" t="str">
        <f>IF(ISBLANK('Beladung des Speichers'!A765),"",IF(C765=0,"0,00",D765/C765*E765))</f>
        <v/>
      </c>
      <c r="G765" s="167" t="str">
        <f>IF(ISBLANK('Beladung des Speichers'!A765),"",SUMIFS('Beladung des Speichers'!$C$17:$C$300,'Beladung des Speichers'!$A$17:$A$300,A765))</f>
        <v/>
      </c>
      <c r="H765" s="124" t="str">
        <f>IF(ISBLANK('Beladung des Speichers'!A765),"",'Beladung des Speichers'!C765)</f>
        <v/>
      </c>
      <c r="I765" s="168" t="str">
        <f>IF(ISBLANK('Beladung des Speichers'!A765),"",SUMIFS('Beladung des Speichers'!$E$17:$E$1001,'Beladung des Speichers'!$A$17:$A$1001,'Ergebnis (detailliert)'!A765))</f>
        <v/>
      </c>
      <c r="J765" s="125" t="str">
        <f>IF(ISBLANK('Beladung des Speichers'!A765),"",'Beladung des Speichers'!E765)</f>
        <v/>
      </c>
      <c r="K765" s="168" t="str">
        <f>IF(ISBLANK('Beladung des Speichers'!A765),"",SUMIFS('Entladung des Speichers'!$C$17:$C$1001,'Entladung des Speichers'!$A$17:$A$1001,'Ergebnis (detailliert)'!A765))</f>
        <v/>
      </c>
      <c r="L765" s="169" t="str">
        <f t="shared" si="46"/>
        <v/>
      </c>
      <c r="M765" s="169" t="str">
        <f>IF(ISBLANK('Entladung des Speichers'!A765),"",'Entladung des Speichers'!C765)</f>
        <v/>
      </c>
      <c r="N765" s="168" t="str">
        <f>IF(ISBLANK('Beladung des Speichers'!A765),"",SUMIFS('Entladung des Speichers'!$E$17:$E$1001,'Entladung des Speichers'!$A$17:$A$1001,'Ergebnis (detailliert)'!$A$17:$A$300))</f>
        <v/>
      </c>
      <c r="O765" s="125" t="str">
        <f t="shared" si="47"/>
        <v/>
      </c>
      <c r="P765" s="20" t="str">
        <f>IFERROR(IF(A765="","",N765*'Ergebnis (detailliert)'!J765/'Ergebnis (detailliert)'!I765),0)</f>
        <v/>
      </c>
      <c r="Q765" s="106" t="str">
        <f t="shared" si="48"/>
        <v/>
      </c>
      <c r="R765" s="107" t="str">
        <f t="shared" si="49"/>
        <v/>
      </c>
      <c r="S765" s="108" t="str">
        <f>IF(A765="","",IF(LOOKUP(A765,Stammdaten!$A$17:$A$1001,Stammdaten!$G$17:$G$1001)="Nein",0,IF(ISBLANK('Beladung des Speichers'!A765),"",ROUND(MIN(J765,Q765)*-1,2))))</f>
        <v/>
      </c>
    </row>
    <row r="766" spans="1:19" x14ac:dyDescent="0.2">
      <c r="A766" s="109" t="str">
        <f>IF('Beladung des Speichers'!A766="","",'Beladung des Speichers'!A766)</f>
        <v/>
      </c>
      <c r="B766" s="109" t="str">
        <f>IF('Beladung des Speichers'!B766="","",'Beladung des Speichers'!B766)</f>
        <v/>
      </c>
      <c r="C766" s="163" t="str">
        <f>IF(ISBLANK('Beladung des Speichers'!A766),"",SUMIFS('Beladung des Speichers'!$C$17:$C$300,'Beladung des Speichers'!$A$17:$A$300,A766)-SUMIFS('Entladung des Speichers'!$C$17:$C$300,'Entladung des Speichers'!$A$17:$A$300,A766)+SUMIFS(Füllstände!$B$17:$B$299,Füllstände!$A$17:$A$299,A766)-SUMIFS(Füllstände!$C$17:$C$299,Füllstände!$A$17:$A$299,A766))</f>
        <v/>
      </c>
      <c r="D766" s="164" t="str">
        <f>IF(ISBLANK('Beladung des Speichers'!A766),"",C766*'Beladung des Speichers'!C766/SUMIFS('Beladung des Speichers'!$C$17:$C$300,'Beladung des Speichers'!$A$17:$A$300,A766))</f>
        <v/>
      </c>
      <c r="E766" s="165" t="str">
        <f>IF(ISBLANK('Beladung des Speichers'!A766),"",1/SUMIFS('Beladung des Speichers'!$C$17:$C$300,'Beladung des Speichers'!$A$17:$A$300,A766)*C766*SUMIF($A$17:$A$300,A766,'Beladung des Speichers'!$E$17:$E$300))</f>
        <v/>
      </c>
      <c r="F766" s="166" t="str">
        <f>IF(ISBLANK('Beladung des Speichers'!A766),"",IF(C766=0,"0,00",D766/C766*E766))</f>
        <v/>
      </c>
      <c r="G766" s="167" t="str">
        <f>IF(ISBLANK('Beladung des Speichers'!A766),"",SUMIFS('Beladung des Speichers'!$C$17:$C$300,'Beladung des Speichers'!$A$17:$A$300,A766))</f>
        <v/>
      </c>
      <c r="H766" s="124" t="str">
        <f>IF(ISBLANK('Beladung des Speichers'!A766),"",'Beladung des Speichers'!C766)</f>
        <v/>
      </c>
      <c r="I766" s="168" t="str">
        <f>IF(ISBLANK('Beladung des Speichers'!A766),"",SUMIFS('Beladung des Speichers'!$E$17:$E$1001,'Beladung des Speichers'!$A$17:$A$1001,'Ergebnis (detailliert)'!A766))</f>
        <v/>
      </c>
      <c r="J766" s="125" t="str">
        <f>IF(ISBLANK('Beladung des Speichers'!A766),"",'Beladung des Speichers'!E766)</f>
        <v/>
      </c>
      <c r="K766" s="168" t="str">
        <f>IF(ISBLANK('Beladung des Speichers'!A766),"",SUMIFS('Entladung des Speichers'!$C$17:$C$1001,'Entladung des Speichers'!$A$17:$A$1001,'Ergebnis (detailliert)'!A766))</f>
        <v/>
      </c>
      <c r="L766" s="169" t="str">
        <f t="shared" si="46"/>
        <v/>
      </c>
      <c r="M766" s="169" t="str">
        <f>IF(ISBLANK('Entladung des Speichers'!A766),"",'Entladung des Speichers'!C766)</f>
        <v/>
      </c>
      <c r="N766" s="168" t="str">
        <f>IF(ISBLANK('Beladung des Speichers'!A766),"",SUMIFS('Entladung des Speichers'!$E$17:$E$1001,'Entladung des Speichers'!$A$17:$A$1001,'Ergebnis (detailliert)'!$A$17:$A$300))</f>
        <v/>
      </c>
      <c r="O766" s="125" t="str">
        <f t="shared" si="47"/>
        <v/>
      </c>
      <c r="P766" s="20" t="str">
        <f>IFERROR(IF(A766="","",N766*'Ergebnis (detailliert)'!J766/'Ergebnis (detailliert)'!I766),0)</f>
        <v/>
      </c>
      <c r="Q766" s="106" t="str">
        <f t="shared" si="48"/>
        <v/>
      </c>
      <c r="R766" s="107" t="str">
        <f t="shared" si="49"/>
        <v/>
      </c>
      <c r="S766" s="108" t="str">
        <f>IF(A766="","",IF(LOOKUP(A766,Stammdaten!$A$17:$A$1001,Stammdaten!$G$17:$G$1001)="Nein",0,IF(ISBLANK('Beladung des Speichers'!A766),"",ROUND(MIN(J766,Q766)*-1,2))))</f>
        <v/>
      </c>
    </row>
    <row r="767" spans="1:19" x14ac:dyDescent="0.2">
      <c r="A767" s="109" t="str">
        <f>IF('Beladung des Speichers'!A767="","",'Beladung des Speichers'!A767)</f>
        <v/>
      </c>
      <c r="B767" s="109" t="str">
        <f>IF('Beladung des Speichers'!B767="","",'Beladung des Speichers'!B767)</f>
        <v/>
      </c>
      <c r="C767" s="163" t="str">
        <f>IF(ISBLANK('Beladung des Speichers'!A767),"",SUMIFS('Beladung des Speichers'!$C$17:$C$300,'Beladung des Speichers'!$A$17:$A$300,A767)-SUMIFS('Entladung des Speichers'!$C$17:$C$300,'Entladung des Speichers'!$A$17:$A$300,A767)+SUMIFS(Füllstände!$B$17:$B$299,Füllstände!$A$17:$A$299,A767)-SUMIFS(Füllstände!$C$17:$C$299,Füllstände!$A$17:$A$299,A767))</f>
        <v/>
      </c>
      <c r="D767" s="164" t="str">
        <f>IF(ISBLANK('Beladung des Speichers'!A767),"",C767*'Beladung des Speichers'!C767/SUMIFS('Beladung des Speichers'!$C$17:$C$300,'Beladung des Speichers'!$A$17:$A$300,A767))</f>
        <v/>
      </c>
      <c r="E767" s="165" t="str">
        <f>IF(ISBLANK('Beladung des Speichers'!A767),"",1/SUMIFS('Beladung des Speichers'!$C$17:$C$300,'Beladung des Speichers'!$A$17:$A$300,A767)*C767*SUMIF($A$17:$A$300,A767,'Beladung des Speichers'!$E$17:$E$300))</f>
        <v/>
      </c>
      <c r="F767" s="166" t="str">
        <f>IF(ISBLANK('Beladung des Speichers'!A767),"",IF(C767=0,"0,00",D767/C767*E767))</f>
        <v/>
      </c>
      <c r="G767" s="167" t="str">
        <f>IF(ISBLANK('Beladung des Speichers'!A767),"",SUMIFS('Beladung des Speichers'!$C$17:$C$300,'Beladung des Speichers'!$A$17:$A$300,A767))</f>
        <v/>
      </c>
      <c r="H767" s="124" t="str">
        <f>IF(ISBLANK('Beladung des Speichers'!A767),"",'Beladung des Speichers'!C767)</f>
        <v/>
      </c>
      <c r="I767" s="168" t="str">
        <f>IF(ISBLANK('Beladung des Speichers'!A767),"",SUMIFS('Beladung des Speichers'!$E$17:$E$1001,'Beladung des Speichers'!$A$17:$A$1001,'Ergebnis (detailliert)'!A767))</f>
        <v/>
      </c>
      <c r="J767" s="125" t="str">
        <f>IF(ISBLANK('Beladung des Speichers'!A767),"",'Beladung des Speichers'!E767)</f>
        <v/>
      </c>
      <c r="K767" s="168" t="str">
        <f>IF(ISBLANK('Beladung des Speichers'!A767),"",SUMIFS('Entladung des Speichers'!$C$17:$C$1001,'Entladung des Speichers'!$A$17:$A$1001,'Ergebnis (detailliert)'!A767))</f>
        <v/>
      </c>
      <c r="L767" s="169" t="str">
        <f t="shared" si="46"/>
        <v/>
      </c>
      <c r="M767" s="169" t="str">
        <f>IF(ISBLANK('Entladung des Speichers'!A767),"",'Entladung des Speichers'!C767)</f>
        <v/>
      </c>
      <c r="N767" s="168" t="str">
        <f>IF(ISBLANK('Beladung des Speichers'!A767),"",SUMIFS('Entladung des Speichers'!$E$17:$E$1001,'Entladung des Speichers'!$A$17:$A$1001,'Ergebnis (detailliert)'!$A$17:$A$300))</f>
        <v/>
      </c>
      <c r="O767" s="125" t="str">
        <f t="shared" si="47"/>
        <v/>
      </c>
      <c r="P767" s="20" t="str">
        <f>IFERROR(IF(A767="","",N767*'Ergebnis (detailliert)'!J767/'Ergebnis (detailliert)'!I767),0)</f>
        <v/>
      </c>
      <c r="Q767" s="106" t="str">
        <f t="shared" si="48"/>
        <v/>
      </c>
      <c r="R767" s="107" t="str">
        <f t="shared" si="49"/>
        <v/>
      </c>
      <c r="S767" s="108" t="str">
        <f>IF(A767="","",IF(LOOKUP(A767,Stammdaten!$A$17:$A$1001,Stammdaten!$G$17:$G$1001)="Nein",0,IF(ISBLANK('Beladung des Speichers'!A767),"",ROUND(MIN(J767,Q767)*-1,2))))</f>
        <v/>
      </c>
    </row>
    <row r="768" spans="1:19" x14ac:dyDescent="0.2">
      <c r="A768" s="109" t="str">
        <f>IF('Beladung des Speichers'!A768="","",'Beladung des Speichers'!A768)</f>
        <v/>
      </c>
      <c r="B768" s="109" t="str">
        <f>IF('Beladung des Speichers'!B768="","",'Beladung des Speichers'!B768)</f>
        <v/>
      </c>
      <c r="C768" s="163" t="str">
        <f>IF(ISBLANK('Beladung des Speichers'!A768),"",SUMIFS('Beladung des Speichers'!$C$17:$C$300,'Beladung des Speichers'!$A$17:$A$300,A768)-SUMIFS('Entladung des Speichers'!$C$17:$C$300,'Entladung des Speichers'!$A$17:$A$300,A768)+SUMIFS(Füllstände!$B$17:$B$299,Füllstände!$A$17:$A$299,A768)-SUMIFS(Füllstände!$C$17:$C$299,Füllstände!$A$17:$A$299,A768))</f>
        <v/>
      </c>
      <c r="D768" s="164" t="str">
        <f>IF(ISBLANK('Beladung des Speichers'!A768),"",C768*'Beladung des Speichers'!C768/SUMIFS('Beladung des Speichers'!$C$17:$C$300,'Beladung des Speichers'!$A$17:$A$300,A768))</f>
        <v/>
      </c>
      <c r="E768" s="165" t="str">
        <f>IF(ISBLANK('Beladung des Speichers'!A768),"",1/SUMIFS('Beladung des Speichers'!$C$17:$C$300,'Beladung des Speichers'!$A$17:$A$300,A768)*C768*SUMIF($A$17:$A$300,A768,'Beladung des Speichers'!$E$17:$E$300))</f>
        <v/>
      </c>
      <c r="F768" s="166" t="str">
        <f>IF(ISBLANK('Beladung des Speichers'!A768),"",IF(C768=0,"0,00",D768/C768*E768))</f>
        <v/>
      </c>
      <c r="G768" s="167" t="str">
        <f>IF(ISBLANK('Beladung des Speichers'!A768),"",SUMIFS('Beladung des Speichers'!$C$17:$C$300,'Beladung des Speichers'!$A$17:$A$300,A768))</f>
        <v/>
      </c>
      <c r="H768" s="124" t="str">
        <f>IF(ISBLANK('Beladung des Speichers'!A768),"",'Beladung des Speichers'!C768)</f>
        <v/>
      </c>
      <c r="I768" s="168" t="str">
        <f>IF(ISBLANK('Beladung des Speichers'!A768),"",SUMIFS('Beladung des Speichers'!$E$17:$E$1001,'Beladung des Speichers'!$A$17:$A$1001,'Ergebnis (detailliert)'!A768))</f>
        <v/>
      </c>
      <c r="J768" s="125" t="str">
        <f>IF(ISBLANK('Beladung des Speichers'!A768),"",'Beladung des Speichers'!E768)</f>
        <v/>
      </c>
      <c r="K768" s="168" t="str">
        <f>IF(ISBLANK('Beladung des Speichers'!A768),"",SUMIFS('Entladung des Speichers'!$C$17:$C$1001,'Entladung des Speichers'!$A$17:$A$1001,'Ergebnis (detailliert)'!A768))</f>
        <v/>
      </c>
      <c r="L768" s="169" t="str">
        <f t="shared" si="46"/>
        <v/>
      </c>
      <c r="M768" s="169" t="str">
        <f>IF(ISBLANK('Entladung des Speichers'!A768),"",'Entladung des Speichers'!C768)</f>
        <v/>
      </c>
      <c r="N768" s="168" t="str">
        <f>IF(ISBLANK('Beladung des Speichers'!A768),"",SUMIFS('Entladung des Speichers'!$E$17:$E$1001,'Entladung des Speichers'!$A$17:$A$1001,'Ergebnis (detailliert)'!$A$17:$A$300))</f>
        <v/>
      </c>
      <c r="O768" s="125" t="str">
        <f t="shared" si="47"/>
        <v/>
      </c>
      <c r="P768" s="20" t="str">
        <f>IFERROR(IF(A768="","",N768*'Ergebnis (detailliert)'!J768/'Ergebnis (detailliert)'!I768),0)</f>
        <v/>
      </c>
      <c r="Q768" s="106" t="str">
        <f t="shared" si="48"/>
        <v/>
      </c>
      <c r="R768" s="107" t="str">
        <f t="shared" si="49"/>
        <v/>
      </c>
      <c r="S768" s="108" t="str">
        <f>IF(A768="","",IF(LOOKUP(A768,Stammdaten!$A$17:$A$1001,Stammdaten!$G$17:$G$1001)="Nein",0,IF(ISBLANK('Beladung des Speichers'!A768),"",ROUND(MIN(J768,Q768)*-1,2))))</f>
        <v/>
      </c>
    </row>
    <row r="769" spans="1:19" x14ac:dyDescent="0.2">
      <c r="A769" s="109" t="str">
        <f>IF('Beladung des Speichers'!A769="","",'Beladung des Speichers'!A769)</f>
        <v/>
      </c>
      <c r="B769" s="109" t="str">
        <f>IF('Beladung des Speichers'!B769="","",'Beladung des Speichers'!B769)</f>
        <v/>
      </c>
      <c r="C769" s="163" t="str">
        <f>IF(ISBLANK('Beladung des Speichers'!A769),"",SUMIFS('Beladung des Speichers'!$C$17:$C$300,'Beladung des Speichers'!$A$17:$A$300,A769)-SUMIFS('Entladung des Speichers'!$C$17:$C$300,'Entladung des Speichers'!$A$17:$A$300,A769)+SUMIFS(Füllstände!$B$17:$B$299,Füllstände!$A$17:$A$299,A769)-SUMIFS(Füllstände!$C$17:$C$299,Füllstände!$A$17:$A$299,A769))</f>
        <v/>
      </c>
      <c r="D769" s="164" t="str">
        <f>IF(ISBLANK('Beladung des Speichers'!A769),"",C769*'Beladung des Speichers'!C769/SUMIFS('Beladung des Speichers'!$C$17:$C$300,'Beladung des Speichers'!$A$17:$A$300,A769))</f>
        <v/>
      </c>
      <c r="E769" s="165" t="str">
        <f>IF(ISBLANK('Beladung des Speichers'!A769),"",1/SUMIFS('Beladung des Speichers'!$C$17:$C$300,'Beladung des Speichers'!$A$17:$A$300,A769)*C769*SUMIF($A$17:$A$300,A769,'Beladung des Speichers'!$E$17:$E$300))</f>
        <v/>
      </c>
      <c r="F769" s="166" t="str">
        <f>IF(ISBLANK('Beladung des Speichers'!A769),"",IF(C769=0,"0,00",D769/C769*E769))</f>
        <v/>
      </c>
      <c r="G769" s="167" t="str">
        <f>IF(ISBLANK('Beladung des Speichers'!A769),"",SUMIFS('Beladung des Speichers'!$C$17:$C$300,'Beladung des Speichers'!$A$17:$A$300,A769))</f>
        <v/>
      </c>
      <c r="H769" s="124" t="str">
        <f>IF(ISBLANK('Beladung des Speichers'!A769),"",'Beladung des Speichers'!C769)</f>
        <v/>
      </c>
      <c r="I769" s="168" t="str">
        <f>IF(ISBLANK('Beladung des Speichers'!A769),"",SUMIFS('Beladung des Speichers'!$E$17:$E$1001,'Beladung des Speichers'!$A$17:$A$1001,'Ergebnis (detailliert)'!A769))</f>
        <v/>
      </c>
      <c r="J769" s="125" t="str">
        <f>IF(ISBLANK('Beladung des Speichers'!A769),"",'Beladung des Speichers'!E769)</f>
        <v/>
      </c>
      <c r="K769" s="168" t="str">
        <f>IF(ISBLANK('Beladung des Speichers'!A769),"",SUMIFS('Entladung des Speichers'!$C$17:$C$1001,'Entladung des Speichers'!$A$17:$A$1001,'Ergebnis (detailliert)'!A769))</f>
        <v/>
      </c>
      <c r="L769" s="169" t="str">
        <f t="shared" si="46"/>
        <v/>
      </c>
      <c r="M769" s="169" t="str">
        <f>IF(ISBLANK('Entladung des Speichers'!A769),"",'Entladung des Speichers'!C769)</f>
        <v/>
      </c>
      <c r="N769" s="168" t="str">
        <f>IF(ISBLANK('Beladung des Speichers'!A769),"",SUMIFS('Entladung des Speichers'!$E$17:$E$1001,'Entladung des Speichers'!$A$17:$A$1001,'Ergebnis (detailliert)'!$A$17:$A$300))</f>
        <v/>
      </c>
      <c r="O769" s="125" t="str">
        <f t="shared" si="47"/>
        <v/>
      </c>
      <c r="P769" s="20" t="str">
        <f>IFERROR(IF(A769="","",N769*'Ergebnis (detailliert)'!J769/'Ergebnis (detailliert)'!I769),0)</f>
        <v/>
      </c>
      <c r="Q769" s="106" t="str">
        <f t="shared" si="48"/>
        <v/>
      </c>
      <c r="R769" s="107" t="str">
        <f t="shared" si="49"/>
        <v/>
      </c>
      <c r="S769" s="108" t="str">
        <f>IF(A769="","",IF(LOOKUP(A769,Stammdaten!$A$17:$A$1001,Stammdaten!$G$17:$G$1001)="Nein",0,IF(ISBLANK('Beladung des Speichers'!A769),"",ROUND(MIN(J769,Q769)*-1,2))))</f>
        <v/>
      </c>
    </row>
    <row r="770" spans="1:19" x14ac:dyDescent="0.2">
      <c r="A770" s="109" t="str">
        <f>IF('Beladung des Speichers'!A770="","",'Beladung des Speichers'!A770)</f>
        <v/>
      </c>
      <c r="B770" s="109" t="str">
        <f>IF('Beladung des Speichers'!B770="","",'Beladung des Speichers'!B770)</f>
        <v/>
      </c>
      <c r="C770" s="163" t="str">
        <f>IF(ISBLANK('Beladung des Speichers'!A770),"",SUMIFS('Beladung des Speichers'!$C$17:$C$300,'Beladung des Speichers'!$A$17:$A$300,A770)-SUMIFS('Entladung des Speichers'!$C$17:$C$300,'Entladung des Speichers'!$A$17:$A$300,A770)+SUMIFS(Füllstände!$B$17:$B$299,Füllstände!$A$17:$A$299,A770)-SUMIFS(Füllstände!$C$17:$C$299,Füllstände!$A$17:$A$299,A770))</f>
        <v/>
      </c>
      <c r="D770" s="164" t="str">
        <f>IF(ISBLANK('Beladung des Speichers'!A770),"",C770*'Beladung des Speichers'!C770/SUMIFS('Beladung des Speichers'!$C$17:$C$300,'Beladung des Speichers'!$A$17:$A$300,A770))</f>
        <v/>
      </c>
      <c r="E770" s="165" t="str">
        <f>IF(ISBLANK('Beladung des Speichers'!A770),"",1/SUMIFS('Beladung des Speichers'!$C$17:$C$300,'Beladung des Speichers'!$A$17:$A$300,A770)*C770*SUMIF($A$17:$A$300,A770,'Beladung des Speichers'!$E$17:$E$300))</f>
        <v/>
      </c>
      <c r="F770" s="166" t="str">
        <f>IF(ISBLANK('Beladung des Speichers'!A770),"",IF(C770=0,"0,00",D770/C770*E770))</f>
        <v/>
      </c>
      <c r="G770" s="167" t="str">
        <f>IF(ISBLANK('Beladung des Speichers'!A770),"",SUMIFS('Beladung des Speichers'!$C$17:$C$300,'Beladung des Speichers'!$A$17:$A$300,A770))</f>
        <v/>
      </c>
      <c r="H770" s="124" t="str">
        <f>IF(ISBLANK('Beladung des Speichers'!A770),"",'Beladung des Speichers'!C770)</f>
        <v/>
      </c>
      <c r="I770" s="168" t="str">
        <f>IF(ISBLANK('Beladung des Speichers'!A770),"",SUMIFS('Beladung des Speichers'!$E$17:$E$1001,'Beladung des Speichers'!$A$17:$A$1001,'Ergebnis (detailliert)'!A770))</f>
        <v/>
      </c>
      <c r="J770" s="125" t="str">
        <f>IF(ISBLANK('Beladung des Speichers'!A770),"",'Beladung des Speichers'!E770)</f>
        <v/>
      </c>
      <c r="K770" s="168" t="str">
        <f>IF(ISBLANK('Beladung des Speichers'!A770),"",SUMIFS('Entladung des Speichers'!$C$17:$C$1001,'Entladung des Speichers'!$A$17:$A$1001,'Ergebnis (detailliert)'!A770))</f>
        <v/>
      </c>
      <c r="L770" s="169" t="str">
        <f t="shared" si="46"/>
        <v/>
      </c>
      <c r="M770" s="169" t="str">
        <f>IF(ISBLANK('Entladung des Speichers'!A770),"",'Entladung des Speichers'!C770)</f>
        <v/>
      </c>
      <c r="N770" s="168" t="str">
        <f>IF(ISBLANK('Beladung des Speichers'!A770),"",SUMIFS('Entladung des Speichers'!$E$17:$E$1001,'Entladung des Speichers'!$A$17:$A$1001,'Ergebnis (detailliert)'!$A$17:$A$300))</f>
        <v/>
      </c>
      <c r="O770" s="125" t="str">
        <f t="shared" si="47"/>
        <v/>
      </c>
      <c r="P770" s="20" t="str">
        <f>IFERROR(IF(A770="","",N770*'Ergebnis (detailliert)'!J770/'Ergebnis (detailliert)'!I770),0)</f>
        <v/>
      </c>
      <c r="Q770" s="106" t="str">
        <f t="shared" si="48"/>
        <v/>
      </c>
      <c r="R770" s="107" t="str">
        <f t="shared" si="49"/>
        <v/>
      </c>
      <c r="S770" s="108" t="str">
        <f>IF(A770="","",IF(LOOKUP(A770,Stammdaten!$A$17:$A$1001,Stammdaten!$G$17:$G$1001)="Nein",0,IF(ISBLANK('Beladung des Speichers'!A770),"",ROUND(MIN(J770,Q770)*-1,2))))</f>
        <v/>
      </c>
    </row>
    <row r="771" spans="1:19" x14ac:dyDescent="0.2">
      <c r="A771" s="109" t="str">
        <f>IF('Beladung des Speichers'!A771="","",'Beladung des Speichers'!A771)</f>
        <v/>
      </c>
      <c r="B771" s="109" t="str">
        <f>IF('Beladung des Speichers'!B771="","",'Beladung des Speichers'!B771)</f>
        <v/>
      </c>
      <c r="C771" s="163" t="str">
        <f>IF(ISBLANK('Beladung des Speichers'!A771),"",SUMIFS('Beladung des Speichers'!$C$17:$C$300,'Beladung des Speichers'!$A$17:$A$300,A771)-SUMIFS('Entladung des Speichers'!$C$17:$C$300,'Entladung des Speichers'!$A$17:$A$300,A771)+SUMIFS(Füllstände!$B$17:$B$299,Füllstände!$A$17:$A$299,A771)-SUMIFS(Füllstände!$C$17:$C$299,Füllstände!$A$17:$A$299,A771))</f>
        <v/>
      </c>
      <c r="D771" s="164" t="str">
        <f>IF(ISBLANK('Beladung des Speichers'!A771),"",C771*'Beladung des Speichers'!C771/SUMIFS('Beladung des Speichers'!$C$17:$C$300,'Beladung des Speichers'!$A$17:$A$300,A771))</f>
        <v/>
      </c>
      <c r="E771" s="165" t="str">
        <f>IF(ISBLANK('Beladung des Speichers'!A771),"",1/SUMIFS('Beladung des Speichers'!$C$17:$C$300,'Beladung des Speichers'!$A$17:$A$300,A771)*C771*SUMIF($A$17:$A$300,A771,'Beladung des Speichers'!$E$17:$E$300))</f>
        <v/>
      </c>
      <c r="F771" s="166" t="str">
        <f>IF(ISBLANK('Beladung des Speichers'!A771),"",IF(C771=0,"0,00",D771/C771*E771))</f>
        <v/>
      </c>
      <c r="G771" s="167" t="str">
        <f>IF(ISBLANK('Beladung des Speichers'!A771),"",SUMIFS('Beladung des Speichers'!$C$17:$C$300,'Beladung des Speichers'!$A$17:$A$300,A771))</f>
        <v/>
      </c>
      <c r="H771" s="124" t="str">
        <f>IF(ISBLANK('Beladung des Speichers'!A771),"",'Beladung des Speichers'!C771)</f>
        <v/>
      </c>
      <c r="I771" s="168" t="str">
        <f>IF(ISBLANK('Beladung des Speichers'!A771),"",SUMIFS('Beladung des Speichers'!$E$17:$E$1001,'Beladung des Speichers'!$A$17:$A$1001,'Ergebnis (detailliert)'!A771))</f>
        <v/>
      </c>
      <c r="J771" s="125" t="str">
        <f>IF(ISBLANK('Beladung des Speichers'!A771),"",'Beladung des Speichers'!E771)</f>
        <v/>
      </c>
      <c r="K771" s="168" t="str">
        <f>IF(ISBLANK('Beladung des Speichers'!A771),"",SUMIFS('Entladung des Speichers'!$C$17:$C$1001,'Entladung des Speichers'!$A$17:$A$1001,'Ergebnis (detailliert)'!A771))</f>
        <v/>
      </c>
      <c r="L771" s="169" t="str">
        <f t="shared" si="46"/>
        <v/>
      </c>
      <c r="M771" s="169" t="str">
        <f>IF(ISBLANK('Entladung des Speichers'!A771),"",'Entladung des Speichers'!C771)</f>
        <v/>
      </c>
      <c r="N771" s="168" t="str">
        <f>IF(ISBLANK('Beladung des Speichers'!A771),"",SUMIFS('Entladung des Speichers'!$E$17:$E$1001,'Entladung des Speichers'!$A$17:$A$1001,'Ergebnis (detailliert)'!$A$17:$A$300))</f>
        <v/>
      </c>
      <c r="O771" s="125" t="str">
        <f t="shared" si="47"/>
        <v/>
      </c>
      <c r="P771" s="20" t="str">
        <f>IFERROR(IF(A771="","",N771*'Ergebnis (detailliert)'!J771/'Ergebnis (detailliert)'!I771),0)</f>
        <v/>
      </c>
      <c r="Q771" s="106" t="str">
        <f t="shared" si="48"/>
        <v/>
      </c>
      <c r="R771" s="107" t="str">
        <f t="shared" si="49"/>
        <v/>
      </c>
      <c r="S771" s="108" t="str">
        <f>IF(A771="","",IF(LOOKUP(A771,Stammdaten!$A$17:$A$1001,Stammdaten!$G$17:$G$1001)="Nein",0,IF(ISBLANK('Beladung des Speichers'!A771),"",ROUND(MIN(J771,Q771)*-1,2))))</f>
        <v/>
      </c>
    </row>
    <row r="772" spans="1:19" x14ac:dyDescent="0.2">
      <c r="A772" s="109" t="str">
        <f>IF('Beladung des Speichers'!A772="","",'Beladung des Speichers'!A772)</f>
        <v/>
      </c>
      <c r="B772" s="109" t="str">
        <f>IF('Beladung des Speichers'!B772="","",'Beladung des Speichers'!B772)</f>
        <v/>
      </c>
      <c r="C772" s="163" t="str">
        <f>IF(ISBLANK('Beladung des Speichers'!A772),"",SUMIFS('Beladung des Speichers'!$C$17:$C$300,'Beladung des Speichers'!$A$17:$A$300,A772)-SUMIFS('Entladung des Speichers'!$C$17:$C$300,'Entladung des Speichers'!$A$17:$A$300,A772)+SUMIFS(Füllstände!$B$17:$B$299,Füllstände!$A$17:$A$299,A772)-SUMIFS(Füllstände!$C$17:$C$299,Füllstände!$A$17:$A$299,A772))</f>
        <v/>
      </c>
      <c r="D772" s="164" t="str">
        <f>IF(ISBLANK('Beladung des Speichers'!A772),"",C772*'Beladung des Speichers'!C772/SUMIFS('Beladung des Speichers'!$C$17:$C$300,'Beladung des Speichers'!$A$17:$A$300,A772))</f>
        <v/>
      </c>
      <c r="E772" s="165" t="str">
        <f>IF(ISBLANK('Beladung des Speichers'!A772),"",1/SUMIFS('Beladung des Speichers'!$C$17:$C$300,'Beladung des Speichers'!$A$17:$A$300,A772)*C772*SUMIF($A$17:$A$300,A772,'Beladung des Speichers'!$E$17:$E$300))</f>
        <v/>
      </c>
      <c r="F772" s="166" t="str">
        <f>IF(ISBLANK('Beladung des Speichers'!A772),"",IF(C772=0,"0,00",D772/C772*E772))</f>
        <v/>
      </c>
      <c r="G772" s="167" t="str">
        <f>IF(ISBLANK('Beladung des Speichers'!A772),"",SUMIFS('Beladung des Speichers'!$C$17:$C$300,'Beladung des Speichers'!$A$17:$A$300,A772))</f>
        <v/>
      </c>
      <c r="H772" s="124" t="str">
        <f>IF(ISBLANK('Beladung des Speichers'!A772),"",'Beladung des Speichers'!C772)</f>
        <v/>
      </c>
      <c r="I772" s="168" t="str">
        <f>IF(ISBLANK('Beladung des Speichers'!A772),"",SUMIFS('Beladung des Speichers'!$E$17:$E$1001,'Beladung des Speichers'!$A$17:$A$1001,'Ergebnis (detailliert)'!A772))</f>
        <v/>
      </c>
      <c r="J772" s="125" t="str">
        <f>IF(ISBLANK('Beladung des Speichers'!A772),"",'Beladung des Speichers'!E772)</f>
        <v/>
      </c>
      <c r="K772" s="168" t="str">
        <f>IF(ISBLANK('Beladung des Speichers'!A772),"",SUMIFS('Entladung des Speichers'!$C$17:$C$1001,'Entladung des Speichers'!$A$17:$A$1001,'Ergebnis (detailliert)'!A772))</f>
        <v/>
      </c>
      <c r="L772" s="169" t="str">
        <f t="shared" si="46"/>
        <v/>
      </c>
      <c r="M772" s="169" t="str">
        <f>IF(ISBLANK('Entladung des Speichers'!A772),"",'Entladung des Speichers'!C772)</f>
        <v/>
      </c>
      <c r="N772" s="168" t="str">
        <f>IF(ISBLANK('Beladung des Speichers'!A772),"",SUMIFS('Entladung des Speichers'!$E$17:$E$1001,'Entladung des Speichers'!$A$17:$A$1001,'Ergebnis (detailliert)'!$A$17:$A$300))</f>
        <v/>
      </c>
      <c r="O772" s="125" t="str">
        <f t="shared" si="47"/>
        <v/>
      </c>
      <c r="P772" s="20" t="str">
        <f>IFERROR(IF(A772="","",N772*'Ergebnis (detailliert)'!J772/'Ergebnis (detailliert)'!I772),0)</f>
        <v/>
      </c>
      <c r="Q772" s="106" t="str">
        <f t="shared" si="48"/>
        <v/>
      </c>
      <c r="R772" s="107" t="str">
        <f t="shared" si="49"/>
        <v/>
      </c>
      <c r="S772" s="108" t="str">
        <f>IF(A772="","",IF(LOOKUP(A772,Stammdaten!$A$17:$A$1001,Stammdaten!$G$17:$G$1001)="Nein",0,IF(ISBLANK('Beladung des Speichers'!A772),"",ROUND(MIN(J772,Q772)*-1,2))))</f>
        <v/>
      </c>
    </row>
    <row r="773" spans="1:19" x14ac:dyDescent="0.2">
      <c r="A773" s="109" t="str">
        <f>IF('Beladung des Speichers'!A773="","",'Beladung des Speichers'!A773)</f>
        <v/>
      </c>
      <c r="B773" s="109" t="str">
        <f>IF('Beladung des Speichers'!B773="","",'Beladung des Speichers'!B773)</f>
        <v/>
      </c>
      <c r="C773" s="163" t="str">
        <f>IF(ISBLANK('Beladung des Speichers'!A773),"",SUMIFS('Beladung des Speichers'!$C$17:$C$300,'Beladung des Speichers'!$A$17:$A$300,A773)-SUMIFS('Entladung des Speichers'!$C$17:$C$300,'Entladung des Speichers'!$A$17:$A$300,A773)+SUMIFS(Füllstände!$B$17:$B$299,Füllstände!$A$17:$A$299,A773)-SUMIFS(Füllstände!$C$17:$C$299,Füllstände!$A$17:$A$299,A773))</f>
        <v/>
      </c>
      <c r="D773" s="164" t="str">
        <f>IF(ISBLANK('Beladung des Speichers'!A773),"",C773*'Beladung des Speichers'!C773/SUMIFS('Beladung des Speichers'!$C$17:$C$300,'Beladung des Speichers'!$A$17:$A$300,A773))</f>
        <v/>
      </c>
      <c r="E773" s="165" t="str">
        <f>IF(ISBLANK('Beladung des Speichers'!A773),"",1/SUMIFS('Beladung des Speichers'!$C$17:$C$300,'Beladung des Speichers'!$A$17:$A$300,A773)*C773*SUMIF($A$17:$A$300,A773,'Beladung des Speichers'!$E$17:$E$300))</f>
        <v/>
      </c>
      <c r="F773" s="166" t="str">
        <f>IF(ISBLANK('Beladung des Speichers'!A773),"",IF(C773=0,"0,00",D773/C773*E773))</f>
        <v/>
      </c>
      <c r="G773" s="167" t="str">
        <f>IF(ISBLANK('Beladung des Speichers'!A773),"",SUMIFS('Beladung des Speichers'!$C$17:$C$300,'Beladung des Speichers'!$A$17:$A$300,A773))</f>
        <v/>
      </c>
      <c r="H773" s="124" t="str">
        <f>IF(ISBLANK('Beladung des Speichers'!A773),"",'Beladung des Speichers'!C773)</f>
        <v/>
      </c>
      <c r="I773" s="168" t="str">
        <f>IF(ISBLANK('Beladung des Speichers'!A773),"",SUMIFS('Beladung des Speichers'!$E$17:$E$1001,'Beladung des Speichers'!$A$17:$A$1001,'Ergebnis (detailliert)'!A773))</f>
        <v/>
      </c>
      <c r="J773" s="125" t="str">
        <f>IF(ISBLANK('Beladung des Speichers'!A773),"",'Beladung des Speichers'!E773)</f>
        <v/>
      </c>
      <c r="K773" s="168" t="str">
        <f>IF(ISBLANK('Beladung des Speichers'!A773),"",SUMIFS('Entladung des Speichers'!$C$17:$C$1001,'Entladung des Speichers'!$A$17:$A$1001,'Ergebnis (detailliert)'!A773))</f>
        <v/>
      </c>
      <c r="L773" s="169" t="str">
        <f t="shared" si="46"/>
        <v/>
      </c>
      <c r="M773" s="169" t="str">
        <f>IF(ISBLANK('Entladung des Speichers'!A773),"",'Entladung des Speichers'!C773)</f>
        <v/>
      </c>
      <c r="N773" s="168" t="str">
        <f>IF(ISBLANK('Beladung des Speichers'!A773),"",SUMIFS('Entladung des Speichers'!$E$17:$E$1001,'Entladung des Speichers'!$A$17:$A$1001,'Ergebnis (detailliert)'!$A$17:$A$300))</f>
        <v/>
      </c>
      <c r="O773" s="125" t="str">
        <f t="shared" si="47"/>
        <v/>
      </c>
      <c r="P773" s="20" t="str">
        <f>IFERROR(IF(A773="","",N773*'Ergebnis (detailliert)'!J773/'Ergebnis (detailliert)'!I773),0)</f>
        <v/>
      </c>
      <c r="Q773" s="106" t="str">
        <f t="shared" si="48"/>
        <v/>
      </c>
      <c r="R773" s="107" t="str">
        <f t="shared" si="49"/>
        <v/>
      </c>
      <c r="S773" s="108" t="str">
        <f>IF(A773="","",IF(LOOKUP(A773,Stammdaten!$A$17:$A$1001,Stammdaten!$G$17:$G$1001)="Nein",0,IF(ISBLANK('Beladung des Speichers'!A773),"",ROUND(MIN(J773,Q773)*-1,2))))</f>
        <v/>
      </c>
    </row>
    <row r="774" spans="1:19" x14ac:dyDescent="0.2">
      <c r="A774" s="109" t="str">
        <f>IF('Beladung des Speichers'!A774="","",'Beladung des Speichers'!A774)</f>
        <v/>
      </c>
      <c r="B774" s="109" t="str">
        <f>IF('Beladung des Speichers'!B774="","",'Beladung des Speichers'!B774)</f>
        <v/>
      </c>
      <c r="C774" s="163" t="str">
        <f>IF(ISBLANK('Beladung des Speichers'!A774),"",SUMIFS('Beladung des Speichers'!$C$17:$C$300,'Beladung des Speichers'!$A$17:$A$300,A774)-SUMIFS('Entladung des Speichers'!$C$17:$C$300,'Entladung des Speichers'!$A$17:$A$300,A774)+SUMIFS(Füllstände!$B$17:$B$299,Füllstände!$A$17:$A$299,A774)-SUMIFS(Füllstände!$C$17:$C$299,Füllstände!$A$17:$A$299,A774))</f>
        <v/>
      </c>
      <c r="D774" s="164" t="str">
        <f>IF(ISBLANK('Beladung des Speichers'!A774),"",C774*'Beladung des Speichers'!C774/SUMIFS('Beladung des Speichers'!$C$17:$C$300,'Beladung des Speichers'!$A$17:$A$300,A774))</f>
        <v/>
      </c>
      <c r="E774" s="165" t="str">
        <f>IF(ISBLANK('Beladung des Speichers'!A774),"",1/SUMIFS('Beladung des Speichers'!$C$17:$C$300,'Beladung des Speichers'!$A$17:$A$300,A774)*C774*SUMIF($A$17:$A$300,A774,'Beladung des Speichers'!$E$17:$E$300))</f>
        <v/>
      </c>
      <c r="F774" s="166" t="str">
        <f>IF(ISBLANK('Beladung des Speichers'!A774),"",IF(C774=0,"0,00",D774/C774*E774))</f>
        <v/>
      </c>
      <c r="G774" s="167" t="str">
        <f>IF(ISBLANK('Beladung des Speichers'!A774),"",SUMIFS('Beladung des Speichers'!$C$17:$C$300,'Beladung des Speichers'!$A$17:$A$300,A774))</f>
        <v/>
      </c>
      <c r="H774" s="124" t="str">
        <f>IF(ISBLANK('Beladung des Speichers'!A774),"",'Beladung des Speichers'!C774)</f>
        <v/>
      </c>
      <c r="I774" s="168" t="str">
        <f>IF(ISBLANK('Beladung des Speichers'!A774),"",SUMIFS('Beladung des Speichers'!$E$17:$E$1001,'Beladung des Speichers'!$A$17:$A$1001,'Ergebnis (detailliert)'!A774))</f>
        <v/>
      </c>
      <c r="J774" s="125" t="str">
        <f>IF(ISBLANK('Beladung des Speichers'!A774),"",'Beladung des Speichers'!E774)</f>
        <v/>
      </c>
      <c r="K774" s="168" t="str">
        <f>IF(ISBLANK('Beladung des Speichers'!A774),"",SUMIFS('Entladung des Speichers'!$C$17:$C$1001,'Entladung des Speichers'!$A$17:$A$1001,'Ergebnis (detailliert)'!A774))</f>
        <v/>
      </c>
      <c r="L774" s="169" t="str">
        <f t="shared" si="46"/>
        <v/>
      </c>
      <c r="M774" s="169" t="str">
        <f>IF(ISBLANK('Entladung des Speichers'!A774),"",'Entladung des Speichers'!C774)</f>
        <v/>
      </c>
      <c r="N774" s="168" t="str">
        <f>IF(ISBLANK('Beladung des Speichers'!A774),"",SUMIFS('Entladung des Speichers'!$E$17:$E$1001,'Entladung des Speichers'!$A$17:$A$1001,'Ergebnis (detailliert)'!$A$17:$A$300))</f>
        <v/>
      </c>
      <c r="O774" s="125" t="str">
        <f t="shared" si="47"/>
        <v/>
      </c>
      <c r="P774" s="20" t="str">
        <f>IFERROR(IF(A774="","",N774*'Ergebnis (detailliert)'!J774/'Ergebnis (detailliert)'!I774),0)</f>
        <v/>
      </c>
      <c r="Q774" s="106" t="str">
        <f t="shared" si="48"/>
        <v/>
      </c>
      <c r="R774" s="107" t="str">
        <f t="shared" si="49"/>
        <v/>
      </c>
      <c r="S774" s="108" t="str">
        <f>IF(A774="","",IF(LOOKUP(A774,Stammdaten!$A$17:$A$1001,Stammdaten!$G$17:$G$1001)="Nein",0,IF(ISBLANK('Beladung des Speichers'!A774),"",ROUND(MIN(J774,Q774)*-1,2))))</f>
        <v/>
      </c>
    </row>
    <row r="775" spans="1:19" x14ac:dyDescent="0.2">
      <c r="A775" s="109" t="str">
        <f>IF('Beladung des Speichers'!A775="","",'Beladung des Speichers'!A775)</f>
        <v/>
      </c>
      <c r="B775" s="109" t="str">
        <f>IF('Beladung des Speichers'!B775="","",'Beladung des Speichers'!B775)</f>
        <v/>
      </c>
      <c r="C775" s="163" t="str">
        <f>IF(ISBLANK('Beladung des Speichers'!A775),"",SUMIFS('Beladung des Speichers'!$C$17:$C$300,'Beladung des Speichers'!$A$17:$A$300,A775)-SUMIFS('Entladung des Speichers'!$C$17:$C$300,'Entladung des Speichers'!$A$17:$A$300,A775)+SUMIFS(Füllstände!$B$17:$B$299,Füllstände!$A$17:$A$299,A775)-SUMIFS(Füllstände!$C$17:$C$299,Füllstände!$A$17:$A$299,A775))</f>
        <v/>
      </c>
      <c r="D775" s="164" t="str">
        <f>IF(ISBLANK('Beladung des Speichers'!A775),"",C775*'Beladung des Speichers'!C775/SUMIFS('Beladung des Speichers'!$C$17:$C$300,'Beladung des Speichers'!$A$17:$A$300,A775))</f>
        <v/>
      </c>
      <c r="E775" s="165" t="str">
        <f>IF(ISBLANK('Beladung des Speichers'!A775),"",1/SUMIFS('Beladung des Speichers'!$C$17:$C$300,'Beladung des Speichers'!$A$17:$A$300,A775)*C775*SUMIF($A$17:$A$300,A775,'Beladung des Speichers'!$E$17:$E$300))</f>
        <v/>
      </c>
      <c r="F775" s="166" t="str">
        <f>IF(ISBLANK('Beladung des Speichers'!A775),"",IF(C775=0,"0,00",D775/C775*E775))</f>
        <v/>
      </c>
      <c r="G775" s="167" t="str">
        <f>IF(ISBLANK('Beladung des Speichers'!A775),"",SUMIFS('Beladung des Speichers'!$C$17:$C$300,'Beladung des Speichers'!$A$17:$A$300,A775))</f>
        <v/>
      </c>
      <c r="H775" s="124" t="str">
        <f>IF(ISBLANK('Beladung des Speichers'!A775),"",'Beladung des Speichers'!C775)</f>
        <v/>
      </c>
      <c r="I775" s="168" t="str">
        <f>IF(ISBLANK('Beladung des Speichers'!A775),"",SUMIFS('Beladung des Speichers'!$E$17:$E$1001,'Beladung des Speichers'!$A$17:$A$1001,'Ergebnis (detailliert)'!A775))</f>
        <v/>
      </c>
      <c r="J775" s="125" t="str">
        <f>IF(ISBLANK('Beladung des Speichers'!A775),"",'Beladung des Speichers'!E775)</f>
        <v/>
      </c>
      <c r="K775" s="168" t="str">
        <f>IF(ISBLANK('Beladung des Speichers'!A775),"",SUMIFS('Entladung des Speichers'!$C$17:$C$1001,'Entladung des Speichers'!$A$17:$A$1001,'Ergebnis (detailliert)'!A775))</f>
        <v/>
      </c>
      <c r="L775" s="169" t="str">
        <f t="shared" si="46"/>
        <v/>
      </c>
      <c r="M775" s="169" t="str">
        <f>IF(ISBLANK('Entladung des Speichers'!A775),"",'Entladung des Speichers'!C775)</f>
        <v/>
      </c>
      <c r="N775" s="168" t="str">
        <f>IF(ISBLANK('Beladung des Speichers'!A775),"",SUMIFS('Entladung des Speichers'!$E$17:$E$1001,'Entladung des Speichers'!$A$17:$A$1001,'Ergebnis (detailliert)'!$A$17:$A$300))</f>
        <v/>
      </c>
      <c r="O775" s="125" t="str">
        <f t="shared" si="47"/>
        <v/>
      </c>
      <c r="P775" s="20" t="str">
        <f>IFERROR(IF(A775="","",N775*'Ergebnis (detailliert)'!J775/'Ergebnis (detailliert)'!I775),0)</f>
        <v/>
      </c>
      <c r="Q775" s="106" t="str">
        <f t="shared" si="48"/>
        <v/>
      </c>
      <c r="R775" s="107" t="str">
        <f t="shared" si="49"/>
        <v/>
      </c>
      <c r="S775" s="108" t="str">
        <f>IF(A775="","",IF(LOOKUP(A775,Stammdaten!$A$17:$A$1001,Stammdaten!$G$17:$G$1001)="Nein",0,IF(ISBLANK('Beladung des Speichers'!A775),"",ROUND(MIN(J775,Q775)*-1,2))))</f>
        <v/>
      </c>
    </row>
    <row r="776" spans="1:19" x14ac:dyDescent="0.2">
      <c r="A776" s="109" t="str">
        <f>IF('Beladung des Speichers'!A776="","",'Beladung des Speichers'!A776)</f>
        <v/>
      </c>
      <c r="B776" s="109" t="str">
        <f>IF('Beladung des Speichers'!B776="","",'Beladung des Speichers'!B776)</f>
        <v/>
      </c>
      <c r="C776" s="163" t="str">
        <f>IF(ISBLANK('Beladung des Speichers'!A776),"",SUMIFS('Beladung des Speichers'!$C$17:$C$300,'Beladung des Speichers'!$A$17:$A$300,A776)-SUMIFS('Entladung des Speichers'!$C$17:$C$300,'Entladung des Speichers'!$A$17:$A$300,A776)+SUMIFS(Füllstände!$B$17:$B$299,Füllstände!$A$17:$A$299,A776)-SUMIFS(Füllstände!$C$17:$C$299,Füllstände!$A$17:$A$299,A776))</f>
        <v/>
      </c>
      <c r="D776" s="164" t="str">
        <f>IF(ISBLANK('Beladung des Speichers'!A776),"",C776*'Beladung des Speichers'!C776/SUMIFS('Beladung des Speichers'!$C$17:$C$300,'Beladung des Speichers'!$A$17:$A$300,A776))</f>
        <v/>
      </c>
      <c r="E776" s="165" t="str">
        <f>IF(ISBLANK('Beladung des Speichers'!A776),"",1/SUMIFS('Beladung des Speichers'!$C$17:$C$300,'Beladung des Speichers'!$A$17:$A$300,A776)*C776*SUMIF($A$17:$A$300,A776,'Beladung des Speichers'!$E$17:$E$300))</f>
        <v/>
      </c>
      <c r="F776" s="166" t="str">
        <f>IF(ISBLANK('Beladung des Speichers'!A776),"",IF(C776=0,"0,00",D776/C776*E776))</f>
        <v/>
      </c>
      <c r="G776" s="167" t="str">
        <f>IF(ISBLANK('Beladung des Speichers'!A776),"",SUMIFS('Beladung des Speichers'!$C$17:$C$300,'Beladung des Speichers'!$A$17:$A$300,A776))</f>
        <v/>
      </c>
      <c r="H776" s="124" t="str">
        <f>IF(ISBLANK('Beladung des Speichers'!A776),"",'Beladung des Speichers'!C776)</f>
        <v/>
      </c>
      <c r="I776" s="168" t="str">
        <f>IF(ISBLANK('Beladung des Speichers'!A776),"",SUMIFS('Beladung des Speichers'!$E$17:$E$1001,'Beladung des Speichers'!$A$17:$A$1001,'Ergebnis (detailliert)'!A776))</f>
        <v/>
      </c>
      <c r="J776" s="125" t="str">
        <f>IF(ISBLANK('Beladung des Speichers'!A776),"",'Beladung des Speichers'!E776)</f>
        <v/>
      </c>
      <c r="K776" s="168" t="str">
        <f>IF(ISBLANK('Beladung des Speichers'!A776),"",SUMIFS('Entladung des Speichers'!$C$17:$C$1001,'Entladung des Speichers'!$A$17:$A$1001,'Ergebnis (detailliert)'!A776))</f>
        <v/>
      </c>
      <c r="L776" s="169" t="str">
        <f t="shared" si="46"/>
        <v/>
      </c>
      <c r="M776" s="169" t="str">
        <f>IF(ISBLANK('Entladung des Speichers'!A776),"",'Entladung des Speichers'!C776)</f>
        <v/>
      </c>
      <c r="N776" s="168" t="str">
        <f>IF(ISBLANK('Beladung des Speichers'!A776),"",SUMIFS('Entladung des Speichers'!$E$17:$E$1001,'Entladung des Speichers'!$A$17:$A$1001,'Ergebnis (detailliert)'!$A$17:$A$300))</f>
        <v/>
      </c>
      <c r="O776" s="125" t="str">
        <f t="shared" si="47"/>
        <v/>
      </c>
      <c r="P776" s="20" t="str">
        <f>IFERROR(IF(A776="","",N776*'Ergebnis (detailliert)'!J776/'Ergebnis (detailliert)'!I776),0)</f>
        <v/>
      </c>
      <c r="Q776" s="106" t="str">
        <f t="shared" si="48"/>
        <v/>
      </c>
      <c r="R776" s="107" t="str">
        <f t="shared" si="49"/>
        <v/>
      </c>
      <c r="S776" s="108" t="str">
        <f>IF(A776="","",IF(LOOKUP(A776,Stammdaten!$A$17:$A$1001,Stammdaten!$G$17:$G$1001)="Nein",0,IF(ISBLANK('Beladung des Speichers'!A776),"",ROUND(MIN(J776,Q776)*-1,2))))</f>
        <v/>
      </c>
    </row>
    <row r="777" spans="1:19" x14ac:dyDescent="0.2">
      <c r="A777" s="109" t="str">
        <f>IF('Beladung des Speichers'!A777="","",'Beladung des Speichers'!A777)</f>
        <v/>
      </c>
      <c r="B777" s="109" t="str">
        <f>IF('Beladung des Speichers'!B777="","",'Beladung des Speichers'!B777)</f>
        <v/>
      </c>
      <c r="C777" s="163" t="str">
        <f>IF(ISBLANK('Beladung des Speichers'!A777),"",SUMIFS('Beladung des Speichers'!$C$17:$C$300,'Beladung des Speichers'!$A$17:$A$300,A777)-SUMIFS('Entladung des Speichers'!$C$17:$C$300,'Entladung des Speichers'!$A$17:$A$300,A777)+SUMIFS(Füllstände!$B$17:$B$299,Füllstände!$A$17:$A$299,A777)-SUMIFS(Füllstände!$C$17:$C$299,Füllstände!$A$17:$A$299,A777))</f>
        <v/>
      </c>
      <c r="D777" s="164" t="str">
        <f>IF(ISBLANK('Beladung des Speichers'!A777),"",C777*'Beladung des Speichers'!C777/SUMIFS('Beladung des Speichers'!$C$17:$C$300,'Beladung des Speichers'!$A$17:$A$300,A777))</f>
        <v/>
      </c>
      <c r="E777" s="165" t="str">
        <f>IF(ISBLANK('Beladung des Speichers'!A777),"",1/SUMIFS('Beladung des Speichers'!$C$17:$C$300,'Beladung des Speichers'!$A$17:$A$300,A777)*C777*SUMIF($A$17:$A$300,A777,'Beladung des Speichers'!$E$17:$E$300))</f>
        <v/>
      </c>
      <c r="F777" s="166" t="str">
        <f>IF(ISBLANK('Beladung des Speichers'!A777),"",IF(C777=0,"0,00",D777/C777*E777))</f>
        <v/>
      </c>
      <c r="G777" s="167" t="str">
        <f>IF(ISBLANK('Beladung des Speichers'!A777),"",SUMIFS('Beladung des Speichers'!$C$17:$C$300,'Beladung des Speichers'!$A$17:$A$300,A777))</f>
        <v/>
      </c>
      <c r="H777" s="124" t="str">
        <f>IF(ISBLANK('Beladung des Speichers'!A777),"",'Beladung des Speichers'!C777)</f>
        <v/>
      </c>
      <c r="I777" s="168" t="str">
        <f>IF(ISBLANK('Beladung des Speichers'!A777),"",SUMIFS('Beladung des Speichers'!$E$17:$E$1001,'Beladung des Speichers'!$A$17:$A$1001,'Ergebnis (detailliert)'!A777))</f>
        <v/>
      </c>
      <c r="J777" s="125" t="str">
        <f>IF(ISBLANK('Beladung des Speichers'!A777),"",'Beladung des Speichers'!E777)</f>
        <v/>
      </c>
      <c r="K777" s="168" t="str">
        <f>IF(ISBLANK('Beladung des Speichers'!A777),"",SUMIFS('Entladung des Speichers'!$C$17:$C$1001,'Entladung des Speichers'!$A$17:$A$1001,'Ergebnis (detailliert)'!A777))</f>
        <v/>
      </c>
      <c r="L777" s="169" t="str">
        <f t="shared" si="46"/>
        <v/>
      </c>
      <c r="M777" s="169" t="str">
        <f>IF(ISBLANK('Entladung des Speichers'!A777),"",'Entladung des Speichers'!C777)</f>
        <v/>
      </c>
      <c r="N777" s="168" t="str">
        <f>IF(ISBLANK('Beladung des Speichers'!A777),"",SUMIFS('Entladung des Speichers'!$E$17:$E$1001,'Entladung des Speichers'!$A$17:$A$1001,'Ergebnis (detailliert)'!$A$17:$A$300))</f>
        <v/>
      </c>
      <c r="O777" s="125" t="str">
        <f t="shared" si="47"/>
        <v/>
      </c>
      <c r="P777" s="20" t="str">
        <f>IFERROR(IF(A777="","",N777*'Ergebnis (detailliert)'!J777/'Ergebnis (detailliert)'!I777),0)</f>
        <v/>
      </c>
      <c r="Q777" s="106" t="str">
        <f t="shared" si="48"/>
        <v/>
      </c>
      <c r="R777" s="107" t="str">
        <f t="shared" si="49"/>
        <v/>
      </c>
      <c r="S777" s="108" t="str">
        <f>IF(A777="","",IF(LOOKUP(A777,Stammdaten!$A$17:$A$1001,Stammdaten!$G$17:$G$1001)="Nein",0,IF(ISBLANK('Beladung des Speichers'!A777),"",ROUND(MIN(J777,Q777)*-1,2))))</f>
        <v/>
      </c>
    </row>
    <row r="778" spans="1:19" x14ac:dyDescent="0.2">
      <c r="A778" s="109" t="str">
        <f>IF('Beladung des Speichers'!A778="","",'Beladung des Speichers'!A778)</f>
        <v/>
      </c>
      <c r="B778" s="109" t="str">
        <f>IF('Beladung des Speichers'!B778="","",'Beladung des Speichers'!B778)</f>
        <v/>
      </c>
      <c r="C778" s="163" t="str">
        <f>IF(ISBLANK('Beladung des Speichers'!A778),"",SUMIFS('Beladung des Speichers'!$C$17:$C$300,'Beladung des Speichers'!$A$17:$A$300,A778)-SUMIFS('Entladung des Speichers'!$C$17:$C$300,'Entladung des Speichers'!$A$17:$A$300,A778)+SUMIFS(Füllstände!$B$17:$B$299,Füllstände!$A$17:$A$299,A778)-SUMIFS(Füllstände!$C$17:$C$299,Füllstände!$A$17:$A$299,A778))</f>
        <v/>
      </c>
      <c r="D778" s="164" t="str">
        <f>IF(ISBLANK('Beladung des Speichers'!A778),"",C778*'Beladung des Speichers'!C778/SUMIFS('Beladung des Speichers'!$C$17:$C$300,'Beladung des Speichers'!$A$17:$A$300,A778))</f>
        <v/>
      </c>
      <c r="E778" s="165" t="str">
        <f>IF(ISBLANK('Beladung des Speichers'!A778),"",1/SUMIFS('Beladung des Speichers'!$C$17:$C$300,'Beladung des Speichers'!$A$17:$A$300,A778)*C778*SUMIF($A$17:$A$300,A778,'Beladung des Speichers'!$E$17:$E$300))</f>
        <v/>
      </c>
      <c r="F778" s="166" t="str">
        <f>IF(ISBLANK('Beladung des Speichers'!A778),"",IF(C778=0,"0,00",D778/C778*E778))</f>
        <v/>
      </c>
      <c r="G778" s="167" t="str">
        <f>IF(ISBLANK('Beladung des Speichers'!A778),"",SUMIFS('Beladung des Speichers'!$C$17:$C$300,'Beladung des Speichers'!$A$17:$A$300,A778))</f>
        <v/>
      </c>
      <c r="H778" s="124" t="str">
        <f>IF(ISBLANK('Beladung des Speichers'!A778),"",'Beladung des Speichers'!C778)</f>
        <v/>
      </c>
      <c r="I778" s="168" t="str">
        <f>IF(ISBLANK('Beladung des Speichers'!A778),"",SUMIFS('Beladung des Speichers'!$E$17:$E$1001,'Beladung des Speichers'!$A$17:$A$1001,'Ergebnis (detailliert)'!A778))</f>
        <v/>
      </c>
      <c r="J778" s="125" t="str">
        <f>IF(ISBLANK('Beladung des Speichers'!A778),"",'Beladung des Speichers'!E778)</f>
        <v/>
      </c>
      <c r="K778" s="168" t="str">
        <f>IF(ISBLANK('Beladung des Speichers'!A778),"",SUMIFS('Entladung des Speichers'!$C$17:$C$1001,'Entladung des Speichers'!$A$17:$A$1001,'Ergebnis (detailliert)'!A778))</f>
        <v/>
      </c>
      <c r="L778" s="169" t="str">
        <f t="shared" si="46"/>
        <v/>
      </c>
      <c r="M778" s="169" t="str">
        <f>IF(ISBLANK('Entladung des Speichers'!A778),"",'Entladung des Speichers'!C778)</f>
        <v/>
      </c>
      <c r="N778" s="168" t="str">
        <f>IF(ISBLANK('Beladung des Speichers'!A778),"",SUMIFS('Entladung des Speichers'!$E$17:$E$1001,'Entladung des Speichers'!$A$17:$A$1001,'Ergebnis (detailliert)'!$A$17:$A$300))</f>
        <v/>
      </c>
      <c r="O778" s="125" t="str">
        <f t="shared" si="47"/>
        <v/>
      </c>
      <c r="P778" s="20" t="str">
        <f>IFERROR(IF(A778="","",N778*'Ergebnis (detailliert)'!J778/'Ergebnis (detailliert)'!I778),0)</f>
        <v/>
      </c>
      <c r="Q778" s="106" t="str">
        <f t="shared" si="48"/>
        <v/>
      </c>
      <c r="R778" s="107" t="str">
        <f t="shared" si="49"/>
        <v/>
      </c>
      <c r="S778" s="108" t="str">
        <f>IF(A778="","",IF(LOOKUP(A778,Stammdaten!$A$17:$A$1001,Stammdaten!$G$17:$G$1001)="Nein",0,IF(ISBLANK('Beladung des Speichers'!A778),"",ROUND(MIN(J778,Q778)*-1,2))))</f>
        <v/>
      </c>
    </row>
    <row r="779" spans="1:19" x14ac:dyDescent="0.2">
      <c r="A779" s="109" t="str">
        <f>IF('Beladung des Speichers'!A779="","",'Beladung des Speichers'!A779)</f>
        <v/>
      </c>
      <c r="B779" s="109" t="str">
        <f>IF('Beladung des Speichers'!B779="","",'Beladung des Speichers'!B779)</f>
        <v/>
      </c>
      <c r="C779" s="163" t="str">
        <f>IF(ISBLANK('Beladung des Speichers'!A779),"",SUMIFS('Beladung des Speichers'!$C$17:$C$300,'Beladung des Speichers'!$A$17:$A$300,A779)-SUMIFS('Entladung des Speichers'!$C$17:$C$300,'Entladung des Speichers'!$A$17:$A$300,A779)+SUMIFS(Füllstände!$B$17:$B$299,Füllstände!$A$17:$A$299,A779)-SUMIFS(Füllstände!$C$17:$C$299,Füllstände!$A$17:$A$299,A779))</f>
        <v/>
      </c>
      <c r="D779" s="164" t="str">
        <f>IF(ISBLANK('Beladung des Speichers'!A779),"",C779*'Beladung des Speichers'!C779/SUMIFS('Beladung des Speichers'!$C$17:$C$300,'Beladung des Speichers'!$A$17:$A$300,A779))</f>
        <v/>
      </c>
      <c r="E779" s="165" t="str">
        <f>IF(ISBLANK('Beladung des Speichers'!A779),"",1/SUMIFS('Beladung des Speichers'!$C$17:$C$300,'Beladung des Speichers'!$A$17:$A$300,A779)*C779*SUMIF($A$17:$A$300,A779,'Beladung des Speichers'!$E$17:$E$300))</f>
        <v/>
      </c>
      <c r="F779" s="166" t="str">
        <f>IF(ISBLANK('Beladung des Speichers'!A779),"",IF(C779=0,"0,00",D779/C779*E779))</f>
        <v/>
      </c>
      <c r="G779" s="167" t="str">
        <f>IF(ISBLANK('Beladung des Speichers'!A779),"",SUMIFS('Beladung des Speichers'!$C$17:$C$300,'Beladung des Speichers'!$A$17:$A$300,A779))</f>
        <v/>
      </c>
      <c r="H779" s="124" t="str">
        <f>IF(ISBLANK('Beladung des Speichers'!A779),"",'Beladung des Speichers'!C779)</f>
        <v/>
      </c>
      <c r="I779" s="168" t="str">
        <f>IF(ISBLANK('Beladung des Speichers'!A779),"",SUMIFS('Beladung des Speichers'!$E$17:$E$1001,'Beladung des Speichers'!$A$17:$A$1001,'Ergebnis (detailliert)'!A779))</f>
        <v/>
      </c>
      <c r="J779" s="125" t="str">
        <f>IF(ISBLANK('Beladung des Speichers'!A779),"",'Beladung des Speichers'!E779)</f>
        <v/>
      </c>
      <c r="K779" s="168" t="str">
        <f>IF(ISBLANK('Beladung des Speichers'!A779),"",SUMIFS('Entladung des Speichers'!$C$17:$C$1001,'Entladung des Speichers'!$A$17:$A$1001,'Ergebnis (detailliert)'!A779))</f>
        <v/>
      </c>
      <c r="L779" s="169" t="str">
        <f t="shared" si="46"/>
        <v/>
      </c>
      <c r="M779" s="169" t="str">
        <f>IF(ISBLANK('Entladung des Speichers'!A779),"",'Entladung des Speichers'!C779)</f>
        <v/>
      </c>
      <c r="N779" s="168" t="str">
        <f>IF(ISBLANK('Beladung des Speichers'!A779),"",SUMIFS('Entladung des Speichers'!$E$17:$E$1001,'Entladung des Speichers'!$A$17:$A$1001,'Ergebnis (detailliert)'!$A$17:$A$300))</f>
        <v/>
      </c>
      <c r="O779" s="125" t="str">
        <f t="shared" si="47"/>
        <v/>
      </c>
      <c r="P779" s="20" t="str">
        <f>IFERROR(IF(A779="","",N779*'Ergebnis (detailliert)'!J779/'Ergebnis (detailliert)'!I779),0)</f>
        <v/>
      </c>
      <c r="Q779" s="106" t="str">
        <f t="shared" si="48"/>
        <v/>
      </c>
      <c r="R779" s="107" t="str">
        <f t="shared" si="49"/>
        <v/>
      </c>
      <c r="S779" s="108" t="str">
        <f>IF(A779="","",IF(LOOKUP(A779,Stammdaten!$A$17:$A$1001,Stammdaten!$G$17:$G$1001)="Nein",0,IF(ISBLANK('Beladung des Speichers'!A779),"",ROUND(MIN(J779,Q779)*-1,2))))</f>
        <v/>
      </c>
    </row>
    <row r="780" spans="1:19" x14ac:dyDescent="0.2">
      <c r="A780" s="109" t="str">
        <f>IF('Beladung des Speichers'!A780="","",'Beladung des Speichers'!A780)</f>
        <v/>
      </c>
      <c r="B780" s="109" t="str">
        <f>IF('Beladung des Speichers'!B780="","",'Beladung des Speichers'!B780)</f>
        <v/>
      </c>
      <c r="C780" s="163" t="str">
        <f>IF(ISBLANK('Beladung des Speichers'!A780),"",SUMIFS('Beladung des Speichers'!$C$17:$C$300,'Beladung des Speichers'!$A$17:$A$300,A780)-SUMIFS('Entladung des Speichers'!$C$17:$C$300,'Entladung des Speichers'!$A$17:$A$300,A780)+SUMIFS(Füllstände!$B$17:$B$299,Füllstände!$A$17:$A$299,A780)-SUMIFS(Füllstände!$C$17:$C$299,Füllstände!$A$17:$A$299,A780))</f>
        <v/>
      </c>
      <c r="D780" s="164" t="str">
        <f>IF(ISBLANK('Beladung des Speichers'!A780),"",C780*'Beladung des Speichers'!C780/SUMIFS('Beladung des Speichers'!$C$17:$C$300,'Beladung des Speichers'!$A$17:$A$300,A780))</f>
        <v/>
      </c>
      <c r="E780" s="165" t="str">
        <f>IF(ISBLANK('Beladung des Speichers'!A780),"",1/SUMIFS('Beladung des Speichers'!$C$17:$C$300,'Beladung des Speichers'!$A$17:$A$300,A780)*C780*SUMIF($A$17:$A$300,A780,'Beladung des Speichers'!$E$17:$E$300))</f>
        <v/>
      </c>
      <c r="F780" s="166" t="str">
        <f>IF(ISBLANK('Beladung des Speichers'!A780),"",IF(C780=0,"0,00",D780/C780*E780))</f>
        <v/>
      </c>
      <c r="G780" s="167" t="str">
        <f>IF(ISBLANK('Beladung des Speichers'!A780),"",SUMIFS('Beladung des Speichers'!$C$17:$C$300,'Beladung des Speichers'!$A$17:$A$300,A780))</f>
        <v/>
      </c>
      <c r="H780" s="124" t="str">
        <f>IF(ISBLANK('Beladung des Speichers'!A780),"",'Beladung des Speichers'!C780)</f>
        <v/>
      </c>
      <c r="I780" s="168" t="str">
        <f>IF(ISBLANK('Beladung des Speichers'!A780),"",SUMIFS('Beladung des Speichers'!$E$17:$E$1001,'Beladung des Speichers'!$A$17:$A$1001,'Ergebnis (detailliert)'!A780))</f>
        <v/>
      </c>
      <c r="J780" s="125" t="str">
        <f>IF(ISBLANK('Beladung des Speichers'!A780),"",'Beladung des Speichers'!E780)</f>
        <v/>
      </c>
      <c r="K780" s="168" t="str">
        <f>IF(ISBLANK('Beladung des Speichers'!A780),"",SUMIFS('Entladung des Speichers'!$C$17:$C$1001,'Entladung des Speichers'!$A$17:$A$1001,'Ergebnis (detailliert)'!A780))</f>
        <v/>
      </c>
      <c r="L780" s="169" t="str">
        <f t="shared" si="46"/>
        <v/>
      </c>
      <c r="M780" s="169" t="str">
        <f>IF(ISBLANK('Entladung des Speichers'!A780),"",'Entladung des Speichers'!C780)</f>
        <v/>
      </c>
      <c r="N780" s="168" t="str">
        <f>IF(ISBLANK('Beladung des Speichers'!A780),"",SUMIFS('Entladung des Speichers'!$E$17:$E$1001,'Entladung des Speichers'!$A$17:$A$1001,'Ergebnis (detailliert)'!$A$17:$A$300))</f>
        <v/>
      </c>
      <c r="O780" s="125" t="str">
        <f t="shared" si="47"/>
        <v/>
      </c>
      <c r="P780" s="20" t="str">
        <f>IFERROR(IF(A780="","",N780*'Ergebnis (detailliert)'!J780/'Ergebnis (detailliert)'!I780),0)</f>
        <v/>
      </c>
      <c r="Q780" s="106" t="str">
        <f t="shared" si="48"/>
        <v/>
      </c>
      <c r="R780" s="107" t="str">
        <f t="shared" si="49"/>
        <v/>
      </c>
      <c r="S780" s="108" t="str">
        <f>IF(A780="","",IF(LOOKUP(A780,Stammdaten!$A$17:$A$1001,Stammdaten!$G$17:$G$1001)="Nein",0,IF(ISBLANK('Beladung des Speichers'!A780),"",ROUND(MIN(J780,Q780)*-1,2))))</f>
        <v/>
      </c>
    </row>
    <row r="781" spans="1:19" x14ac:dyDescent="0.2">
      <c r="A781" s="109" t="str">
        <f>IF('Beladung des Speichers'!A781="","",'Beladung des Speichers'!A781)</f>
        <v/>
      </c>
      <c r="B781" s="109" t="str">
        <f>IF('Beladung des Speichers'!B781="","",'Beladung des Speichers'!B781)</f>
        <v/>
      </c>
      <c r="C781" s="163" t="str">
        <f>IF(ISBLANK('Beladung des Speichers'!A781),"",SUMIFS('Beladung des Speichers'!$C$17:$C$300,'Beladung des Speichers'!$A$17:$A$300,A781)-SUMIFS('Entladung des Speichers'!$C$17:$C$300,'Entladung des Speichers'!$A$17:$A$300,A781)+SUMIFS(Füllstände!$B$17:$B$299,Füllstände!$A$17:$A$299,A781)-SUMIFS(Füllstände!$C$17:$C$299,Füllstände!$A$17:$A$299,A781))</f>
        <v/>
      </c>
      <c r="D781" s="164" t="str">
        <f>IF(ISBLANK('Beladung des Speichers'!A781),"",C781*'Beladung des Speichers'!C781/SUMIFS('Beladung des Speichers'!$C$17:$C$300,'Beladung des Speichers'!$A$17:$A$300,A781))</f>
        <v/>
      </c>
      <c r="E781" s="165" t="str">
        <f>IF(ISBLANK('Beladung des Speichers'!A781),"",1/SUMIFS('Beladung des Speichers'!$C$17:$C$300,'Beladung des Speichers'!$A$17:$A$300,A781)*C781*SUMIF($A$17:$A$300,A781,'Beladung des Speichers'!$E$17:$E$300))</f>
        <v/>
      </c>
      <c r="F781" s="166" t="str">
        <f>IF(ISBLANK('Beladung des Speichers'!A781),"",IF(C781=0,"0,00",D781/C781*E781))</f>
        <v/>
      </c>
      <c r="G781" s="167" t="str">
        <f>IF(ISBLANK('Beladung des Speichers'!A781),"",SUMIFS('Beladung des Speichers'!$C$17:$C$300,'Beladung des Speichers'!$A$17:$A$300,A781))</f>
        <v/>
      </c>
      <c r="H781" s="124" t="str">
        <f>IF(ISBLANK('Beladung des Speichers'!A781),"",'Beladung des Speichers'!C781)</f>
        <v/>
      </c>
      <c r="I781" s="168" t="str">
        <f>IF(ISBLANK('Beladung des Speichers'!A781),"",SUMIFS('Beladung des Speichers'!$E$17:$E$1001,'Beladung des Speichers'!$A$17:$A$1001,'Ergebnis (detailliert)'!A781))</f>
        <v/>
      </c>
      <c r="J781" s="125" t="str">
        <f>IF(ISBLANK('Beladung des Speichers'!A781),"",'Beladung des Speichers'!E781)</f>
        <v/>
      </c>
      <c r="K781" s="168" t="str">
        <f>IF(ISBLANK('Beladung des Speichers'!A781),"",SUMIFS('Entladung des Speichers'!$C$17:$C$1001,'Entladung des Speichers'!$A$17:$A$1001,'Ergebnis (detailliert)'!A781))</f>
        <v/>
      </c>
      <c r="L781" s="169" t="str">
        <f t="shared" si="46"/>
        <v/>
      </c>
      <c r="M781" s="169" t="str">
        <f>IF(ISBLANK('Entladung des Speichers'!A781),"",'Entladung des Speichers'!C781)</f>
        <v/>
      </c>
      <c r="N781" s="168" t="str">
        <f>IF(ISBLANK('Beladung des Speichers'!A781),"",SUMIFS('Entladung des Speichers'!$E$17:$E$1001,'Entladung des Speichers'!$A$17:$A$1001,'Ergebnis (detailliert)'!$A$17:$A$300))</f>
        <v/>
      </c>
      <c r="O781" s="125" t="str">
        <f t="shared" si="47"/>
        <v/>
      </c>
      <c r="P781" s="20" t="str">
        <f>IFERROR(IF(A781="","",N781*'Ergebnis (detailliert)'!J781/'Ergebnis (detailliert)'!I781),0)</f>
        <v/>
      </c>
      <c r="Q781" s="106" t="str">
        <f t="shared" si="48"/>
        <v/>
      </c>
      <c r="R781" s="107" t="str">
        <f t="shared" si="49"/>
        <v/>
      </c>
      <c r="S781" s="108" t="str">
        <f>IF(A781="","",IF(LOOKUP(A781,Stammdaten!$A$17:$A$1001,Stammdaten!$G$17:$G$1001)="Nein",0,IF(ISBLANK('Beladung des Speichers'!A781),"",ROUND(MIN(J781,Q781)*-1,2))))</f>
        <v/>
      </c>
    </row>
    <row r="782" spans="1:19" x14ac:dyDescent="0.2">
      <c r="A782" s="109" t="str">
        <f>IF('Beladung des Speichers'!A782="","",'Beladung des Speichers'!A782)</f>
        <v/>
      </c>
      <c r="B782" s="109" t="str">
        <f>IF('Beladung des Speichers'!B782="","",'Beladung des Speichers'!B782)</f>
        <v/>
      </c>
      <c r="C782" s="163" t="str">
        <f>IF(ISBLANK('Beladung des Speichers'!A782),"",SUMIFS('Beladung des Speichers'!$C$17:$C$300,'Beladung des Speichers'!$A$17:$A$300,A782)-SUMIFS('Entladung des Speichers'!$C$17:$C$300,'Entladung des Speichers'!$A$17:$A$300,A782)+SUMIFS(Füllstände!$B$17:$B$299,Füllstände!$A$17:$A$299,A782)-SUMIFS(Füllstände!$C$17:$C$299,Füllstände!$A$17:$A$299,A782))</f>
        <v/>
      </c>
      <c r="D782" s="164" t="str">
        <f>IF(ISBLANK('Beladung des Speichers'!A782),"",C782*'Beladung des Speichers'!C782/SUMIFS('Beladung des Speichers'!$C$17:$C$300,'Beladung des Speichers'!$A$17:$A$300,A782))</f>
        <v/>
      </c>
      <c r="E782" s="165" t="str">
        <f>IF(ISBLANK('Beladung des Speichers'!A782),"",1/SUMIFS('Beladung des Speichers'!$C$17:$C$300,'Beladung des Speichers'!$A$17:$A$300,A782)*C782*SUMIF($A$17:$A$300,A782,'Beladung des Speichers'!$E$17:$E$300))</f>
        <v/>
      </c>
      <c r="F782" s="166" t="str">
        <f>IF(ISBLANK('Beladung des Speichers'!A782),"",IF(C782=0,"0,00",D782/C782*E782))</f>
        <v/>
      </c>
      <c r="G782" s="167" t="str">
        <f>IF(ISBLANK('Beladung des Speichers'!A782),"",SUMIFS('Beladung des Speichers'!$C$17:$C$300,'Beladung des Speichers'!$A$17:$A$300,A782))</f>
        <v/>
      </c>
      <c r="H782" s="124" t="str">
        <f>IF(ISBLANK('Beladung des Speichers'!A782),"",'Beladung des Speichers'!C782)</f>
        <v/>
      </c>
      <c r="I782" s="168" t="str">
        <f>IF(ISBLANK('Beladung des Speichers'!A782),"",SUMIFS('Beladung des Speichers'!$E$17:$E$1001,'Beladung des Speichers'!$A$17:$A$1001,'Ergebnis (detailliert)'!A782))</f>
        <v/>
      </c>
      <c r="J782" s="125" t="str">
        <f>IF(ISBLANK('Beladung des Speichers'!A782),"",'Beladung des Speichers'!E782)</f>
        <v/>
      </c>
      <c r="K782" s="168" t="str">
        <f>IF(ISBLANK('Beladung des Speichers'!A782),"",SUMIFS('Entladung des Speichers'!$C$17:$C$1001,'Entladung des Speichers'!$A$17:$A$1001,'Ergebnis (detailliert)'!A782))</f>
        <v/>
      </c>
      <c r="L782" s="169" t="str">
        <f t="shared" si="46"/>
        <v/>
      </c>
      <c r="M782" s="169" t="str">
        <f>IF(ISBLANK('Entladung des Speichers'!A782),"",'Entladung des Speichers'!C782)</f>
        <v/>
      </c>
      <c r="N782" s="168" t="str">
        <f>IF(ISBLANK('Beladung des Speichers'!A782),"",SUMIFS('Entladung des Speichers'!$E$17:$E$1001,'Entladung des Speichers'!$A$17:$A$1001,'Ergebnis (detailliert)'!$A$17:$A$300))</f>
        <v/>
      </c>
      <c r="O782" s="125" t="str">
        <f t="shared" si="47"/>
        <v/>
      </c>
      <c r="P782" s="20" t="str">
        <f>IFERROR(IF(A782="","",N782*'Ergebnis (detailliert)'!J782/'Ergebnis (detailliert)'!I782),0)</f>
        <v/>
      </c>
      <c r="Q782" s="106" t="str">
        <f t="shared" si="48"/>
        <v/>
      </c>
      <c r="R782" s="107" t="str">
        <f t="shared" si="49"/>
        <v/>
      </c>
      <c r="S782" s="108" t="str">
        <f>IF(A782="","",IF(LOOKUP(A782,Stammdaten!$A$17:$A$1001,Stammdaten!$G$17:$G$1001)="Nein",0,IF(ISBLANK('Beladung des Speichers'!A782),"",ROUND(MIN(J782,Q782)*-1,2))))</f>
        <v/>
      </c>
    </row>
    <row r="783" spans="1:19" x14ac:dyDescent="0.2">
      <c r="A783" s="109" t="str">
        <f>IF('Beladung des Speichers'!A783="","",'Beladung des Speichers'!A783)</f>
        <v/>
      </c>
      <c r="B783" s="109" t="str">
        <f>IF('Beladung des Speichers'!B783="","",'Beladung des Speichers'!B783)</f>
        <v/>
      </c>
      <c r="C783" s="163" t="str">
        <f>IF(ISBLANK('Beladung des Speichers'!A783),"",SUMIFS('Beladung des Speichers'!$C$17:$C$300,'Beladung des Speichers'!$A$17:$A$300,A783)-SUMIFS('Entladung des Speichers'!$C$17:$C$300,'Entladung des Speichers'!$A$17:$A$300,A783)+SUMIFS(Füllstände!$B$17:$B$299,Füllstände!$A$17:$A$299,A783)-SUMIFS(Füllstände!$C$17:$C$299,Füllstände!$A$17:$A$299,A783))</f>
        <v/>
      </c>
      <c r="D783" s="164" t="str">
        <f>IF(ISBLANK('Beladung des Speichers'!A783),"",C783*'Beladung des Speichers'!C783/SUMIFS('Beladung des Speichers'!$C$17:$C$300,'Beladung des Speichers'!$A$17:$A$300,A783))</f>
        <v/>
      </c>
      <c r="E783" s="165" t="str">
        <f>IF(ISBLANK('Beladung des Speichers'!A783),"",1/SUMIFS('Beladung des Speichers'!$C$17:$C$300,'Beladung des Speichers'!$A$17:$A$300,A783)*C783*SUMIF($A$17:$A$300,A783,'Beladung des Speichers'!$E$17:$E$300))</f>
        <v/>
      </c>
      <c r="F783" s="166" t="str">
        <f>IF(ISBLANK('Beladung des Speichers'!A783),"",IF(C783=0,"0,00",D783/C783*E783))</f>
        <v/>
      </c>
      <c r="G783" s="167" t="str">
        <f>IF(ISBLANK('Beladung des Speichers'!A783),"",SUMIFS('Beladung des Speichers'!$C$17:$C$300,'Beladung des Speichers'!$A$17:$A$300,A783))</f>
        <v/>
      </c>
      <c r="H783" s="124" t="str">
        <f>IF(ISBLANK('Beladung des Speichers'!A783),"",'Beladung des Speichers'!C783)</f>
        <v/>
      </c>
      <c r="I783" s="168" t="str">
        <f>IF(ISBLANK('Beladung des Speichers'!A783),"",SUMIFS('Beladung des Speichers'!$E$17:$E$1001,'Beladung des Speichers'!$A$17:$A$1001,'Ergebnis (detailliert)'!A783))</f>
        <v/>
      </c>
      <c r="J783" s="125" t="str">
        <f>IF(ISBLANK('Beladung des Speichers'!A783),"",'Beladung des Speichers'!E783)</f>
        <v/>
      </c>
      <c r="K783" s="168" t="str">
        <f>IF(ISBLANK('Beladung des Speichers'!A783),"",SUMIFS('Entladung des Speichers'!$C$17:$C$1001,'Entladung des Speichers'!$A$17:$A$1001,'Ergebnis (detailliert)'!A783))</f>
        <v/>
      </c>
      <c r="L783" s="169" t="str">
        <f t="shared" si="46"/>
        <v/>
      </c>
      <c r="M783" s="169" t="str">
        <f>IF(ISBLANK('Entladung des Speichers'!A783),"",'Entladung des Speichers'!C783)</f>
        <v/>
      </c>
      <c r="N783" s="168" t="str">
        <f>IF(ISBLANK('Beladung des Speichers'!A783),"",SUMIFS('Entladung des Speichers'!$E$17:$E$1001,'Entladung des Speichers'!$A$17:$A$1001,'Ergebnis (detailliert)'!$A$17:$A$300))</f>
        <v/>
      </c>
      <c r="O783" s="125" t="str">
        <f t="shared" si="47"/>
        <v/>
      </c>
      <c r="P783" s="20" t="str">
        <f>IFERROR(IF(A783="","",N783*'Ergebnis (detailliert)'!J783/'Ergebnis (detailliert)'!I783),0)</f>
        <v/>
      </c>
      <c r="Q783" s="106" t="str">
        <f t="shared" si="48"/>
        <v/>
      </c>
      <c r="R783" s="107" t="str">
        <f t="shared" si="49"/>
        <v/>
      </c>
      <c r="S783" s="108" t="str">
        <f>IF(A783="","",IF(LOOKUP(A783,Stammdaten!$A$17:$A$1001,Stammdaten!$G$17:$G$1001)="Nein",0,IF(ISBLANK('Beladung des Speichers'!A783),"",ROUND(MIN(J783,Q783)*-1,2))))</f>
        <v/>
      </c>
    </row>
    <row r="784" spans="1:19" x14ac:dyDescent="0.2">
      <c r="A784" s="109" t="str">
        <f>IF('Beladung des Speichers'!A784="","",'Beladung des Speichers'!A784)</f>
        <v/>
      </c>
      <c r="B784" s="109" t="str">
        <f>IF('Beladung des Speichers'!B784="","",'Beladung des Speichers'!B784)</f>
        <v/>
      </c>
      <c r="C784" s="163" t="str">
        <f>IF(ISBLANK('Beladung des Speichers'!A784),"",SUMIFS('Beladung des Speichers'!$C$17:$C$300,'Beladung des Speichers'!$A$17:$A$300,A784)-SUMIFS('Entladung des Speichers'!$C$17:$C$300,'Entladung des Speichers'!$A$17:$A$300,A784)+SUMIFS(Füllstände!$B$17:$B$299,Füllstände!$A$17:$A$299,A784)-SUMIFS(Füllstände!$C$17:$C$299,Füllstände!$A$17:$A$299,A784))</f>
        <v/>
      </c>
      <c r="D784" s="164" t="str">
        <f>IF(ISBLANK('Beladung des Speichers'!A784),"",C784*'Beladung des Speichers'!C784/SUMIFS('Beladung des Speichers'!$C$17:$C$300,'Beladung des Speichers'!$A$17:$A$300,A784))</f>
        <v/>
      </c>
      <c r="E784" s="165" t="str">
        <f>IF(ISBLANK('Beladung des Speichers'!A784),"",1/SUMIFS('Beladung des Speichers'!$C$17:$C$300,'Beladung des Speichers'!$A$17:$A$300,A784)*C784*SUMIF($A$17:$A$300,A784,'Beladung des Speichers'!$E$17:$E$300))</f>
        <v/>
      </c>
      <c r="F784" s="166" t="str">
        <f>IF(ISBLANK('Beladung des Speichers'!A784),"",IF(C784=0,"0,00",D784/C784*E784))</f>
        <v/>
      </c>
      <c r="G784" s="167" t="str">
        <f>IF(ISBLANK('Beladung des Speichers'!A784),"",SUMIFS('Beladung des Speichers'!$C$17:$C$300,'Beladung des Speichers'!$A$17:$A$300,A784))</f>
        <v/>
      </c>
      <c r="H784" s="124" t="str">
        <f>IF(ISBLANK('Beladung des Speichers'!A784),"",'Beladung des Speichers'!C784)</f>
        <v/>
      </c>
      <c r="I784" s="168" t="str">
        <f>IF(ISBLANK('Beladung des Speichers'!A784),"",SUMIFS('Beladung des Speichers'!$E$17:$E$1001,'Beladung des Speichers'!$A$17:$A$1001,'Ergebnis (detailliert)'!A784))</f>
        <v/>
      </c>
      <c r="J784" s="125" t="str">
        <f>IF(ISBLANK('Beladung des Speichers'!A784),"",'Beladung des Speichers'!E784)</f>
        <v/>
      </c>
      <c r="K784" s="168" t="str">
        <f>IF(ISBLANK('Beladung des Speichers'!A784),"",SUMIFS('Entladung des Speichers'!$C$17:$C$1001,'Entladung des Speichers'!$A$17:$A$1001,'Ergebnis (detailliert)'!A784))</f>
        <v/>
      </c>
      <c r="L784" s="169" t="str">
        <f t="shared" si="46"/>
        <v/>
      </c>
      <c r="M784" s="169" t="str">
        <f>IF(ISBLANK('Entladung des Speichers'!A784),"",'Entladung des Speichers'!C784)</f>
        <v/>
      </c>
      <c r="N784" s="168" t="str">
        <f>IF(ISBLANK('Beladung des Speichers'!A784),"",SUMIFS('Entladung des Speichers'!$E$17:$E$1001,'Entladung des Speichers'!$A$17:$A$1001,'Ergebnis (detailliert)'!$A$17:$A$300))</f>
        <v/>
      </c>
      <c r="O784" s="125" t="str">
        <f t="shared" si="47"/>
        <v/>
      </c>
      <c r="P784" s="20" t="str">
        <f>IFERROR(IF(A784="","",N784*'Ergebnis (detailliert)'!J784/'Ergebnis (detailliert)'!I784),0)</f>
        <v/>
      </c>
      <c r="Q784" s="106" t="str">
        <f t="shared" si="48"/>
        <v/>
      </c>
      <c r="R784" s="107" t="str">
        <f t="shared" si="49"/>
        <v/>
      </c>
      <c r="S784" s="108" t="str">
        <f>IF(A784="","",IF(LOOKUP(A784,Stammdaten!$A$17:$A$1001,Stammdaten!$G$17:$G$1001)="Nein",0,IF(ISBLANK('Beladung des Speichers'!A784),"",ROUND(MIN(J784,Q784)*-1,2))))</f>
        <v/>
      </c>
    </row>
    <row r="785" spans="1:19" x14ac:dyDescent="0.2">
      <c r="A785" s="109" t="str">
        <f>IF('Beladung des Speichers'!A785="","",'Beladung des Speichers'!A785)</f>
        <v/>
      </c>
      <c r="B785" s="109" t="str">
        <f>IF('Beladung des Speichers'!B785="","",'Beladung des Speichers'!B785)</f>
        <v/>
      </c>
      <c r="C785" s="163" t="str">
        <f>IF(ISBLANK('Beladung des Speichers'!A785),"",SUMIFS('Beladung des Speichers'!$C$17:$C$300,'Beladung des Speichers'!$A$17:$A$300,A785)-SUMIFS('Entladung des Speichers'!$C$17:$C$300,'Entladung des Speichers'!$A$17:$A$300,A785)+SUMIFS(Füllstände!$B$17:$B$299,Füllstände!$A$17:$A$299,A785)-SUMIFS(Füllstände!$C$17:$C$299,Füllstände!$A$17:$A$299,A785))</f>
        <v/>
      </c>
      <c r="D785" s="164" t="str">
        <f>IF(ISBLANK('Beladung des Speichers'!A785),"",C785*'Beladung des Speichers'!C785/SUMIFS('Beladung des Speichers'!$C$17:$C$300,'Beladung des Speichers'!$A$17:$A$300,A785))</f>
        <v/>
      </c>
      <c r="E785" s="165" t="str">
        <f>IF(ISBLANK('Beladung des Speichers'!A785),"",1/SUMIFS('Beladung des Speichers'!$C$17:$C$300,'Beladung des Speichers'!$A$17:$A$300,A785)*C785*SUMIF($A$17:$A$300,A785,'Beladung des Speichers'!$E$17:$E$300))</f>
        <v/>
      </c>
      <c r="F785" s="166" t="str">
        <f>IF(ISBLANK('Beladung des Speichers'!A785),"",IF(C785=0,"0,00",D785/C785*E785))</f>
        <v/>
      </c>
      <c r="G785" s="167" t="str">
        <f>IF(ISBLANK('Beladung des Speichers'!A785),"",SUMIFS('Beladung des Speichers'!$C$17:$C$300,'Beladung des Speichers'!$A$17:$A$300,A785))</f>
        <v/>
      </c>
      <c r="H785" s="124" t="str">
        <f>IF(ISBLANK('Beladung des Speichers'!A785),"",'Beladung des Speichers'!C785)</f>
        <v/>
      </c>
      <c r="I785" s="168" t="str">
        <f>IF(ISBLANK('Beladung des Speichers'!A785),"",SUMIFS('Beladung des Speichers'!$E$17:$E$1001,'Beladung des Speichers'!$A$17:$A$1001,'Ergebnis (detailliert)'!A785))</f>
        <v/>
      </c>
      <c r="J785" s="125" t="str">
        <f>IF(ISBLANK('Beladung des Speichers'!A785),"",'Beladung des Speichers'!E785)</f>
        <v/>
      </c>
      <c r="K785" s="168" t="str">
        <f>IF(ISBLANK('Beladung des Speichers'!A785),"",SUMIFS('Entladung des Speichers'!$C$17:$C$1001,'Entladung des Speichers'!$A$17:$A$1001,'Ergebnis (detailliert)'!A785))</f>
        <v/>
      </c>
      <c r="L785" s="169" t="str">
        <f t="shared" si="46"/>
        <v/>
      </c>
      <c r="M785" s="169" t="str">
        <f>IF(ISBLANK('Entladung des Speichers'!A785),"",'Entladung des Speichers'!C785)</f>
        <v/>
      </c>
      <c r="N785" s="168" t="str">
        <f>IF(ISBLANK('Beladung des Speichers'!A785),"",SUMIFS('Entladung des Speichers'!$E$17:$E$1001,'Entladung des Speichers'!$A$17:$A$1001,'Ergebnis (detailliert)'!$A$17:$A$300))</f>
        <v/>
      </c>
      <c r="O785" s="125" t="str">
        <f t="shared" si="47"/>
        <v/>
      </c>
      <c r="P785" s="20" t="str">
        <f>IFERROR(IF(A785="","",N785*'Ergebnis (detailliert)'!J785/'Ergebnis (detailliert)'!I785),0)</f>
        <v/>
      </c>
      <c r="Q785" s="106" t="str">
        <f t="shared" si="48"/>
        <v/>
      </c>
      <c r="R785" s="107" t="str">
        <f t="shared" si="49"/>
        <v/>
      </c>
      <c r="S785" s="108" t="str">
        <f>IF(A785="","",IF(LOOKUP(A785,Stammdaten!$A$17:$A$1001,Stammdaten!$G$17:$G$1001)="Nein",0,IF(ISBLANK('Beladung des Speichers'!A785),"",ROUND(MIN(J785,Q785)*-1,2))))</f>
        <v/>
      </c>
    </row>
    <row r="786" spans="1:19" x14ac:dyDescent="0.2">
      <c r="A786" s="109" t="str">
        <f>IF('Beladung des Speichers'!A786="","",'Beladung des Speichers'!A786)</f>
        <v/>
      </c>
      <c r="B786" s="109" t="str">
        <f>IF('Beladung des Speichers'!B786="","",'Beladung des Speichers'!B786)</f>
        <v/>
      </c>
      <c r="C786" s="163" t="str">
        <f>IF(ISBLANK('Beladung des Speichers'!A786),"",SUMIFS('Beladung des Speichers'!$C$17:$C$300,'Beladung des Speichers'!$A$17:$A$300,A786)-SUMIFS('Entladung des Speichers'!$C$17:$C$300,'Entladung des Speichers'!$A$17:$A$300,A786)+SUMIFS(Füllstände!$B$17:$B$299,Füllstände!$A$17:$A$299,A786)-SUMIFS(Füllstände!$C$17:$C$299,Füllstände!$A$17:$A$299,A786))</f>
        <v/>
      </c>
      <c r="D786" s="164" t="str">
        <f>IF(ISBLANK('Beladung des Speichers'!A786),"",C786*'Beladung des Speichers'!C786/SUMIFS('Beladung des Speichers'!$C$17:$C$300,'Beladung des Speichers'!$A$17:$A$300,A786))</f>
        <v/>
      </c>
      <c r="E786" s="165" t="str">
        <f>IF(ISBLANK('Beladung des Speichers'!A786),"",1/SUMIFS('Beladung des Speichers'!$C$17:$C$300,'Beladung des Speichers'!$A$17:$A$300,A786)*C786*SUMIF($A$17:$A$300,A786,'Beladung des Speichers'!$E$17:$E$300))</f>
        <v/>
      </c>
      <c r="F786" s="166" t="str">
        <f>IF(ISBLANK('Beladung des Speichers'!A786),"",IF(C786=0,"0,00",D786/C786*E786))</f>
        <v/>
      </c>
      <c r="G786" s="167" t="str">
        <f>IF(ISBLANK('Beladung des Speichers'!A786),"",SUMIFS('Beladung des Speichers'!$C$17:$C$300,'Beladung des Speichers'!$A$17:$A$300,A786))</f>
        <v/>
      </c>
      <c r="H786" s="124" t="str">
        <f>IF(ISBLANK('Beladung des Speichers'!A786),"",'Beladung des Speichers'!C786)</f>
        <v/>
      </c>
      <c r="I786" s="168" t="str">
        <f>IF(ISBLANK('Beladung des Speichers'!A786),"",SUMIFS('Beladung des Speichers'!$E$17:$E$1001,'Beladung des Speichers'!$A$17:$A$1001,'Ergebnis (detailliert)'!A786))</f>
        <v/>
      </c>
      <c r="J786" s="125" t="str">
        <f>IF(ISBLANK('Beladung des Speichers'!A786),"",'Beladung des Speichers'!E786)</f>
        <v/>
      </c>
      <c r="K786" s="168" t="str">
        <f>IF(ISBLANK('Beladung des Speichers'!A786),"",SUMIFS('Entladung des Speichers'!$C$17:$C$1001,'Entladung des Speichers'!$A$17:$A$1001,'Ergebnis (detailliert)'!A786))</f>
        <v/>
      </c>
      <c r="L786" s="169" t="str">
        <f t="shared" ref="L786:L849" si="50">IF(A786="","",K786+C786)</f>
        <v/>
      </c>
      <c r="M786" s="169" t="str">
        <f>IF(ISBLANK('Entladung des Speichers'!A786),"",'Entladung des Speichers'!C786)</f>
        <v/>
      </c>
      <c r="N786" s="168" t="str">
        <f>IF(ISBLANK('Beladung des Speichers'!A786),"",SUMIFS('Entladung des Speichers'!$E$17:$E$1001,'Entladung des Speichers'!$A$17:$A$1001,'Ergebnis (detailliert)'!$A$17:$A$300))</f>
        <v/>
      </c>
      <c r="O786" s="125" t="str">
        <f t="shared" ref="O786:O849" si="51">IF(A786="","",N786+E786)</f>
        <v/>
      </c>
      <c r="P786" s="20" t="str">
        <f>IFERROR(IF(A786="","",N786*'Ergebnis (detailliert)'!J786/'Ergebnis (detailliert)'!I786),0)</f>
        <v/>
      </c>
      <c r="Q786" s="106" t="str">
        <f t="shared" ref="Q786:Q849" si="52">IFERROR(IF(A786="","",P786+E786*H786/G786),0)</f>
        <v/>
      </c>
      <c r="R786" s="107" t="str">
        <f t="shared" ref="R786:R849" si="53">H786</f>
        <v/>
      </c>
      <c r="S786" s="108" t="str">
        <f>IF(A786="","",IF(LOOKUP(A786,Stammdaten!$A$17:$A$1001,Stammdaten!$G$17:$G$1001)="Nein",0,IF(ISBLANK('Beladung des Speichers'!A786),"",ROUND(MIN(J786,Q786)*-1,2))))</f>
        <v/>
      </c>
    </row>
    <row r="787" spans="1:19" x14ac:dyDescent="0.2">
      <c r="A787" s="109" t="str">
        <f>IF('Beladung des Speichers'!A787="","",'Beladung des Speichers'!A787)</f>
        <v/>
      </c>
      <c r="B787" s="109" t="str">
        <f>IF('Beladung des Speichers'!B787="","",'Beladung des Speichers'!B787)</f>
        <v/>
      </c>
      <c r="C787" s="163" t="str">
        <f>IF(ISBLANK('Beladung des Speichers'!A787),"",SUMIFS('Beladung des Speichers'!$C$17:$C$300,'Beladung des Speichers'!$A$17:$A$300,A787)-SUMIFS('Entladung des Speichers'!$C$17:$C$300,'Entladung des Speichers'!$A$17:$A$300,A787)+SUMIFS(Füllstände!$B$17:$B$299,Füllstände!$A$17:$A$299,A787)-SUMIFS(Füllstände!$C$17:$C$299,Füllstände!$A$17:$A$299,A787))</f>
        <v/>
      </c>
      <c r="D787" s="164" t="str">
        <f>IF(ISBLANK('Beladung des Speichers'!A787),"",C787*'Beladung des Speichers'!C787/SUMIFS('Beladung des Speichers'!$C$17:$C$300,'Beladung des Speichers'!$A$17:$A$300,A787))</f>
        <v/>
      </c>
      <c r="E787" s="165" t="str">
        <f>IF(ISBLANK('Beladung des Speichers'!A787),"",1/SUMIFS('Beladung des Speichers'!$C$17:$C$300,'Beladung des Speichers'!$A$17:$A$300,A787)*C787*SUMIF($A$17:$A$300,A787,'Beladung des Speichers'!$E$17:$E$300))</f>
        <v/>
      </c>
      <c r="F787" s="166" t="str">
        <f>IF(ISBLANK('Beladung des Speichers'!A787),"",IF(C787=0,"0,00",D787/C787*E787))</f>
        <v/>
      </c>
      <c r="G787" s="167" t="str">
        <f>IF(ISBLANK('Beladung des Speichers'!A787),"",SUMIFS('Beladung des Speichers'!$C$17:$C$300,'Beladung des Speichers'!$A$17:$A$300,A787))</f>
        <v/>
      </c>
      <c r="H787" s="124" t="str">
        <f>IF(ISBLANK('Beladung des Speichers'!A787),"",'Beladung des Speichers'!C787)</f>
        <v/>
      </c>
      <c r="I787" s="168" t="str">
        <f>IF(ISBLANK('Beladung des Speichers'!A787),"",SUMIFS('Beladung des Speichers'!$E$17:$E$1001,'Beladung des Speichers'!$A$17:$A$1001,'Ergebnis (detailliert)'!A787))</f>
        <v/>
      </c>
      <c r="J787" s="125" t="str">
        <f>IF(ISBLANK('Beladung des Speichers'!A787),"",'Beladung des Speichers'!E787)</f>
        <v/>
      </c>
      <c r="K787" s="168" t="str">
        <f>IF(ISBLANK('Beladung des Speichers'!A787),"",SUMIFS('Entladung des Speichers'!$C$17:$C$1001,'Entladung des Speichers'!$A$17:$A$1001,'Ergebnis (detailliert)'!A787))</f>
        <v/>
      </c>
      <c r="L787" s="169" t="str">
        <f t="shared" si="50"/>
        <v/>
      </c>
      <c r="M787" s="169" t="str">
        <f>IF(ISBLANK('Entladung des Speichers'!A787),"",'Entladung des Speichers'!C787)</f>
        <v/>
      </c>
      <c r="N787" s="168" t="str">
        <f>IF(ISBLANK('Beladung des Speichers'!A787),"",SUMIFS('Entladung des Speichers'!$E$17:$E$1001,'Entladung des Speichers'!$A$17:$A$1001,'Ergebnis (detailliert)'!$A$17:$A$300))</f>
        <v/>
      </c>
      <c r="O787" s="125" t="str">
        <f t="shared" si="51"/>
        <v/>
      </c>
      <c r="P787" s="20" t="str">
        <f>IFERROR(IF(A787="","",N787*'Ergebnis (detailliert)'!J787/'Ergebnis (detailliert)'!I787),0)</f>
        <v/>
      </c>
      <c r="Q787" s="106" t="str">
        <f t="shared" si="52"/>
        <v/>
      </c>
      <c r="R787" s="107" t="str">
        <f t="shared" si="53"/>
        <v/>
      </c>
      <c r="S787" s="108" t="str">
        <f>IF(A787="","",IF(LOOKUP(A787,Stammdaten!$A$17:$A$1001,Stammdaten!$G$17:$G$1001)="Nein",0,IF(ISBLANK('Beladung des Speichers'!A787),"",ROUND(MIN(J787,Q787)*-1,2))))</f>
        <v/>
      </c>
    </row>
    <row r="788" spans="1:19" x14ac:dyDescent="0.2">
      <c r="A788" s="109" t="str">
        <f>IF('Beladung des Speichers'!A788="","",'Beladung des Speichers'!A788)</f>
        <v/>
      </c>
      <c r="B788" s="109" t="str">
        <f>IF('Beladung des Speichers'!B788="","",'Beladung des Speichers'!B788)</f>
        <v/>
      </c>
      <c r="C788" s="163" t="str">
        <f>IF(ISBLANK('Beladung des Speichers'!A788),"",SUMIFS('Beladung des Speichers'!$C$17:$C$300,'Beladung des Speichers'!$A$17:$A$300,A788)-SUMIFS('Entladung des Speichers'!$C$17:$C$300,'Entladung des Speichers'!$A$17:$A$300,A788)+SUMIFS(Füllstände!$B$17:$B$299,Füllstände!$A$17:$A$299,A788)-SUMIFS(Füllstände!$C$17:$C$299,Füllstände!$A$17:$A$299,A788))</f>
        <v/>
      </c>
      <c r="D788" s="164" t="str">
        <f>IF(ISBLANK('Beladung des Speichers'!A788),"",C788*'Beladung des Speichers'!C788/SUMIFS('Beladung des Speichers'!$C$17:$C$300,'Beladung des Speichers'!$A$17:$A$300,A788))</f>
        <v/>
      </c>
      <c r="E788" s="165" t="str">
        <f>IF(ISBLANK('Beladung des Speichers'!A788),"",1/SUMIFS('Beladung des Speichers'!$C$17:$C$300,'Beladung des Speichers'!$A$17:$A$300,A788)*C788*SUMIF($A$17:$A$300,A788,'Beladung des Speichers'!$E$17:$E$300))</f>
        <v/>
      </c>
      <c r="F788" s="166" t="str">
        <f>IF(ISBLANK('Beladung des Speichers'!A788),"",IF(C788=0,"0,00",D788/C788*E788))</f>
        <v/>
      </c>
      <c r="G788" s="167" t="str">
        <f>IF(ISBLANK('Beladung des Speichers'!A788),"",SUMIFS('Beladung des Speichers'!$C$17:$C$300,'Beladung des Speichers'!$A$17:$A$300,A788))</f>
        <v/>
      </c>
      <c r="H788" s="124" t="str">
        <f>IF(ISBLANK('Beladung des Speichers'!A788),"",'Beladung des Speichers'!C788)</f>
        <v/>
      </c>
      <c r="I788" s="168" t="str">
        <f>IF(ISBLANK('Beladung des Speichers'!A788),"",SUMIFS('Beladung des Speichers'!$E$17:$E$1001,'Beladung des Speichers'!$A$17:$A$1001,'Ergebnis (detailliert)'!A788))</f>
        <v/>
      </c>
      <c r="J788" s="125" t="str">
        <f>IF(ISBLANK('Beladung des Speichers'!A788),"",'Beladung des Speichers'!E788)</f>
        <v/>
      </c>
      <c r="K788" s="168" t="str">
        <f>IF(ISBLANK('Beladung des Speichers'!A788),"",SUMIFS('Entladung des Speichers'!$C$17:$C$1001,'Entladung des Speichers'!$A$17:$A$1001,'Ergebnis (detailliert)'!A788))</f>
        <v/>
      </c>
      <c r="L788" s="169" t="str">
        <f t="shared" si="50"/>
        <v/>
      </c>
      <c r="M788" s="169" t="str">
        <f>IF(ISBLANK('Entladung des Speichers'!A788),"",'Entladung des Speichers'!C788)</f>
        <v/>
      </c>
      <c r="N788" s="168" t="str">
        <f>IF(ISBLANK('Beladung des Speichers'!A788),"",SUMIFS('Entladung des Speichers'!$E$17:$E$1001,'Entladung des Speichers'!$A$17:$A$1001,'Ergebnis (detailliert)'!$A$17:$A$300))</f>
        <v/>
      </c>
      <c r="O788" s="125" t="str">
        <f t="shared" si="51"/>
        <v/>
      </c>
      <c r="P788" s="20" t="str">
        <f>IFERROR(IF(A788="","",N788*'Ergebnis (detailliert)'!J788/'Ergebnis (detailliert)'!I788),0)</f>
        <v/>
      </c>
      <c r="Q788" s="106" t="str">
        <f t="shared" si="52"/>
        <v/>
      </c>
      <c r="R788" s="107" t="str">
        <f t="shared" si="53"/>
        <v/>
      </c>
      <c r="S788" s="108" t="str">
        <f>IF(A788="","",IF(LOOKUP(A788,Stammdaten!$A$17:$A$1001,Stammdaten!$G$17:$G$1001)="Nein",0,IF(ISBLANK('Beladung des Speichers'!A788),"",ROUND(MIN(J788,Q788)*-1,2))))</f>
        <v/>
      </c>
    </row>
    <row r="789" spans="1:19" x14ac:dyDescent="0.2">
      <c r="A789" s="109" t="str">
        <f>IF('Beladung des Speichers'!A789="","",'Beladung des Speichers'!A789)</f>
        <v/>
      </c>
      <c r="B789" s="109" t="str">
        <f>IF('Beladung des Speichers'!B789="","",'Beladung des Speichers'!B789)</f>
        <v/>
      </c>
      <c r="C789" s="163" t="str">
        <f>IF(ISBLANK('Beladung des Speichers'!A789),"",SUMIFS('Beladung des Speichers'!$C$17:$C$300,'Beladung des Speichers'!$A$17:$A$300,A789)-SUMIFS('Entladung des Speichers'!$C$17:$C$300,'Entladung des Speichers'!$A$17:$A$300,A789)+SUMIFS(Füllstände!$B$17:$B$299,Füllstände!$A$17:$A$299,A789)-SUMIFS(Füllstände!$C$17:$C$299,Füllstände!$A$17:$A$299,A789))</f>
        <v/>
      </c>
      <c r="D789" s="164" t="str">
        <f>IF(ISBLANK('Beladung des Speichers'!A789),"",C789*'Beladung des Speichers'!C789/SUMIFS('Beladung des Speichers'!$C$17:$C$300,'Beladung des Speichers'!$A$17:$A$300,A789))</f>
        <v/>
      </c>
      <c r="E789" s="165" t="str">
        <f>IF(ISBLANK('Beladung des Speichers'!A789),"",1/SUMIFS('Beladung des Speichers'!$C$17:$C$300,'Beladung des Speichers'!$A$17:$A$300,A789)*C789*SUMIF($A$17:$A$300,A789,'Beladung des Speichers'!$E$17:$E$300))</f>
        <v/>
      </c>
      <c r="F789" s="166" t="str">
        <f>IF(ISBLANK('Beladung des Speichers'!A789),"",IF(C789=0,"0,00",D789/C789*E789))</f>
        <v/>
      </c>
      <c r="G789" s="167" t="str">
        <f>IF(ISBLANK('Beladung des Speichers'!A789),"",SUMIFS('Beladung des Speichers'!$C$17:$C$300,'Beladung des Speichers'!$A$17:$A$300,A789))</f>
        <v/>
      </c>
      <c r="H789" s="124" t="str">
        <f>IF(ISBLANK('Beladung des Speichers'!A789),"",'Beladung des Speichers'!C789)</f>
        <v/>
      </c>
      <c r="I789" s="168" t="str">
        <f>IF(ISBLANK('Beladung des Speichers'!A789),"",SUMIFS('Beladung des Speichers'!$E$17:$E$1001,'Beladung des Speichers'!$A$17:$A$1001,'Ergebnis (detailliert)'!A789))</f>
        <v/>
      </c>
      <c r="J789" s="125" t="str">
        <f>IF(ISBLANK('Beladung des Speichers'!A789),"",'Beladung des Speichers'!E789)</f>
        <v/>
      </c>
      <c r="K789" s="168" t="str">
        <f>IF(ISBLANK('Beladung des Speichers'!A789),"",SUMIFS('Entladung des Speichers'!$C$17:$C$1001,'Entladung des Speichers'!$A$17:$A$1001,'Ergebnis (detailliert)'!A789))</f>
        <v/>
      </c>
      <c r="L789" s="169" t="str">
        <f t="shared" si="50"/>
        <v/>
      </c>
      <c r="M789" s="169" t="str">
        <f>IF(ISBLANK('Entladung des Speichers'!A789),"",'Entladung des Speichers'!C789)</f>
        <v/>
      </c>
      <c r="N789" s="168" t="str">
        <f>IF(ISBLANK('Beladung des Speichers'!A789),"",SUMIFS('Entladung des Speichers'!$E$17:$E$1001,'Entladung des Speichers'!$A$17:$A$1001,'Ergebnis (detailliert)'!$A$17:$A$300))</f>
        <v/>
      </c>
      <c r="O789" s="125" t="str">
        <f t="shared" si="51"/>
        <v/>
      </c>
      <c r="P789" s="20" t="str">
        <f>IFERROR(IF(A789="","",N789*'Ergebnis (detailliert)'!J789/'Ergebnis (detailliert)'!I789),0)</f>
        <v/>
      </c>
      <c r="Q789" s="106" t="str">
        <f t="shared" si="52"/>
        <v/>
      </c>
      <c r="R789" s="107" t="str">
        <f t="shared" si="53"/>
        <v/>
      </c>
      <c r="S789" s="108" t="str">
        <f>IF(A789="","",IF(LOOKUP(A789,Stammdaten!$A$17:$A$1001,Stammdaten!$G$17:$G$1001)="Nein",0,IF(ISBLANK('Beladung des Speichers'!A789),"",ROUND(MIN(J789,Q789)*-1,2))))</f>
        <v/>
      </c>
    </row>
    <row r="790" spans="1:19" x14ac:dyDescent="0.2">
      <c r="A790" s="109" t="str">
        <f>IF('Beladung des Speichers'!A790="","",'Beladung des Speichers'!A790)</f>
        <v/>
      </c>
      <c r="B790" s="109" t="str">
        <f>IF('Beladung des Speichers'!B790="","",'Beladung des Speichers'!B790)</f>
        <v/>
      </c>
      <c r="C790" s="163" t="str">
        <f>IF(ISBLANK('Beladung des Speichers'!A790),"",SUMIFS('Beladung des Speichers'!$C$17:$C$300,'Beladung des Speichers'!$A$17:$A$300,A790)-SUMIFS('Entladung des Speichers'!$C$17:$C$300,'Entladung des Speichers'!$A$17:$A$300,A790)+SUMIFS(Füllstände!$B$17:$B$299,Füllstände!$A$17:$A$299,A790)-SUMIFS(Füllstände!$C$17:$C$299,Füllstände!$A$17:$A$299,A790))</f>
        <v/>
      </c>
      <c r="D790" s="164" t="str">
        <f>IF(ISBLANK('Beladung des Speichers'!A790),"",C790*'Beladung des Speichers'!C790/SUMIFS('Beladung des Speichers'!$C$17:$C$300,'Beladung des Speichers'!$A$17:$A$300,A790))</f>
        <v/>
      </c>
      <c r="E790" s="165" t="str">
        <f>IF(ISBLANK('Beladung des Speichers'!A790),"",1/SUMIFS('Beladung des Speichers'!$C$17:$C$300,'Beladung des Speichers'!$A$17:$A$300,A790)*C790*SUMIF($A$17:$A$300,A790,'Beladung des Speichers'!$E$17:$E$300))</f>
        <v/>
      </c>
      <c r="F790" s="166" t="str">
        <f>IF(ISBLANK('Beladung des Speichers'!A790),"",IF(C790=0,"0,00",D790/C790*E790))</f>
        <v/>
      </c>
      <c r="G790" s="167" t="str">
        <f>IF(ISBLANK('Beladung des Speichers'!A790),"",SUMIFS('Beladung des Speichers'!$C$17:$C$300,'Beladung des Speichers'!$A$17:$A$300,A790))</f>
        <v/>
      </c>
      <c r="H790" s="124" t="str">
        <f>IF(ISBLANK('Beladung des Speichers'!A790),"",'Beladung des Speichers'!C790)</f>
        <v/>
      </c>
      <c r="I790" s="168" t="str">
        <f>IF(ISBLANK('Beladung des Speichers'!A790),"",SUMIFS('Beladung des Speichers'!$E$17:$E$1001,'Beladung des Speichers'!$A$17:$A$1001,'Ergebnis (detailliert)'!A790))</f>
        <v/>
      </c>
      <c r="J790" s="125" t="str">
        <f>IF(ISBLANK('Beladung des Speichers'!A790),"",'Beladung des Speichers'!E790)</f>
        <v/>
      </c>
      <c r="K790" s="168" t="str">
        <f>IF(ISBLANK('Beladung des Speichers'!A790),"",SUMIFS('Entladung des Speichers'!$C$17:$C$1001,'Entladung des Speichers'!$A$17:$A$1001,'Ergebnis (detailliert)'!A790))</f>
        <v/>
      </c>
      <c r="L790" s="169" t="str">
        <f t="shared" si="50"/>
        <v/>
      </c>
      <c r="M790" s="169" t="str">
        <f>IF(ISBLANK('Entladung des Speichers'!A790),"",'Entladung des Speichers'!C790)</f>
        <v/>
      </c>
      <c r="N790" s="168" t="str">
        <f>IF(ISBLANK('Beladung des Speichers'!A790),"",SUMIFS('Entladung des Speichers'!$E$17:$E$1001,'Entladung des Speichers'!$A$17:$A$1001,'Ergebnis (detailliert)'!$A$17:$A$300))</f>
        <v/>
      </c>
      <c r="O790" s="125" t="str">
        <f t="shared" si="51"/>
        <v/>
      </c>
      <c r="P790" s="20" t="str">
        <f>IFERROR(IF(A790="","",N790*'Ergebnis (detailliert)'!J790/'Ergebnis (detailliert)'!I790),0)</f>
        <v/>
      </c>
      <c r="Q790" s="106" t="str">
        <f t="shared" si="52"/>
        <v/>
      </c>
      <c r="R790" s="107" t="str">
        <f t="shared" si="53"/>
        <v/>
      </c>
      <c r="S790" s="108" t="str">
        <f>IF(A790="","",IF(LOOKUP(A790,Stammdaten!$A$17:$A$1001,Stammdaten!$G$17:$G$1001)="Nein",0,IF(ISBLANK('Beladung des Speichers'!A790),"",ROUND(MIN(J790,Q790)*-1,2))))</f>
        <v/>
      </c>
    </row>
    <row r="791" spans="1:19" x14ac:dyDescent="0.2">
      <c r="A791" s="109" t="str">
        <f>IF('Beladung des Speichers'!A791="","",'Beladung des Speichers'!A791)</f>
        <v/>
      </c>
      <c r="B791" s="109" t="str">
        <f>IF('Beladung des Speichers'!B791="","",'Beladung des Speichers'!B791)</f>
        <v/>
      </c>
      <c r="C791" s="163" t="str">
        <f>IF(ISBLANK('Beladung des Speichers'!A791),"",SUMIFS('Beladung des Speichers'!$C$17:$C$300,'Beladung des Speichers'!$A$17:$A$300,A791)-SUMIFS('Entladung des Speichers'!$C$17:$C$300,'Entladung des Speichers'!$A$17:$A$300,A791)+SUMIFS(Füllstände!$B$17:$B$299,Füllstände!$A$17:$A$299,A791)-SUMIFS(Füllstände!$C$17:$C$299,Füllstände!$A$17:$A$299,A791))</f>
        <v/>
      </c>
      <c r="D791" s="164" t="str">
        <f>IF(ISBLANK('Beladung des Speichers'!A791),"",C791*'Beladung des Speichers'!C791/SUMIFS('Beladung des Speichers'!$C$17:$C$300,'Beladung des Speichers'!$A$17:$A$300,A791))</f>
        <v/>
      </c>
      <c r="E791" s="165" t="str">
        <f>IF(ISBLANK('Beladung des Speichers'!A791),"",1/SUMIFS('Beladung des Speichers'!$C$17:$C$300,'Beladung des Speichers'!$A$17:$A$300,A791)*C791*SUMIF($A$17:$A$300,A791,'Beladung des Speichers'!$E$17:$E$300))</f>
        <v/>
      </c>
      <c r="F791" s="166" t="str">
        <f>IF(ISBLANK('Beladung des Speichers'!A791),"",IF(C791=0,"0,00",D791/C791*E791))</f>
        <v/>
      </c>
      <c r="G791" s="167" t="str">
        <f>IF(ISBLANK('Beladung des Speichers'!A791),"",SUMIFS('Beladung des Speichers'!$C$17:$C$300,'Beladung des Speichers'!$A$17:$A$300,A791))</f>
        <v/>
      </c>
      <c r="H791" s="124" t="str">
        <f>IF(ISBLANK('Beladung des Speichers'!A791),"",'Beladung des Speichers'!C791)</f>
        <v/>
      </c>
      <c r="I791" s="168" t="str">
        <f>IF(ISBLANK('Beladung des Speichers'!A791),"",SUMIFS('Beladung des Speichers'!$E$17:$E$1001,'Beladung des Speichers'!$A$17:$A$1001,'Ergebnis (detailliert)'!A791))</f>
        <v/>
      </c>
      <c r="J791" s="125" t="str">
        <f>IF(ISBLANK('Beladung des Speichers'!A791),"",'Beladung des Speichers'!E791)</f>
        <v/>
      </c>
      <c r="K791" s="168" t="str">
        <f>IF(ISBLANK('Beladung des Speichers'!A791),"",SUMIFS('Entladung des Speichers'!$C$17:$C$1001,'Entladung des Speichers'!$A$17:$A$1001,'Ergebnis (detailliert)'!A791))</f>
        <v/>
      </c>
      <c r="L791" s="169" t="str">
        <f t="shared" si="50"/>
        <v/>
      </c>
      <c r="M791" s="169" t="str">
        <f>IF(ISBLANK('Entladung des Speichers'!A791),"",'Entladung des Speichers'!C791)</f>
        <v/>
      </c>
      <c r="N791" s="168" t="str">
        <f>IF(ISBLANK('Beladung des Speichers'!A791),"",SUMIFS('Entladung des Speichers'!$E$17:$E$1001,'Entladung des Speichers'!$A$17:$A$1001,'Ergebnis (detailliert)'!$A$17:$A$300))</f>
        <v/>
      </c>
      <c r="O791" s="125" t="str">
        <f t="shared" si="51"/>
        <v/>
      </c>
      <c r="P791" s="20" t="str">
        <f>IFERROR(IF(A791="","",N791*'Ergebnis (detailliert)'!J791/'Ergebnis (detailliert)'!I791),0)</f>
        <v/>
      </c>
      <c r="Q791" s="106" t="str">
        <f t="shared" si="52"/>
        <v/>
      </c>
      <c r="R791" s="107" t="str">
        <f t="shared" si="53"/>
        <v/>
      </c>
      <c r="S791" s="108" t="str">
        <f>IF(A791="","",IF(LOOKUP(A791,Stammdaten!$A$17:$A$1001,Stammdaten!$G$17:$G$1001)="Nein",0,IF(ISBLANK('Beladung des Speichers'!A791),"",ROUND(MIN(J791,Q791)*-1,2))))</f>
        <v/>
      </c>
    </row>
    <row r="792" spans="1:19" x14ac:dyDescent="0.2">
      <c r="A792" s="109" t="str">
        <f>IF('Beladung des Speichers'!A792="","",'Beladung des Speichers'!A792)</f>
        <v/>
      </c>
      <c r="B792" s="109" t="str">
        <f>IF('Beladung des Speichers'!B792="","",'Beladung des Speichers'!B792)</f>
        <v/>
      </c>
      <c r="C792" s="163" t="str">
        <f>IF(ISBLANK('Beladung des Speichers'!A792),"",SUMIFS('Beladung des Speichers'!$C$17:$C$300,'Beladung des Speichers'!$A$17:$A$300,A792)-SUMIFS('Entladung des Speichers'!$C$17:$C$300,'Entladung des Speichers'!$A$17:$A$300,A792)+SUMIFS(Füllstände!$B$17:$B$299,Füllstände!$A$17:$A$299,A792)-SUMIFS(Füllstände!$C$17:$C$299,Füllstände!$A$17:$A$299,A792))</f>
        <v/>
      </c>
      <c r="D792" s="164" t="str">
        <f>IF(ISBLANK('Beladung des Speichers'!A792),"",C792*'Beladung des Speichers'!C792/SUMIFS('Beladung des Speichers'!$C$17:$C$300,'Beladung des Speichers'!$A$17:$A$300,A792))</f>
        <v/>
      </c>
      <c r="E792" s="165" t="str">
        <f>IF(ISBLANK('Beladung des Speichers'!A792),"",1/SUMIFS('Beladung des Speichers'!$C$17:$C$300,'Beladung des Speichers'!$A$17:$A$300,A792)*C792*SUMIF($A$17:$A$300,A792,'Beladung des Speichers'!$E$17:$E$300))</f>
        <v/>
      </c>
      <c r="F792" s="166" t="str">
        <f>IF(ISBLANK('Beladung des Speichers'!A792),"",IF(C792=0,"0,00",D792/C792*E792))</f>
        <v/>
      </c>
      <c r="G792" s="167" t="str">
        <f>IF(ISBLANK('Beladung des Speichers'!A792),"",SUMIFS('Beladung des Speichers'!$C$17:$C$300,'Beladung des Speichers'!$A$17:$A$300,A792))</f>
        <v/>
      </c>
      <c r="H792" s="124" t="str">
        <f>IF(ISBLANK('Beladung des Speichers'!A792),"",'Beladung des Speichers'!C792)</f>
        <v/>
      </c>
      <c r="I792" s="168" t="str">
        <f>IF(ISBLANK('Beladung des Speichers'!A792),"",SUMIFS('Beladung des Speichers'!$E$17:$E$1001,'Beladung des Speichers'!$A$17:$A$1001,'Ergebnis (detailliert)'!A792))</f>
        <v/>
      </c>
      <c r="J792" s="125" t="str">
        <f>IF(ISBLANK('Beladung des Speichers'!A792),"",'Beladung des Speichers'!E792)</f>
        <v/>
      </c>
      <c r="K792" s="168" t="str">
        <f>IF(ISBLANK('Beladung des Speichers'!A792),"",SUMIFS('Entladung des Speichers'!$C$17:$C$1001,'Entladung des Speichers'!$A$17:$A$1001,'Ergebnis (detailliert)'!A792))</f>
        <v/>
      </c>
      <c r="L792" s="169" t="str">
        <f t="shared" si="50"/>
        <v/>
      </c>
      <c r="M792" s="169" t="str">
        <f>IF(ISBLANK('Entladung des Speichers'!A792),"",'Entladung des Speichers'!C792)</f>
        <v/>
      </c>
      <c r="N792" s="168" t="str">
        <f>IF(ISBLANK('Beladung des Speichers'!A792),"",SUMIFS('Entladung des Speichers'!$E$17:$E$1001,'Entladung des Speichers'!$A$17:$A$1001,'Ergebnis (detailliert)'!$A$17:$A$300))</f>
        <v/>
      </c>
      <c r="O792" s="125" t="str">
        <f t="shared" si="51"/>
        <v/>
      </c>
      <c r="P792" s="20" t="str">
        <f>IFERROR(IF(A792="","",N792*'Ergebnis (detailliert)'!J792/'Ergebnis (detailliert)'!I792),0)</f>
        <v/>
      </c>
      <c r="Q792" s="106" t="str">
        <f t="shared" si="52"/>
        <v/>
      </c>
      <c r="R792" s="107" t="str">
        <f t="shared" si="53"/>
        <v/>
      </c>
      <c r="S792" s="108" t="str">
        <f>IF(A792="","",IF(LOOKUP(A792,Stammdaten!$A$17:$A$1001,Stammdaten!$G$17:$G$1001)="Nein",0,IF(ISBLANK('Beladung des Speichers'!A792),"",ROUND(MIN(J792,Q792)*-1,2))))</f>
        <v/>
      </c>
    </row>
    <row r="793" spans="1:19" x14ac:dyDescent="0.2">
      <c r="A793" s="109" t="str">
        <f>IF('Beladung des Speichers'!A793="","",'Beladung des Speichers'!A793)</f>
        <v/>
      </c>
      <c r="B793" s="109" t="str">
        <f>IF('Beladung des Speichers'!B793="","",'Beladung des Speichers'!B793)</f>
        <v/>
      </c>
      <c r="C793" s="163" t="str">
        <f>IF(ISBLANK('Beladung des Speichers'!A793),"",SUMIFS('Beladung des Speichers'!$C$17:$C$300,'Beladung des Speichers'!$A$17:$A$300,A793)-SUMIFS('Entladung des Speichers'!$C$17:$C$300,'Entladung des Speichers'!$A$17:$A$300,A793)+SUMIFS(Füllstände!$B$17:$B$299,Füllstände!$A$17:$A$299,A793)-SUMIFS(Füllstände!$C$17:$C$299,Füllstände!$A$17:$A$299,A793))</f>
        <v/>
      </c>
      <c r="D793" s="164" t="str">
        <f>IF(ISBLANK('Beladung des Speichers'!A793),"",C793*'Beladung des Speichers'!C793/SUMIFS('Beladung des Speichers'!$C$17:$C$300,'Beladung des Speichers'!$A$17:$A$300,A793))</f>
        <v/>
      </c>
      <c r="E793" s="165" t="str">
        <f>IF(ISBLANK('Beladung des Speichers'!A793),"",1/SUMIFS('Beladung des Speichers'!$C$17:$C$300,'Beladung des Speichers'!$A$17:$A$300,A793)*C793*SUMIF($A$17:$A$300,A793,'Beladung des Speichers'!$E$17:$E$300))</f>
        <v/>
      </c>
      <c r="F793" s="166" t="str">
        <f>IF(ISBLANK('Beladung des Speichers'!A793),"",IF(C793=0,"0,00",D793/C793*E793))</f>
        <v/>
      </c>
      <c r="G793" s="167" t="str">
        <f>IF(ISBLANK('Beladung des Speichers'!A793),"",SUMIFS('Beladung des Speichers'!$C$17:$C$300,'Beladung des Speichers'!$A$17:$A$300,A793))</f>
        <v/>
      </c>
      <c r="H793" s="124" t="str">
        <f>IF(ISBLANK('Beladung des Speichers'!A793),"",'Beladung des Speichers'!C793)</f>
        <v/>
      </c>
      <c r="I793" s="168" t="str">
        <f>IF(ISBLANK('Beladung des Speichers'!A793),"",SUMIFS('Beladung des Speichers'!$E$17:$E$1001,'Beladung des Speichers'!$A$17:$A$1001,'Ergebnis (detailliert)'!A793))</f>
        <v/>
      </c>
      <c r="J793" s="125" t="str">
        <f>IF(ISBLANK('Beladung des Speichers'!A793),"",'Beladung des Speichers'!E793)</f>
        <v/>
      </c>
      <c r="K793" s="168" t="str">
        <f>IF(ISBLANK('Beladung des Speichers'!A793),"",SUMIFS('Entladung des Speichers'!$C$17:$C$1001,'Entladung des Speichers'!$A$17:$A$1001,'Ergebnis (detailliert)'!A793))</f>
        <v/>
      </c>
      <c r="L793" s="169" t="str">
        <f t="shared" si="50"/>
        <v/>
      </c>
      <c r="M793" s="169" t="str">
        <f>IF(ISBLANK('Entladung des Speichers'!A793),"",'Entladung des Speichers'!C793)</f>
        <v/>
      </c>
      <c r="N793" s="168" t="str">
        <f>IF(ISBLANK('Beladung des Speichers'!A793),"",SUMIFS('Entladung des Speichers'!$E$17:$E$1001,'Entladung des Speichers'!$A$17:$A$1001,'Ergebnis (detailliert)'!$A$17:$A$300))</f>
        <v/>
      </c>
      <c r="O793" s="125" t="str">
        <f t="shared" si="51"/>
        <v/>
      </c>
      <c r="P793" s="20" t="str">
        <f>IFERROR(IF(A793="","",N793*'Ergebnis (detailliert)'!J793/'Ergebnis (detailliert)'!I793),0)</f>
        <v/>
      </c>
      <c r="Q793" s="106" t="str">
        <f t="shared" si="52"/>
        <v/>
      </c>
      <c r="R793" s="107" t="str">
        <f t="shared" si="53"/>
        <v/>
      </c>
      <c r="S793" s="108" t="str">
        <f>IF(A793="","",IF(LOOKUP(A793,Stammdaten!$A$17:$A$1001,Stammdaten!$G$17:$G$1001)="Nein",0,IF(ISBLANK('Beladung des Speichers'!A793),"",ROUND(MIN(J793,Q793)*-1,2))))</f>
        <v/>
      </c>
    </row>
    <row r="794" spans="1:19" x14ac:dyDescent="0.2">
      <c r="A794" s="109" t="str">
        <f>IF('Beladung des Speichers'!A794="","",'Beladung des Speichers'!A794)</f>
        <v/>
      </c>
      <c r="B794" s="109" t="str">
        <f>IF('Beladung des Speichers'!B794="","",'Beladung des Speichers'!B794)</f>
        <v/>
      </c>
      <c r="C794" s="163" t="str">
        <f>IF(ISBLANK('Beladung des Speichers'!A794),"",SUMIFS('Beladung des Speichers'!$C$17:$C$300,'Beladung des Speichers'!$A$17:$A$300,A794)-SUMIFS('Entladung des Speichers'!$C$17:$C$300,'Entladung des Speichers'!$A$17:$A$300,A794)+SUMIFS(Füllstände!$B$17:$B$299,Füllstände!$A$17:$A$299,A794)-SUMIFS(Füllstände!$C$17:$C$299,Füllstände!$A$17:$A$299,A794))</f>
        <v/>
      </c>
      <c r="D794" s="164" t="str">
        <f>IF(ISBLANK('Beladung des Speichers'!A794),"",C794*'Beladung des Speichers'!C794/SUMIFS('Beladung des Speichers'!$C$17:$C$300,'Beladung des Speichers'!$A$17:$A$300,A794))</f>
        <v/>
      </c>
      <c r="E794" s="165" t="str">
        <f>IF(ISBLANK('Beladung des Speichers'!A794),"",1/SUMIFS('Beladung des Speichers'!$C$17:$C$300,'Beladung des Speichers'!$A$17:$A$300,A794)*C794*SUMIF($A$17:$A$300,A794,'Beladung des Speichers'!$E$17:$E$300))</f>
        <v/>
      </c>
      <c r="F794" s="166" t="str">
        <f>IF(ISBLANK('Beladung des Speichers'!A794),"",IF(C794=0,"0,00",D794/C794*E794))</f>
        <v/>
      </c>
      <c r="G794" s="167" t="str">
        <f>IF(ISBLANK('Beladung des Speichers'!A794),"",SUMIFS('Beladung des Speichers'!$C$17:$C$300,'Beladung des Speichers'!$A$17:$A$300,A794))</f>
        <v/>
      </c>
      <c r="H794" s="124" t="str">
        <f>IF(ISBLANK('Beladung des Speichers'!A794),"",'Beladung des Speichers'!C794)</f>
        <v/>
      </c>
      <c r="I794" s="168" t="str">
        <f>IF(ISBLANK('Beladung des Speichers'!A794),"",SUMIFS('Beladung des Speichers'!$E$17:$E$1001,'Beladung des Speichers'!$A$17:$A$1001,'Ergebnis (detailliert)'!A794))</f>
        <v/>
      </c>
      <c r="J794" s="125" t="str">
        <f>IF(ISBLANK('Beladung des Speichers'!A794),"",'Beladung des Speichers'!E794)</f>
        <v/>
      </c>
      <c r="K794" s="168" t="str">
        <f>IF(ISBLANK('Beladung des Speichers'!A794),"",SUMIFS('Entladung des Speichers'!$C$17:$C$1001,'Entladung des Speichers'!$A$17:$A$1001,'Ergebnis (detailliert)'!A794))</f>
        <v/>
      </c>
      <c r="L794" s="169" t="str">
        <f t="shared" si="50"/>
        <v/>
      </c>
      <c r="M794" s="169" t="str">
        <f>IF(ISBLANK('Entladung des Speichers'!A794),"",'Entladung des Speichers'!C794)</f>
        <v/>
      </c>
      <c r="N794" s="168" t="str">
        <f>IF(ISBLANK('Beladung des Speichers'!A794),"",SUMIFS('Entladung des Speichers'!$E$17:$E$1001,'Entladung des Speichers'!$A$17:$A$1001,'Ergebnis (detailliert)'!$A$17:$A$300))</f>
        <v/>
      </c>
      <c r="O794" s="125" t="str">
        <f t="shared" si="51"/>
        <v/>
      </c>
      <c r="P794" s="20" t="str">
        <f>IFERROR(IF(A794="","",N794*'Ergebnis (detailliert)'!J794/'Ergebnis (detailliert)'!I794),0)</f>
        <v/>
      </c>
      <c r="Q794" s="106" t="str">
        <f t="shared" si="52"/>
        <v/>
      </c>
      <c r="R794" s="107" t="str">
        <f t="shared" si="53"/>
        <v/>
      </c>
      <c r="S794" s="108" t="str">
        <f>IF(A794="","",IF(LOOKUP(A794,Stammdaten!$A$17:$A$1001,Stammdaten!$G$17:$G$1001)="Nein",0,IF(ISBLANK('Beladung des Speichers'!A794),"",ROUND(MIN(J794,Q794)*-1,2))))</f>
        <v/>
      </c>
    </row>
    <row r="795" spans="1:19" x14ac:dyDescent="0.2">
      <c r="A795" s="109" t="str">
        <f>IF('Beladung des Speichers'!A795="","",'Beladung des Speichers'!A795)</f>
        <v/>
      </c>
      <c r="B795" s="109" t="str">
        <f>IF('Beladung des Speichers'!B795="","",'Beladung des Speichers'!B795)</f>
        <v/>
      </c>
      <c r="C795" s="163" t="str">
        <f>IF(ISBLANK('Beladung des Speichers'!A795),"",SUMIFS('Beladung des Speichers'!$C$17:$C$300,'Beladung des Speichers'!$A$17:$A$300,A795)-SUMIFS('Entladung des Speichers'!$C$17:$C$300,'Entladung des Speichers'!$A$17:$A$300,A795)+SUMIFS(Füllstände!$B$17:$B$299,Füllstände!$A$17:$A$299,A795)-SUMIFS(Füllstände!$C$17:$C$299,Füllstände!$A$17:$A$299,A795))</f>
        <v/>
      </c>
      <c r="D795" s="164" t="str">
        <f>IF(ISBLANK('Beladung des Speichers'!A795),"",C795*'Beladung des Speichers'!C795/SUMIFS('Beladung des Speichers'!$C$17:$C$300,'Beladung des Speichers'!$A$17:$A$300,A795))</f>
        <v/>
      </c>
      <c r="E795" s="165" t="str">
        <f>IF(ISBLANK('Beladung des Speichers'!A795),"",1/SUMIFS('Beladung des Speichers'!$C$17:$C$300,'Beladung des Speichers'!$A$17:$A$300,A795)*C795*SUMIF($A$17:$A$300,A795,'Beladung des Speichers'!$E$17:$E$300))</f>
        <v/>
      </c>
      <c r="F795" s="166" t="str">
        <f>IF(ISBLANK('Beladung des Speichers'!A795),"",IF(C795=0,"0,00",D795/C795*E795))</f>
        <v/>
      </c>
      <c r="G795" s="167" t="str">
        <f>IF(ISBLANK('Beladung des Speichers'!A795),"",SUMIFS('Beladung des Speichers'!$C$17:$C$300,'Beladung des Speichers'!$A$17:$A$300,A795))</f>
        <v/>
      </c>
      <c r="H795" s="124" t="str">
        <f>IF(ISBLANK('Beladung des Speichers'!A795),"",'Beladung des Speichers'!C795)</f>
        <v/>
      </c>
      <c r="I795" s="168" t="str">
        <f>IF(ISBLANK('Beladung des Speichers'!A795),"",SUMIFS('Beladung des Speichers'!$E$17:$E$1001,'Beladung des Speichers'!$A$17:$A$1001,'Ergebnis (detailliert)'!A795))</f>
        <v/>
      </c>
      <c r="J795" s="125" t="str">
        <f>IF(ISBLANK('Beladung des Speichers'!A795),"",'Beladung des Speichers'!E795)</f>
        <v/>
      </c>
      <c r="K795" s="168" t="str">
        <f>IF(ISBLANK('Beladung des Speichers'!A795),"",SUMIFS('Entladung des Speichers'!$C$17:$C$1001,'Entladung des Speichers'!$A$17:$A$1001,'Ergebnis (detailliert)'!A795))</f>
        <v/>
      </c>
      <c r="L795" s="169" t="str">
        <f t="shared" si="50"/>
        <v/>
      </c>
      <c r="M795" s="169" t="str">
        <f>IF(ISBLANK('Entladung des Speichers'!A795),"",'Entladung des Speichers'!C795)</f>
        <v/>
      </c>
      <c r="N795" s="168" t="str">
        <f>IF(ISBLANK('Beladung des Speichers'!A795),"",SUMIFS('Entladung des Speichers'!$E$17:$E$1001,'Entladung des Speichers'!$A$17:$A$1001,'Ergebnis (detailliert)'!$A$17:$A$300))</f>
        <v/>
      </c>
      <c r="O795" s="125" t="str">
        <f t="shared" si="51"/>
        <v/>
      </c>
      <c r="P795" s="20" t="str">
        <f>IFERROR(IF(A795="","",N795*'Ergebnis (detailliert)'!J795/'Ergebnis (detailliert)'!I795),0)</f>
        <v/>
      </c>
      <c r="Q795" s="106" t="str">
        <f t="shared" si="52"/>
        <v/>
      </c>
      <c r="R795" s="107" t="str">
        <f t="shared" si="53"/>
        <v/>
      </c>
      <c r="S795" s="108" t="str">
        <f>IF(A795="","",IF(LOOKUP(A795,Stammdaten!$A$17:$A$1001,Stammdaten!$G$17:$G$1001)="Nein",0,IF(ISBLANK('Beladung des Speichers'!A795),"",ROUND(MIN(J795,Q795)*-1,2))))</f>
        <v/>
      </c>
    </row>
    <row r="796" spans="1:19" x14ac:dyDescent="0.2">
      <c r="A796" s="109" t="str">
        <f>IF('Beladung des Speichers'!A796="","",'Beladung des Speichers'!A796)</f>
        <v/>
      </c>
      <c r="B796" s="109" t="str">
        <f>IF('Beladung des Speichers'!B796="","",'Beladung des Speichers'!B796)</f>
        <v/>
      </c>
      <c r="C796" s="163" t="str">
        <f>IF(ISBLANK('Beladung des Speichers'!A796),"",SUMIFS('Beladung des Speichers'!$C$17:$C$300,'Beladung des Speichers'!$A$17:$A$300,A796)-SUMIFS('Entladung des Speichers'!$C$17:$C$300,'Entladung des Speichers'!$A$17:$A$300,A796)+SUMIFS(Füllstände!$B$17:$B$299,Füllstände!$A$17:$A$299,A796)-SUMIFS(Füllstände!$C$17:$C$299,Füllstände!$A$17:$A$299,A796))</f>
        <v/>
      </c>
      <c r="D796" s="164" t="str">
        <f>IF(ISBLANK('Beladung des Speichers'!A796),"",C796*'Beladung des Speichers'!C796/SUMIFS('Beladung des Speichers'!$C$17:$C$300,'Beladung des Speichers'!$A$17:$A$300,A796))</f>
        <v/>
      </c>
      <c r="E796" s="165" t="str">
        <f>IF(ISBLANK('Beladung des Speichers'!A796),"",1/SUMIFS('Beladung des Speichers'!$C$17:$C$300,'Beladung des Speichers'!$A$17:$A$300,A796)*C796*SUMIF($A$17:$A$300,A796,'Beladung des Speichers'!$E$17:$E$300))</f>
        <v/>
      </c>
      <c r="F796" s="166" t="str">
        <f>IF(ISBLANK('Beladung des Speichers'!A796),"",IF(C796=0,"0,00",D796/C796*E796))</f>
        <v/>
      </c>
      <c r="G796" s="167" t="str">
        <f>IF(ISBLANK('Beladung des Speichers'!A796),"",SUMIFS('Beladung des Speichers'!$C$17:$C$300,'Beladung des Speichers'!$A$17:$A$300,A796))</f>
        <v/>
      </c>
      <c r="H796" s="124" t="str">
        <f>IF(ISBLANK('Beladung des Speichers'!A796),"",'Beladung des Speichers'!C796)</f>
        <v/>
      </c>
      <c r="I796" s="168" t="str">
        <f>IF(ISBLANK('Beladung des Speichers'!A796),"",SUMIFS('Beladung des Speichers'!$E$17:$E$1001,'Beladung des Speichers'!$A$17:$A$1001,'Ergebnis (detailliert)'!A796))</f>
        <v/>
      </c>
      <c r="J796" s="125" t="str">
        <f>IF(ISBLANK('Beladung des Speichers'!A796),"",'Beladung des Speichers'!E796)</f>
        <v/>
      </c>
      <c r="K796" s="168" t="str">
        <f>IF(ISBLANK('Beladung des Speichers'!A796),"",SUMIFS('Entladung des Speichers'!$C$17:$C$1001,'Entladung des Speichers'!$A$17:$A$1001,'Ergebnis (detailliert)'!A796))</f>
        <v/>
      </c>
      <c r="L796" s="169" t="str">
        <f t="shared" si="50"/>
        <v/>
      </c>
      <c r="M796" s="169" t="str">
        <f>IF(ISBLANK('Entladung des Speichers'!A796),"",'Entladung des Speichers'!C796)</f>
        <v/>
      </c>
      <c r="N796" s="168" t="str">
        <f>IF(ISBLANK('Beladung des Speichers'!A796),"",SUMIFS('Entladung des Speichers'!$E$17:$E$1001,'Entladung des Speichers'!$A$17:$A$1001,'Ergebnis (detailliert)'!$A$17:$A$300))</f>
        <v/>
      </c>
      <c r="O796" s="125" t="str">
        <f t="shared" si="51"/>
        <v/>
      </c>
      <c r="P796" s="20" t="str">
        <f>IFERROR(IF(A796="","",N796*'Ergebnis (detailliert)'!J796/'Ergebnis (detailliert)'!I796),0)</f>
        <v/>
      </c>
      <c r="Q796" s="106" t="str">
        <f t="shared" si="52"/>
        <v/>
      </c>
      <c r="R796" s="107" t="str">
        <f t="shared" si="53"/>
        <v/>
      </c>
      <c r="S796" s="108" t="str">
        <f>IF(A796="","",IF(LOOKUP(A796,Stammdaten!$A$17:$A$1001,Stammdaten!$G$17:$G$1001)="Nein",0,IF(ISBLANK('Beladung des Speichers'!A796),"",ROUND(MIN(J796,Q796)*-1,2))))</f>
        <v/>
      </c>
    </row>
    <row r="797" spans="1:19" x14ac:dyDescent="0.2">
      <c r="A797" s="109" t="str">
        <f>IF('Beladung des Speichers'!A797="","",'Beladung des Speichers'!A797)</f>
        <v/>
      </c>
      <c r="B797" s="109" t="str">
        <f>IF('Beladung des Speichers'!B797="","",'Beladung des Speichers'!B797)</f>
        <v/>
      </c>
      <c r="C797" s="163" t="str">
        <f>IF(ISBLANK('Beladung des Speichers'!A797),"",SUMIFS('Beladung des Speichers'!$C$17:$C$300,'Beladung des Speichers'!$A$17:$A$300,A797)-SUMIFS('Entladung des Speichers'!$C$17:$C$300,'Entladung des Speichers'!$A$17:$A$300,A797)+SUMIFS(Füllstände!$B$17:$B$299,Füllstände!$A$17:$A$299,A797)-SUMIFS(Füllstände!$C$17:$C$299,Füllstände!$A$17:$A$299,A797))</f>
        <v/>
      </c>
      <c r="D797" s="164" t="str">
        <f>IF(ISBLANK('Beladung des Speichers'!A797),"",C797*'Beladung des Speichers'!C797/SUMIFS('Beladung des Speichers'!$C$17:$C$300,'Beladung des Speichers'!$A$17:$A$300,A797))</f>
        <v/>
      </c>
      <c r="E797" s="165" t="str">
        <f>IF(ISBLANK('Beladung des Speichers'!A797),"",1/SUMIFS('Beladung des Speichers'!$C$17:$C$300,'Beladung des Speichers'!$A$17:$A$300,A797)*C797*SUMIF($A$17:$A$300,A797,'Beladung des Speichers'!$E$17:$E$300))</f>
        <v/>
      </c>
      <c r="F797" s="166" t="str">
        <f>IF(ISBLANK('Beladung des Speichers'!A797),"",IF(C797=0,"0,00",D797/C797*E797))</f>
        <v/>
      </c>
      <c r="G797" s="167" t="str">
        <f>IF(ISBLANK('Beladung des Speichers'!A797),"",SUMIFS('Beladung des Speichers'!$C$17:$C$300,'Beladung des Speichers'!$A$17:$A$300,A797))</f>
        <v/>
      </c>
      <c r="H797" s="124" t="str">
        <f>IF(ISBLANK('Beladung des Speichers'!A797),"",'Beladung des Speichers'!C797)</f>
        <v/>
      </c>
      <c r="I797" s="168" t="str">
        <f>IF(ISBLANK('Beladung des Speichers'!A797),"",SUMIFS('Beladung des Speichers'!$E$17:$E$1001,'Beladung des Speichers'!$A$17:$A$1001,'Ergebnis (detailliert)'!A797))</f>
        <v/>
      </c>
      <c r="J797" s="125" t="str">
        <f>IF(ISBLANK('Beladung des Speichers'!A797),"",'Beladung des Speichers'!E797)</f>
        <v/>
      </c>
      <c r="K797" s="168" t="str">
        <f>IF(ISBLANK('Beladung des Speichers'!A797),"",SUMIFS('Entladung des Speichers'!$C$17:$C$1001,'Entladung des Speichers'!$A$17:$A$1001,'Ergebnis (detailliert)'!A797))</f>
        <v/>
      </c>
      <c r="L797" s="169" t="str">
        <f t="shared" si="50"/>
        <v/>
      </c>
      <c r="M797" s="169" t="str">
        <f>IF(ISBLANK('Entladung des Speichers'!A797),"",'Entladung des Speichers'!C797)</f>
        <v/>
      </c>
      <c r="N797" s="168" t="str">
        <f>IF(ISBLANK('Beladung des Speichers'!A797),"",SUMIFS('Entladung des Speichers'!$E$17:$E$1001,'Entladung des Speichers'!$A$17:$A$1001,'Ergebnis (detailliert)'!$A$17:$A$300))</f>
        <v/>
      </c>
      <c r="O797" s="125" t="str">
        <f t="shared" si="51"/>
        <v/>
      </c>
      <c r="P797" s="20" t="str">
        <f>IFERROR(IF(A797="","",N797*'Ergebnis (detailliert)'!J797/'Ergebnis (detailliert)'!I797),0)</f>
        <v/>
      </c>
      <c r="Q797" s="106" t="str">
        <f t="shared" si="52"/>
        <v/>
      </c>
      <c r="R797" s="107" t="str">
        <f t="shared" si="53"/>
        <v/>
      </c>
      <c r="S797" s="108" t="str">
        <f>IF(A797="","",IF(LOOKUP(A797,Stammdaten!$A$17:$A$1001,Stammdaten!$G$17:$G$1001)="Nein",0,IF(ISBLANK('Beladung des Speichers'!A797),"",ROUND(MIN(J797,Q797)*-1,2))))</f>
        <v/>
      </c>
    </row>
    <row r="798" spans="1:19" x14ac:dyDescent="0.2">
      <c r="A798" s="109" t="str">
        <f>IF('Beladung des Speichers'!A798="","",'Beladung des Speichers'!A798)</f>
        <v/>
      </c>
      <c r="B798" s="109" t="str">
        <f>IF('Beladung des Speichers'!B798="","",'Beladung des Speichers'!B798)</f>
        <v/>
      </c>
      <c r="C798" s="163" t="str">
        <f>IF(ISBLANK('Beladung des Speichers'!A798),"",SUMIFS('Beladung des Speichers'!$C$17:$C$300,'Beladung des Speichers'!$A$17:$A$300,A798)-SUMIFS('Entladung des Speichers'!$C$17:$C$300,'Entladung des Speichers'!$A$17:$A$300,A798)+SUMIFS(Füllstände!$B$17:$B$299,Füllstände!$A$17:$A$299,A798)-SUMIFS(Füllstände!$C$17:$C$299,Füllstände!$A$17:$A$299,A798))</f>
        <v/>
      </c>
      <c r="D798" s="164" t="str">
        <f>IF(ISBLANK('Beladung des Speichers'!A798),"",C798*'Beladung des Speichers'!C798/SUMIFS('Beladung des Speichers'!$C$17:$C$300,'Beladung des Speichers'!$A$17:$A$300,A798))</f>
        <v/>
      </c>
      <c r="E798" s="165" t="str">
        <f>IF(ISBLANK('Beladung des Speichers'!A798),"",1/SUMIFS('Beladung des Speichers'!$C$17:$C$300,'Beladung des Speichers'!$A$17:$A$300,A798)*C798*SUMIF($A$17:$A$300,A798,'Beladung des Speichers'!$E$17:$E$300))</f>
        <v/>
      </c>
      <c r="F798" s="166" t="str">
        <f>IF(ISBLANK('Beladung des Speichers'!A798),"",IF(C798=0,"0,00",D798/C798*E798))</f>
        <v/>
      </c>
      <c r="G798" s="167" t="str">
        <f>IF(ISBLANK('Beladung des Speichers'!A798),"",SUMIFS('Beladung des Speichers'!$C$17:$C$300,'Beladung des Speichers'!$A$17:$A$300,A798))</f>
        <v/>
      </c>
      <c r="H798" s="124" t="str">
        <f>IF(ISBLANK('Beladung des Speichers'!A798),"",'Beladung des Speichers'!C798)</f>
        <v/>
      </c>
      <c r="I798" s="168" t="str">
        <f>IF(ISBLANK('Beladung des Speichers'!A798),"",SUMIFS('Beladung des Speichers'!$E$17:$E$1001,'Beladung des Speichers'!$A$17:$A$1001,'Ergebnis (detailliert)'!A798))</f>
        <v/>
      </c>
      <c r="J798" s="125" t="str">
        <f>IF(ISBLANK('Beladung des Speichers'!A798),"",'Beladung des Speichers'!E798)</f>
        <v/>
      </c>
      <c r="K798" s="168" t="str">
        <f>IF(ISBLANK('Beladung des Speichers'!A798),"",SUMIFS('Entladung des Speichers'!$C$17:$C$1001,'Entladung des Speichers'!$A$17:$A$1001,'Ergebnis (detailliert)'!A798))</f>
        <v/>
      </c>
      <c r="L798" s="169" t="str">
        <f t="shared" si="50"/>
        <v/>
      </c>
      <c r="M798" s="169" t="str">
        <f>IF(ISBLANK('Entladung des Speichers'!A798),"",'Entladung des Speichers'!C798)</f>
        <v/>
      </c>
      <c r="N798" s="168" t="str">
        <f>IF(ISBLANK('Beladung des Speichers'!A798),"",SUMIFS('Entladung des Speichers'!$E$17:$E$1001,'Entladung des Speichers'!$A$17:$A$1001,'Ergebnis (detailliert)'!$A$17:$A$300))</f>
        <v/>
      </c>
      <c r="O798" s="125" t="str">
        <f t="shared" si="51"/>
        <v/>
      </c>
      <c r="P798" s="20" t="str">
        <f>IFERROR(IF(A798="","",N798*'Ergebnis (detailliert)'!J798/'Ergebnis (detailliert)'!I798),0)</f>
        <v/>
      </c>
      <c r="Q798" s="106" t="str">
        <f t="shared" si="52"/>
        <v/>
      </c>
      <c r="R798" s="107" t="str">
        <f t="shared" si="53"/>
        <v/>
      </c>
      <c r="S798" s="108" t="str">
        <f>IF(A798="","",IF(LOOKUP(A798,Stammdaten!$A$17:$A$1001,Stammdaten!$G$17:$G$1001)="Nein",0,IF(ISBLANK('Beladung des Speichers'!A798),"",ROUND(MIN(J798,Q798)*-1,2))))</f>
        <v/>
      </c>
    </row>
    <row r="799" spans="1:19" x14ac:dyDescent="0.2">
      <c r="A799" s="109" t="str">
        <f>IF('Beladung des Speichers'!A799="","",'Beladung des Speichers'!A799)</f>
        <v/>
      </c>
      <c r="B799" s="109" t="str">
        <f>IF('Beladung des Speichers'!B799="","",'Beladung des Speichers'!B799)</f>
        <v/>
      </c>
      <c r="C799" s="163" t="str">
        <f>IF(ISBLANK('Beladung des Speichers'!A799),"",SUMIFS('Beladung des Speichers'!$C$17:$C$300,'Beladung des Speichers'!$A$17:$A$300,A799)-SUMIFS('Entladung des Speichers'!$C$17:$C$300,'Entladung des Speichers'!$A$17:$A$300,A799)+SUMIFS(Füllstände!$B$17:$B$299,Füllstände!$A$17:$A$299,A799)-SUMIFS(Füllstände!$C$17:$C$299,Füllstände!$A$17:$A$299,A799))</f>
        <v/>
      </c>
      <c r="D799" s="164" t="str">
        <f>IF(ISBLANK('Beladung des Speichers'!A799),"",C799*'Beladung des Speichers'!C799/SUMIFS('Beladung des Speichers'!$C$17:$C$300,'Beladung des Speichers'!$A$17:$A$300,A799))</f>
        <v/>
      </c>
      <c r="E799" s="165" t="str">
        <f>IF(ISBLANK('Beladung des Speichers'!A799),"",1/SUMIFS('Beladung des Speichers'!$C$17:$C$300,'Beladung des Speichers'!$A$17:$A$300,A799)*C799*SUMIF($A$17:$A$300,A799,'Beladung des Speichers'!$E$17:$E$300))</f>
        <v/>
      </c>
      <c r="F799" s="166" t="str">
        <f>IF(ISBLANK('Beladung des Speichers'!A799),"",IF(C799=0,"0,00",D799/C799*E799))</f>
        <v/>
      </c>
      <c r="G799" s="167" t="str">
        <f>IF(ISBLANK('Beladung des Speichers'!A799),"",SUMIFS('Beladung des Speichers'!$C$17:$C$300,'Beladung des Speichers'!$A$17:$A$300,A799))</f>
        <v/>
      </c>
      <c r="H799" s="124" t="str">
        <f>IF(ISBLANK('Beladung des Speichers'!A799),"",'Beladung des Speichers'!C799)</f>
        <v/>
      </c>
      <c r="I799" s="168" t="str">
        <f>IF(ISBLANK('Beladung des Speichers'!A799),"",SUMIFS('Beladung des Speichers'!$E$17:$E$1001,'Beladung des Speichers'!$A$17:$A$1001,'Ergebnis (detailliert)'!A799))</f>
        <v/>
      </c>
      <c r="J799" s="125" t="str">
        <f>IF(ISBLANK('Beladung des Speichers'!A799),"",'Beladung des Speichers'!E799)</f>
        <v/>
      </c>
      <c r="K799" s="168" t="str">
        <f>IF(ISBLANK('Beladung des Speichers'!A799),"",SUMIFS('Entladung des Speichers'!$C$17:$C$1001,'Entladung des Speichers'!$A$17:$A$1001,'Ergebnis (detailliert)'!A799))</f>
        <v/>
      </c>
      <c r="L799" s="169" t="str">
        <f t="shared" si="50"/>
        <v/>
      </c>
      <c r="M799" s="169" t="str">
        <f>IF(ISBLANK('Entladung des Speichers'!A799),"",'Entladung des Speichers'!C799)</f>
        <v/>
      </c>
      <c r="N799" s="168" t="str">
        <f>IF(ISBLANK('Beladung des Speichers'!A799),"",SUMIFS('Entladung des Speichers'!$E$17:$E$1001,'Entladung des Speichers'!$A$17:$A$1001,'Ergebnis (detailliert)'!$A$17:$A$300))</f>
        <v/>
      </c>
      <c r="O799" s="125" t="str">
        <f t="shared" si="51"/>
        <v/>
      </c>
      <c r="P799" s="20" t="str">
        <f>IFERROR(IF(A799="","",N799*'Ergebnis (detailliert)'!J799/'Ergebnis (detailliert)'!I799),0)</f>
        <v/>
      </c>
      <c r="Q799" s="106" t="str">
        <f t="shared" si="52"/>
        <v/>
      </c>
      <c r="R799" s="107" t="str">
        <f t="shared" si="53"/>
        <v/>
      </c>
      <c r="S799" s="108" t="str">
        <f>IF(A799="","",IF(LOOKUP(A799,Stammdaten!$A$17:$A$1001,Stammdaten!$G$17:$G$1001)="Nein",0,IF(ISBLANK('Beladung des Speichers'!A799),"",ROUND(MIN(J799,Q799)*-1,2))))</f>
        <v/>
      </c>
    </row>
    <row r="800" spans="1:19" x14ac:dyDescent="0.2">
      <c r="A800" s="109" t="str">
        <f>IF('Beladung des Speichers'!A800="","",'Beladung des Speichers'!A800)</f>
        <v/>
      </c>
      <c r="B800" s="109" t="str">
        <f>IF('Beladung des Speichers'!B800="","",'Beladung des Speichers'!B800)</f>
        <v/>
      </c>
      <c r="C800" s="163" t="str">
        <f>IF(ISBLANK('Beladung des Speichers'!A800),"",SUMIFS('Beladung des Speichers'!$C$17:$C$300,'Beladung des Speichers'!$A$17:$A$300,A800)-SUMIFS('Entladung des Speichers'!$C$17:$C$300,'Entladung des Speichers'!$A$17:$A$300,A800)+SUMIFS(Füllstände!$B$17:$B$299,Füllstände!$A$17:$A$299,A800)-SUMIFS(Füllstände!$C$17:$C$299,Füllstände!$A$17:$A$299,A800))</f>
        <v/>
      </c>
      <c r="D800" s="164" t="str">
        <f>IF(ISBLANK('Beladung des Speichers'!A800),"",C800*'Beladung des Speichers'!C800/SUMIFS('Beladung des Speichers'!$C$17:$C$300,'Beladung des Speichers'!$A$17:$A$300,A800))</f>
        <v/>
      </c>
      <c r="E800" s="165" t="str">
        <f>IF(ISBLANK('Beladung des Speichers'!A800),"",1/SUMIFS('Beladung des Speichers'!$C$17:$C$300,'Beladung des Speichers'!$A$17:$A$300,A800)*C800*SUMIF($A$17:$A$300,A800,'Beladung des Speichers'!$E$17:$E$300))</f>
        <v/>
      </c>
      <c r="F800" s="166" t="str">
        <f>IF(ISBLANK('Beladung des Speichers'!A800),"",IF(C800=0,"0,00",D800/C800*E800))</f>
        <v/>
      </c>
      <c r="G800" s="167" t="str">
        <f>IF(ISBLANK('Beladung des Speichers'!A800),"",SUMIFS('Beladung des Speichers'!$C$17:$C$300,'Beladung des Speichers'!$A$17:$A$300,A800))</f>
        <v/>
      </c>
      <c r="H800" s="124" t="str">
        <f>IF(ISBLANK('Beladung des Speichers'!A800),"",'Beladung des Speichers'!C800)</f>
        <v/>
      </c>
      <c r="I800" s="168" t="str">
        <f>IF(ISBLANK('Beladung des Speichers'!A800),"",SUMIFS('Beladung des Speichers'!$E$17:$E$1001,'Beladung des Speichers'!$A$17:$A$1001,'Ergebnis (detailliert)'!A800))</f>
        <v/>
      </c>
      <c r="J800" s="125" t="str">
        <f>IF(ISBLANK('Beladung des Speichers'!A800),"",'Beladung des Speichers'!E800)</f>
        <v/>
      </c>
      <c r="K800" s="168" t="str">
        <f>IF(ISBLANK('Beladung des Speichers'!A800),"",SUMIFS('Entladung des Speichers'!$C$17:$C$1001,'Entladung des Speichers'!$A$17:$A$1001,'Ergebnis (detailliert)'!A800))</f>
        <v/>
      </c>
      <c r="L800" s="169" t="str">
        <f t="shared" si="50"/>
        <v/>
      </c>
      <c r="M800" s="169" t="str">
        <f>IF(ISBLANK('Entladung des Speichers'!A800),"",'Entladung des Speichers'!C800)</f>
        <v/>
      </c>
      <c r="N800" s="168" t="str">
        <f>IF(ISBLANK('Beladung des Speichers'!A800),"",SUMIFS('Entladung des Speichers'!$E$17:$E$1001,'Entladung des Speichers'!$A$17:$A$1001,'Ergebnis (detailliert)'!$A$17:$A$300))</f>
        <v/>
      </c>
      <c r="O800" s="125" t="str">
        <f t="shared" si="51"/>
        <v/>
      </c>
      <c r="P800" s="20" t="str">
        <f>IFERROR(IF(A800="","",N800*'Ergebnis (detailliert)'!J800/'Ergebnis (detailliert)'!I800),0)</f>
        <v/>
      </c>
      <c r="Q800" s="106" t="str">
        <f t="shared" si="52"/>
        <v/>
      </c>
      <c r="R800" s="107" t="str">
        <f t="shared" si="53"/>
        <v/>
      </c>
      <c r="S800" s="108" t="str">
        <f>IF(A800="","",IF(LOOKUP(A800,Stammdaten!$A$17:$A$1001,Stammdaten!$G$17:$G$1001)="Nein",0,IF(ISBLANK('Beladung des Speichers'!A800),"",ROUND(MIN(J800,Q800)*-1,2))))</f>
        <v/>
      </c>
    </row>
    <row r="801" spans="1:19" x14ac:dyDescent="0.2">
      <c r="A801" s="109" t="str">
        <f>IF('Beladung des Speichers'!A801="","",'Beladung des Speichers'!A801)</f>
        <v/>
      </c>
      <c r="B801" s="109" t="str">
        <f>IF('Beladung des Speichers'!B801="","",'Beladung des Speichers'!B801)</f>
        <v/>
      </c>
      <c r="C801" s="163" t="str">
        <f>IF(ISBLANK('Beladung des Speichers'!A801),"",SUMIFS('Beladung des Speichers'!$C$17:$C$300,'Beladung des Speichers'!$A$17:$A$300,A801)-SUMIFS('Entladung des Speichers'!$C$17:$C$300,'Entladung des Speichers'!$A$17:$A$300,A801)+SUMIFS(Füllstände!$B$17:$B$299,Füllstände!$A$17:$A$299,A801)-SUMIFS(Füllstände!$C$17:$C$299,Füllstände!$A$17:$A$299,A801))</f>
        <v/>
      </c>
      <c r="D801" s="164" t="str">
        <f>IF(ISBLANK('Beladung des Speichers'!A801),"",C801*'Beladung des Speichers'!C801/SUMIFS('Beladung des Speichers'!$C$17:$C$300,'Beladung des Speichers'!$A$17:$A$300,A801))</f>
        <v/>
      </c>
      <c r="E801" s="165" t="str">
        <f>IF(ISBLANK('Beladung des Speichers'!A801),"",1/SUMIFS('Beladung des Speichers'!$C$17:$C$300,'Beladung des Speichers'!$A$17:$A$300,A801)*C801*SUMIF($A$17:$A$300,A801,'Beladung des Speichers'!$E$17:$E$300))</f>
        <v/>
      </c>
      <c r="F801" s="166" t="str">
        <f>IF(ISBLANK('Beladung des Speichers'!A801),"",IF(C801=0,"0,00",D801/C801*E801))</f>
        <v/>
      </c>
      <c r="G801" s="167" t="str">
        <f>IF(ISBLANK('Beladung des Speichers'!A801),"",SUMIFS('Beladung des Speichers'!$C$17:$C$300,'Beladung des Speichers'!$A$17:$A$300,A801))</f>
        <v/>
      </c>
      <c r="H801" s="124" t="str">
        <f>IF(ISBLANK('Beladung des Speichers'!A801),"",'Beladung des Speichers'!C801)</f>
        <v/>
      </c>
      <c r="I801" s="168" t="str">
        <f>IF(ISBLANK('Beladung des Speichers'!A801),"",SUMIFS('Beladung des Speichers'!$E$17:$E$1001,'Beladung des Speichers'!$A$17:$A$1001,'Ergebnis (detailliert)'!A801))</f>
        <v/>
      </c>
      <c r="J801" s="125" t="str">
        <f>IF(ISBLANK('Beladung des Speichers'!A801),"",'Beladung des Speichers'!E801)</f>
        <v/>
      </c>
      <c r="K801" s="168" t="str">
        <f>IF(ISBLANK('Beladung des Speichers'!A801),"",SUMIFS('Entladung des Speichers'!$C$17:$C$1001,'Entladung des Speichers'!$A$17:$A$1001,'Ergebnis (detailliert)'!A801))</f>
        <v/>
      </c>
      <c r="L801" s="169" t="str">
        <f t="shared" si="50"/>
        <v/>
      </c>
      <c r="M801" s="169" t="str">
        <f>IF(ISBLANK('Entladung des Speichers'!A801),"",'Entladung des Speichers'!C801)</f>
        <v/>
      </c>
      <c r="N801" s="168" t="str">
        <f>IF(ISBLANK('Beladung des Speichers'!A801),"",SUMIFS('Entladung des Speichers'!$E$17:$E$1001,'Entladung des Speichers'!$A$17:$A$1001,'Ergebnis (detailliert)'!$A$17:$A$300))</f>
        <v/>
      </c>
      <c r="O801" s="125" t="str">
        <f t="shared" si="51"/>
        <v/>
      </c>
      <c r="P801" s="20" t="str">
        <f>IFERROR(IF(A801="","",N801*'Ergebnis (detailliert)'!J801/'Ergebnis (detailliert)'!I801),0)</f>
        <v/>
      </c>
      <c r="Q801" s="106" t="str">
        <f t="shared" si="52"/>
        <v/>
      </c>
      <c r="R801" s="107" t="str">
        <f t="shared" si="53"/>
        <v/>
      </c>
      <c r="S801" s="108" t="str">
        <f>IF(A801="","",IF(LOOKUP(A801,Stammdaten!$A$17:$A$1001,Stammdaten!$G$17:$G$1001)="Nein",0,IF(ISBLANK('Beladung des Speichers'!A801),"",ROUND(MIN(J801,Q801)*-1,2))))</f>
        <v/>
      </c>
    </row>
    <row r="802" spans="1:19" x14ac:dyDescent="0.2">
      <c r="A802" s="109" t="str">
        <f>IF('Beladung des Speichers'!A802="","",'Beladung des Speichers'!A802)</f>
        <v/>
      </c>
      <c r="B802" s="109" t="str">
        <f>IF('Beladung des Speichers'!B802="","",'Beladung des Speichers'!B802)</f>
        <v/>
      </c>
      <c r="C802" s="163" t="str">
        <f>IF(ISBLANK('Beladung des Speichers'!A802),"",SUMIFS('Beladung des Speichers'!$C$17:$C$300,'Beladung des Speichers'!$A$17:$A$300,A802)-SUMIFS('Entladung des Speichers'!$C$17:$C$300,'Entladung des Speichers'!$A$17:$A$300,A802)+SUMIFS(Füllstände!$B$17:$B$299,Füllstände!$A$17:$A$299,A802)-SUMIFS(Füllstände!$C$17:$C$299,Füllstände!$A$17:$A$299,A802))</f>
        <v/>
      </c>
      <c r="D802" s="164" t="str">
        <f>IF(ISBLANK('Beladung des Speichers'!A802),"",C802*'Beladung des Speichers'!C802/SUMIFS('Beladung des Speichers'!$C$17:$C$300,'Beladung des Speichers'!$A$17:$A$300,A802))</f>
        <v/>
      </c>
      <c r="E802" s="165" t="str">
        <f>IF(ISBLANK('Beladung des Speichers'!A802),"",1/SUMIFS('Beladung des Speichers'!$C$17:$C$300,'Beladung des Speichers'!$A$17:$A$300,A802)*C802*SUMIF($A$17:$A$300,A802,'Beladung des Speichers'!$E$17:$E$300))</f>
        <v/>
      </c>
      <c r="F802" s="166" t="str">
        <f>IF(ISBLANK('Beladung des Speichers'!A802),"",IF(C802=0,"0,00",D802/C802*E802))</f>
        <v/>
      </c>
      <c r="G802" s="167" t="str">
        <f>IF(ISBLANK('Beladung des Speichers'!A802),"",SUMIFS('Beladung des Speichers'!$C$17:$C$300,'Beladung des Speichers'!$A$17:$A$300,A802))</f>
        <v/>
      </c>
      <c r="H802" s="124" t="str">
        <f>IF(ISBLANK('Beladung des Speichers'!A802),"",'Beladung des Speichers'!C802)</f>
        <v/>
      </c>
      <c r="I802" s="168" t="str">
        <f>IF(ISBLANK('Beladung des Speichers'!A802),"",SUMIFS('Beladung des Speichers'!$E$17:$E$1001,'Beladung des Speichers'!$A$17:$A$1001,'Ergebnis (detailliert)'!A802))</f>
        <v/>
      </c>
      <c r="J802" s="125" t="str">
        <f>IF(ISBLANK('Beladung des Speichers'!A802),"",'Beladung des Speichers'!E802)</f>
        <v/>
      </c>
      <c r="K802" s="168" t="str">
        <f>IF(ISBLANK('Beladung des Speichers'!A802),"",SUMIFS('Entladung des Speichers'!$C$17:$C$1001,'Entladung des Speichers'!$A$17:$A$1001,'Ergebnis (detailliert)'!A802))</f>
        <v/>
      </c>
      <c r="L802" s="169" t="str">
        <f t="shared" si="50"/>
        <v/>
      </c>
      <c r="M802" s="169" t="str">
        <f>IF(ISBLANK('Entladung des Speichers'!A802),"",'Entladung des Speichers'!C802)</f>
        <v/>
      </c>
      <c r="N802" s="168" t="str">
        <f>IF(ISBLANK('Beladung des Speichers'!A802),"",SUMIFS('Entladung des Speichers'!$E$17:$E$1001,'Entladung des Speichers'!$A$17:$A$1001,'Ergebnis (detailliert)'!$A$17:$A$300))</f>
        <v/>
      </c>
      <c r="O802" s="125" t="str">
        <f t="shared" si="51"/>
        <v/>
      </c>
      <c r="P802" s="20" t="str">
        <f>IFERROR(IF(A802="","",N802*'Ergebnis (detailliert)'!J802/'Ergebnis (detailliert)'!I802),0)</f>
        <v/>
      </c>
      <c r="Q802" s="106" t="str">
        <f t="shared" si="52"/>
        <v/>
      </c>
      <c r="R802" s="107" t="str">
        <f t="shared" si="53"/>
        <v/>
      </c>
      <c r="S802" s="108" t="str">
        <f>IF(A802="","",IF(LOOKUP(A802,Stammdaten!$A$17:$A$1001,Stammdaten!$G$17:$G$1001)="Nein",0,IF(ISBLANK('Beladung des Speichers'!A802),"",ROUND(MIN(J802,Q802)*-1,2))))</f>
        <v/>
      </c>
    </row>
    <row r="803" spans="1:19" x14ac:dyDescent="0.2">
      <c r="A803" s="109" t="str">
        <f>IF('Beladung des Speichers'!A803="","",'Beladung des Speichers'!A803)</f>
        <v/>
      </c>
      <c r="B803" s="109" t="str">
        <f>IF('Beladung des Speichers'!B803="","",'Beladung des Speichers'!B803)</f>
        <v/>
      </c>
      <c r="C803" s="163" t="str">
        <f>IF(ISBLANK('Beladung des Speichers'!A803),"",SUMIFS('Beladung des Speichers'!$C$17:$C$300,'Beladung des Speichers'!$A$17:$A$300,A803)-SUMIFS('Entladung des Speichers'!$C$17:$C$300,'Entladung des Speichers'!$A$17:$A$300,A803)+SUMIFS(Füllstände!$B$17:$B$299,Füllstände!$A$17:$A$299,A803)-SUMIFS(Füllstände!$C$17:$C$299,Füllstände!$A$17:$A$299,A803))</f>
        <v/>
      </c>
      <c r="D803" s="164" t="str">
        <f>IF(ISBLANK('Beladung des Speichers'!A803),"",C803*'Beladung des Speichers'!C803/SUMIFS('Beladung des Speichers'!$C$17:$C$300,'Beladung des Speichers'!$A$17:$A$300,A803))</f>
        <v/>
      </c>
      <c r="E803" s="165" t="str">
        <f>IF(ISBLANK('Beladung des Speichers'!A803),"",1/SUMIFS('Beladung des Speichers'!$C$17:$C$300,'Beladung des Speichers'!$A$17:$A$300,A803)*C803*SUMIF($A$17:$A$300,A803,'Beladung des Speichers'!$E$17:$E$300))</f>
        <v/>
      </c>
      <c r="F803" s="166" t="str">
        <f>IF(ISBLANK('Beladung des Speichers'!A803),"",IF(C803=0,"0,00",D803/C803*E803))</f>
        <v/>
      </c>
      <c r="G803" s="167" t="str">
        <f>IF(ISBLANK('Beladung des Speichers'!A803),"",SUMIFS('Beladung des Speichers'!$C$17:$C$300,'Beladung des Speichers'!$A$17:$A$300,A803))</f>
        <v/>
      </c>
      <c r="H803" s="124" t="str">
        <f>IF(ISBLANK('Beladung des Speichers'!A803),"",'Beladung des Speichers'!C803)</f>
        <v/>
      </c>
      <c r="I803" s="168" t="str">
        <f>IF(ISBLANK('Beladung des Speichers'!A803),"",SUMIFS('Beladung des Speichers'!$E$17:$E$1001,'Beladung des Speichers'!$A$17:$A$1001,'Ergebnis (detailliert)'!A803))</f>
        <v/>
      </c>
      <c r="J803" s="125" t="str">
        <f>IF(ISBLANK('Beladung des Speichers'!A803),"",'Beladung des Speichers'!E803)</f>
        <v/>
      </c>
      <c r="K803" s="168" t="str">
        <f>IF(ISBLANK('Beladung des Speichers'!A803),"",SUMIFS('Entladung des Speichers'!$C$17:$C$1001,'Entladung des Speichers'!$A$17:$A$1001,'Ergebnis (detailliert)'!A803))</f>
        <v/>
      </c>
      <c r="L803" s="169" t="str">
        <f t="shared" si="50"/>
        <v/>
      </c>
      <c r="M803" s="169" t="str">
        <f>IF(ISBLANK('Entladung des Speichers'!A803),"",'Entladung des Speichers'!C803)</f>
        <v/>
      </c>
      <c r="N803" s="168" t="str">
        <f>IF(ISBLANK('Beladung des Speichers'!A803),"",SUMIFS('Entladung des Speichers'!$E$17:$E$1001,'Entladung des Speichers'!$A$17:$A$1001,'Ergebnis (detailliert)'!$A$17:$A$300))</f>
        <v/>
      </c>
      <c r="O803" s="125" t="str">
        <f t="shared" si="51"/>
        <v/>
      </c>
      <c r="P803" s="20" t="str">
        <f>IFERROR(IF(A803="","",N803*'Ergebnis (detailliert)'!J803/'Ergebnis (detailliert)'!I803),0)</f>
        <v/>
      </c>
      <c r="Q803" s="106" t="str">
        <f t="shared" si="52"/>
        <v/>
      </c>
      <c r="R803" s="107" t="str">
        <f t="shared" si="53"/>
        <v/>
      </c>
      <c r="S803" s="108" t="str">
        <f>IF(A803="","",IF(LOOKUP(A803,Stammdaten!$A$17:$A$1001,Stammdaten!$G$17:$G$1001)="Nein",0,IF(ISBLANK('Beladung des Speichers'!A803),"",ROUND(MIN(J803,Q803)*-1,2))))</f>
        <v/>
      </c>
    </row>
    <row r="804" spans="1:19" x14ac:dyDescent="0.2">
      <c r="A804" s="109" t="str">
        <f>IF('Beladung des Speichers'!A804="","",'Beladung des Speichers'!A804)</f>
        <v/>
      </c>
      <c r="B804" s="109" t="str">
        <f>IF('Beladung des Speichers'!B804="","",'Beladung des Speichers'!B804)</f>
        <v/>
      </c>
      <c r="C804" s="163" t="str">
        <f>IF(ISBLANK('Beladung des Speichers'!A804),"",SUMIFS('Beladung des Speichers'!$C$17:$C$300,'Beladung des Speichers'!$A$17:$A$300,A804)-SUMIFS('Entladung des Speichers'!$C$17:$C$300,'Entladung des Speichers'!$A$17:$A$300,A804)+SUMIFS(Füllstände!$B$17:$B$299,Füllstände!$A$17:$A$299,A804)-SUMIFS(Füllstände!$C$17:$C$299,Füllstände!$A$17:$A$299,A804))</f>
        <v/>
      </c>
      <c r="D804" s="164" t="str">
        <f>IF(ISBLANK('Beladung des Speichers'!A804),"",C804*'Beladung des Speichers'!C804/SUMIFS('Beladung des Speichers'!$C$17:$C$300,'Beladung des Speichers'!$A$17:$A$300,A804))</f>
        <v/>
      </c>
      <c r="E804" s="165" t="str">
        <f>IF(ISBLANK('Beladung des Speichers'!A804),"",1/SUMIFS('Beladung des Speichers'!$C$17:$C$300,'Beladung des Speichers'!$A$17:$A$300,A804)*C804*SUMIF($A$17:$A$300,A804,'Beladung des Speichers'!$E$17:$E$300))</f>
        <v/>
      </c>
      <c r="F804" s="166" t="str">
        <f>IF(ISBLANK('Beladung des Speichers'!A804),"",IF(C804=0,"0,00",D804/C804*E804))</f>
        <v/>
      </c>
      <c r="G804" s="167" t="str">
        <f>IF(ISBLANK('Beladung des Speichers'!A804),"",SUMIFS('Beladung des Speichers'!$C$17:$C$300,'Beladung des Speichers'!$A$17:$A$300,A804))</f>
        <v/>
      </c>
      <c r="H804" s="124" t="str">
        <f>IF(ISBLANK('Beladung des Speichers'!A804),"",'Beladung des Speichers'!C804)</f>
        <v/>
      </c>
      <c r="I804" s="168" t="str">
        <f>IF(ISBLANK('Beladung des Speichers'!A804),"",SUMIFS('Beladung des Speichers'!$E$17:$E$1001,'Beladung des Speichers'!$A$17:$A$1001,'Ergebnis (detailliert)'!A804))</f>
        <v/>
      </c>
      <c r="J804" s="125" t="str">
        <f>IF(ISBLANK('Beladung des Speichers'!A804),"",'Beladung des Speichers'!E804)</f>
        <v/>
      </c>
      <c r="K804" s="168" t="str">
        <f>IF(ISBLANK('Beladung des Speichers'!A804),"",SUMIFS('Entladung des Speichers'!$C$17:$C$1001,'Entladung des Speichers'!$A$17:$A$1001,'Ergebnis (detailliert)'!A804))</f>
        <v/>
      </c>
      <c r="L804" s="169" t="str">
        <f t="shared" si="50"/>
        <v/>
      </c>
      <c r="M804" s="169" t="str">
        <f>IF(ISBLANK('Entladung des Speichers'!A804),"",'Entladung des Speichers'!C804)</f>
        <v/>
      </c>
      <c r="N804" s="168" t="str">
        <f>IF(ISBLANK('Beladung des Speichers'!A804),"",SUMIFS('Entladung des Speichers'!$E$17:$E$1001,'Entladung des Speichers'!$A$17:$A$1001,'Ergebnis (detailliert)'!$A$17:$A$300))</f>
        <v/>
      </c>
      <c r="O804" s="125" t="str">
        <f t="shared" si="51"/>
        <v/>
      </c>
      <c r="P804" s="20" t="str">
        <f>IFERROR(IF(A804="","",N804*'Ergebnis (detailliert)'!J804/'Ergebnis (detailliert)'!I804),0)</f>
        <v/>
      </c>
      <c r="Q804" s="106" t="str">
        <f t="shared" si="52"/>
        <v/>
      </c>
      <c r="R804" s="107" t="str">
        <f t="shared" si="53"/>
        <v/>
      </c>
      <c r="S804" s="108" t="str">
        <f>IF(A804="","",IF(LOOKUP(A804,Stammdaten!$A$17:$A$1001,Stammdaten!$G$17:$G$1001)="Nein",0,IF(ISBLANK('Beladung des Speichers'!A804),"",ROUND(MIN(J804,Q804)*-1,2))))</f>
        <v/>
      </c>
    </row>
    <row r="805" spans="1:19" x14ac:dyDescent="0.2">
      <c r="A805" s="109" t="str">
        <f>IF('Beladung des Speichers'!A805="","",'Beladung des Speichers'!A805)</f>
        <v/>
      </c>
      <c r="B805" s="109" t="str">
        <f>IF('Beladung des Speichers'!B805="","",'Beladung des Speichers'!B805)</f>
        <v/>
      </c>
      <c r="C805" s="163" t="str">
        <f>IF(ISBLANK('Beladung des Speichers'!A805),"",SUMIFS('Beladung des Speichers'!$C$17:$C$300,'Beladung des Speichers'!$A$17:$A$300,A805)-SUMIFS('Entladung des Speichers'!$C$17:$C$300,'Entladung des Speichers'!$A$17:$A$300,A805)+SUMIFS(Füllstände!$B$17:$B$299,Füllstände!$A$17:$A$299,A805)-SUMIFS(Füllstände!$C$17:$C$299,Füllstände!$A$17:$A$299,A805))</f>
        <v/>
      </c>
      <c r="D805" s="164" t="str">
        <f>IF(ISBLANK('Beladung des Speichers'!A805),"",C805*'Beladung des Speichers'!C805/SUMIFS('Beladung des Speichers'!$C$17:$C$300,'Beladung des Speichers'!$A$17:$A$300,A805))</f>
        <v/>
      </c>
      <c r="E805" s="165" t="str">
        <f>IF(ISBLANK('Beladung des Speichers'!A805),"",1/SUMIFS('Beladung des Speichers'!$C$17:$C$300,'Beladung des Speichers'!$A$17:$A$300,A805)*C805*SUMIF($A$17:$A$300,A805,'Beladung des Speichers'!$E$17:$E$300))</f>
        <v/>
      </c>
      <c r="F805" s="166" t="str">
        <f>IF(ISBLANK('Beladung des Speichers'!A805),"",IF(C805=0,"0,00",D805/C805*E805))</f>
        <v/>
      </c>
      <c r="G805" s="167" t="str">
        <f>IF(ISBLANK('Beladung des Speichers'!A805),"",SUMIFS('Beladung des Speichers'!$C$17:$C$300,'Beladung des Speichers'!$A$17:$A$300,A805))</f>
        <v/>
      </c>
      <c r="H805" s="124" t="str">
        <f>IF(ISBLANK('Beladung des Speichers'!A805),"",'Beladung des Speichers'!C805)</f>
        <v/>
      </c>
      <c r="I805" s="168" t="str">
        <f>IF(ISBLANK('Beladung des Speichers'!A805),"",SUMIFS('Beladung des Speichers'!$E$17:$E$1001,'Beladung des Speichers'!$A$17:$A$1001,'Ergebnis (detailliert)'!A805))</f>
        <v/>
      </c>
      <c r="J805" s="125" t="str">
        <f>IF(ISBLANK('Beladung des Speichers'!A805),"",'Beladung des Speichers'!E805)</f>
        <v/>
      </c>
      <c r="K805" s="168" t="str">
        <f>IF(ISBLANK('Beladung des Speichers'!A805),"",SUMIFS('Entladung des Speichers'!$C$17:$C$1001,'Entladung des Speichers'!$A$17:$A$1001,'Ergebnis (detailliert)'!A805))</f>
        <v/>
      </c>
      <c r="L805" s="169" t="str">
        <f t="shared" si="50"/>
        <v/>
      </c>
      <c r="M805" s="169" t="str">
        <f>IF(ISBLANK('Entladung des Speichers'!A805),"",'Entladung des Speichers'!C805)</f>
        <v/>
      </c>
      <c r="N805" s="168" t="str">
        <f>IF(ISBLANK('Beladung des Speichers'!A805),"",SUMIFS('Entladung des Speichers'!$E$17:$E$1001,'Entladung des Speichers'!$A$17:$A$1001,'Ergebnis (detailliert)'!$A$17:$A$300))</f>
        <v/>
      </c>
      <c r="O805" s="125" t="str">
        <f t="shared" si="51"/>
        <v/>
      </c>
      <c r="P805" s="20" t="str">
        <f>IFERROR(IF(A805="","",N805*'Ergebnis (detailliert)'!J805/'Ergebnis (detailliert)'!I805),0)</f>
        <v/>
      </c>
      <c r="Q805" s="106" t="str">
        <f t="shared" si="52"/>
        <v/>
      </c>
      <c r="R805" s="107" t="str">
        <f t="shared" si="53"/>
        <v/>
      </c>
      <c r="S805" s="108" t="str">
        <f>IF(A805="","",IF(LOOKUP(A805,Stammdaten!$A$17:$A$1001,Stammdaten!$G$17:$G$1001)="Nein",0,IF(ISBLANK('Beladung des Speichers'!A805),"",ROUND(MIN(J805,Q805)*-1,2))))</f>
        <v/>
      </c>
    </row>
    <row r="806" spans="1:19" x14ac:dyDescent="0.2">
      <c r="A806" s="109" t="str">
        <f>IF('Beladung des Speichers'!A806="","",'Beladung des Speichers'!A806)</f>
        <v/>
      </c>
      <c r="B806" s="109" t="str">
        <f>IF('Beladung des Speichers'!B806="","",'Beladung des Speichers'!B806)</f>
        <v/>
      </c>
      <c r="C806" s="163" t="str">
        <f>IF(ISBLANK('Beladung des Speichers'!A806),"",SUMIFS('Beladung des Speichers'!$C$17:$C$300,'Beladung des Speichers'!$A$17:$A$300,A806)-SUMIFS('Entladung des Speichers'!$C$17:$C$300,'Entladung des Speichers'!$A$17:$A$300,A806)+SUMIFS(Füllstände!$B$17:$B$299,Füllstände!$A$17:$A$299,A806)-SUMIFS(Füllstände!$C$17:$C$299,Füllstände!$A$17:$A$299,A806))</f>
        <v/>
      </c>
      <c r="D806" s="164" t="str">
        <f>IF(ISBLANK('Beladung des Speichers'!A806),"",C806*'Beladung des Speichers'!C806/SUMIFS('Beladung des Speichers'!$C$17:$C$300,'Beladung des Speichers'!$A$17:$A$300,A806))</f>
        <v/>
      </c>
      <c r="E806" s="165" t="str">
        <f>IF(ISBLANK('Beladung des Speichers'!A806),"",1/SUMIFS('Beladung des Speichers'!$C$17:$C$300,'Beladung des Speichers'!$A$17:$A$300,A806)*C806*SUMIF($A$17:$A$300,A806,'Beladung des Speichers'!$E$17:$E$300))</f>
        <v/>
      </c>
      <c r="F806" s="166" t="str">
        <f>IF(ISBLANK('Beladung des Speichers'!A806),"",IF(C806=0,"0,00",D806/C806*E806))</f>
        <v/>
      </c>
      <c r="G806" s="167" t="str">
        <f>IF(ISBLANK('Beladung des Speichers'!A806),"",SUMIFS('Beladung des Speichers'!$C$17:$C$300,'Beladung des Speichers'!$A$17:$A$300,A806))</f>
        <v/>
      </c>
      <c r="H806" s="124" t="str">
        <f>IF(ISBLANK('Beladung des Speichers'!A806),"",'Beladung des Speichers'!C806)</f>
        <v/>
      </c>
      <c r="I806" s="168" t="str">
        <f>IF(ISBLANK('Beladung des Speichers'!A806),"",SUMIFS('Beladung des Speichers'!$E$17:$E$1001,'Beladung des Speichers'!$A$17:$A$1001,'Ergebnis (detailliert)'!A806))</f>
        <v/>
      </c>
      <c r="J806" s="125" t="str">
        <f>IF(ISBLANK('Beladung des Speichers'!A806),"",'Beladung des Speichers'!E806)</f>
        <v/>
      </c>
      <c r="K806" s="168" t="str">
        <f>IF(ISBLANK('Beladung des Speichers'!A806),"",SUMIFS('Entladung des Speichers'!$C$17:$C$1001,'Entladung des Speichers'!$A$17:$A$1001,'Ergebnis (detailliert)'!A806))</f>
        <v/>
      </c>
      <c r="L806" s="169" t="str">
        <f t="shared" si="50"/>
        <v/>
      </c>
      <c r="M806" s="169" t="str">
        <f>IF(ISBLANK('Entladung des Speichers'!A806),"",'Entladung des Speichers'!C806)</f>
        <v/>
      </c>
      <c r="N806" s="168" t="str">
        <f>IF(ISBLANK('Beladung des Speichers'!A806),"",SUMIFS('Entladung des Speichers'!$E$17:$E$1001,'Entladung des Speichers'!$A$17:$A$1001,'Ergebnis (detailliert)'!$A$17:$A$300))</f>
        <v/>
      </c>
      <c r="O806" s="125" t="str">
        <f t="shared" si="51"/>
        <v/>
      </c>
      <c r="P806" s="20" t="str">
        <f>IFERROR(IF(A806="","",N806*'Ergebnis (detailliert)'!J806/'Ergebnis (detailliert)'!I806),0)</f>
        <v/>
      </c>
      <c r="Q806" s="106" t="str">
        <f t="shared" si="52"/>
        <v/>
      </c>
      <c r="R806" s="107" t="str">
        <f t="shared" si="53"/>
        <v/>
      </c>
      <c r="S806" s="108" t="str">
        <f>IF(A806="","",IF(LOOKUP(A806,Stammdaten!$A$17:$A$1001,Stammdaten!$G$17:$G$1001)="Nein",0,IF(ISBLANK('Beladung des Speichers'!A806),"",ROUND(MIN(J806,Q806)*-1,2))))</f>
        <v/>
      </c>
    </row>
    <row r="807" spans="1:19" x14ac:dyDescent="0.2">
      <c r="A807" s="109" t="str">
        <f>IF('Beladung des Speichers'!A807="","",'Beladung des Speichers'!A807)</f>
        <v/>
      </c>
      <c r="B807" s="109" t="str">
        <f>IF('Beladung des Speichers'!B807="","",'Beladung des Speichers'!B807)</f>
        <v/>
      </c>
      <c r="C807" s="163" t="str">
        <f>IF(ISBLANK('Beladung des Speichers'!A807),"",SUMIFS('Beladung des Speichers'!$C$17:$C$300,'Beladung des Speichers'!$A$17:$A$300,A807)-SUMIFS('Entladung des Speichers'!$C$17:$C$300,'Entladung des Speichers'!$A$17:$A$300,A807)+SUMIFS(Füllstände!$B$17:$B$299,Füllstände!$A$17:$A$299,A807)-SUMIFS(Füllstände!$C$17:$C$299,Füllstände!$A$17:$A$299,A807))</f>
        <v/>
      </c>
      <c r="D807" s="164" t="str">
        <f>IF(ISBLANK('Beladung des Speichers'!A807),"",C807*'Beladung des Speichers'!C807/SUMIFS('Beladung des Speichers'!$C$17:$C$300,'Beladung des Speichers'!$A$17:$A$300,A807))</f>
        <v/>
      </c>
      <c r="E807" s="165" t="str">
        <f>IF(ISBLANK('Beladung des Speichers'!A807),"",1/SUMIFS('Beladung des Speichers'!$C$17:$C$300,'Beladung des Speichers'!$A$17:$A$300,A807)*C807*SUMIF($A$17:$A$300,A807,'Beladung des Speichers'!$E$17:$E$300))</f>
        <v/>
      </c>
      <c r="F807" s="166" t="str">
        <f>IF(ISBLANK('Beladung des Speichers'!A807),"",IF(C807=0,"0,00",D807/C807*E807))</f>
        <v/>
      </c>
      <c r="G807" s="167" t="str">
        <f>IF(ISBLANK('Beladung des Speichers'!A807),"",SUMIFS('Beladung des Speichers'!$C$17:$C$300,'Beladung des Speichers'!$A$17:$A$300,A807))</f>
        <v/>
      </c>
      <c r="H807" s="124" t="str">
        <f>IF(ISBLANK('Beladung des Speichers'!A807),"",'Beladung des Speichers'!C807)</f>
        <v/>
      </c>
      <c r="I807" s="168" t="str">
        <f>IF(ISBLANK('Beladung des Speichers'!A807),"",SUMIFS('Beladung des Speichers'!$E$17:$E$1001,'Beladung des Speichers'!$A$17:$A$1001,'Ergebnis (detailliert)'!A807))</f>
        <v/>
      </c>
      <c r="J807" s="125" t="str">
        <f>IF(ISBLANK('Beladung des Speichers'!A807),"",'Beladung des Speichers'!E807)</f>
        <v/>
      </c>
      <c r="K807" s="168" t="str">
        <f>IF(ISBLANK('Beladung des Speichers'!A807),"",SUMIFS('Entladung des Speichers'!$C$17:$C$1001,'Entladung des Speichers'!$A$17:$A$1001,'Ergebnis (detailliert)'!A807))</f>
        <v/>
      </c>
      <c r="L807" s="169" t="str">
        <f t="shared" si="50"/>
        <v/>
      </c>
      <c r="M807" s="169" t="str">
        <f>IF(ISBLANK('Entladung des Speichers'!A807),"",'Entladung des Speichers'!C807)</f>
        <v/>
      </c>
      <c r="N807" s="168" t="str">
        <f>IF(ISBLANK('Beladung des Speichers'!A807),"",SUMIFS('Entladung des Speichers'!$E$17:$E$1001,'Entladung des Speichers'!$A$17:$A$1001,'Ergebnis (detailliert)'!$A$17:$A$300))</f>
        <v/>
      </c>
      <c r="O807" s="125" t="str">
        <f t="shared" si="51"/>
        <v/>
      </c>
      <c r="P807" s="20" t="str">
        <f>IFERROR(IF(A807="","",N807*'Ergebnis (detailliert)'!J807/'Ergebnis (detailliert)'!I807),0)</f>
        <v/>
      </c>
      <c r="Q807" s="106" t="str">
        <f t="shared" si="52"/>
        <v/>
      </c>
      <c r="R807" s="107" t="str">
        <f t="shared" si="53"/>
        <v/>
      </c>
      <c r="S807" s="108" t="str">
        <f>IF(A807="","",IF(LOOKUP(A807,Stammdaten!$A$17:$A$1001,Stammdaten!$G$17:$G$1001)="Nein",0,IF(ISBLANK('Beladung des Speichers'!A807),"",ROUND(MIN(J807,Q807)*-1,2))))</f>
        <v/>
      </c>
    </row>
    <row r="808" spans="1:19" x14ac:dyDescent="0.2">
      <c r="A808" s="109" t="str">
        <f>IF('Beladung des Speichers'!A808="","",'Beladung des Speichers'!A808)</f>
        <v/>
      </c>
      <c r="B808" s="109" t="str">
        <f>IF('Beladung des Speichers'!B808="","",'Beladung des Speichers'!B808)</f>
        <v/>
      </c>
      <c r="C808" s="163" t="str">
        <f>IF(ISBLANK('Beladung des Speichers'!A808),"",SUMIFS('Beladung des Speichers'!$C$17:$C$300,'Beladung des Speichers'!$A$17:$A$300,A808)-SUMIFS('Entladung des Speichers'!$C$17:$C$300,'Entladung des Speichers'!$A$17:$A$300,A808)+SUMIFS(Füllstände!$B$17:$B$299,Füllstände!$A$17:$A$299,A808)-SUMIFS(Füllstände!$C$17:$C$299,Füllstände!$A$17:$A$299,A808))</f>
        <v/>
      </c>
      <c r="D808" s="164" t="str">
        <f>IF(ISBLANK('Beladung des Speichers'!A808),"",C808*'Beladung des Speichers'!C808/SUMIFS('Beladung des Speichers'!$C$17:$C$300,'Beladung des Speichers'!$A$17:$A$300,A808))</f>
        <v/>
      </c>
      <c r="E808" s="165" t="str">
        <f>IF(ISBLANK('Beladung des Speichers'!A808),"",1/SUMIFS('Beladung des Speichers'!$C$17:$C$300,'Beladung des Speichers'!$A$17:$A$300,A808)*C808*SUMIF($A$17:$A$300,A808,'Beladung des Speichers'!$E$17:$E$300))</f>
        <v/>
      </c>
      <c r="F808" s="166" t="str">
        <f>IF(ISBLANK('Beladung des Speichers'!A808),"",IF(C808=0,"0,00",D808/C808*E808))</f>
        <v/>
      </c>
      <c r="G808" s="167" t="str">
        <f>IF(ISBLANK('Beladung des Speichers'!A808),"",SUMIFS('Beladung des Speichers'!$C$17:$C$300,'Beladung des Speichers'!$A$17:$A$300,A808))</f>
        <v/>
      </c>
      <c r="H808" s="124" t="str">
        <f>IF(ISBLANK('Beladung des Speichers'!A808),"",'Beladung des Speichers'!C808)</f>
        <v/>
      </c>
      <c r="I808" s="168" t="str">
        <f>IF(ISBLANK('Beladung des Speichers'!A808),"",SUMIFS('Beladung des Speichers'!$E$17:$E$1001,'Beladung des Speichers'!$A$17:$A$1001,'Ergebnis (detailliert)'!A808))</f>
        <v/>
      </c>
      <c r="J808" s="125" t="str">
        <f>IF(ISBLANK('Beladung des Speichers'!A808),"",'Beladung des Speichers'!E808)</f>
        <v/>
      </c>
      <c r="K808" s="168" t="str">
        <f>IF(ISBLANK('Beladung des Speichers'!A808),"",SUMIFS('Entladung des Speichers'!$C$17:$C$1001,'Entladung des Speichers'!$A$17:$A$1001,'Ergebnis (detailliert)'!A808))</f>
        <v/>
      </c>
      <c r="L808" s="169" t="str">
        <f t="shared" si="50"/>
        <v/>
      </c>
      <c r="M808" s="169" t="str">
        <f>IF(ISBLANK('Entladung des Speichers'!A808),"",'Entladung des Speichers'!C808)</f>
        <v/>
      </c>
      <c r="N808" s="168" t="str">
        <f>IF(ISBLANK('Beladung des Speichers'!A808),"",SUMIFS('Entladung des Speichers'!$E$17:$E$1001,'Entladung des Speichers'!$A$17:$A$1001,'Ergebnis (detailliert)'!$A$17:$A$300))</f>
        <v/>
      </c>
      <c r="O808" s="125" t="str">
        <f t="shared" si="51"/>
        <v/>
      </c>
      <c r="P808" s="20" t="str">
        <f>IFERROR(IF(A808="","",N808*'Ergebnis (detailliert)'!J808/'Ergebnis (detailliert)'!I808),0)</f>
        <v/>
      </c>
      <c r="Q808" s="106" t="str">
        <f t="shared" si="52"/>
        <v/>
      </c>
      <c r="R808" s="107" t="str">
        <f t="shared" si="53"/>
        <v/>
      </c>
      <c r="S808" s="108" t="str">
        <f>IF(A808="","",IF(LOOKUP(A808,Stammdaten!$A$17:$A$1001,Stammdaten!$G$17:$G$1001)="Nein",0,IF(ISBLANK('Beladung des Speichers'!A808),"",ROUND(MIN(J808,Q808)*-1,2))))</f>
        <v/>
      </c>
    </row>
    <row r="809" spans="1:19" x14ac:dyDescent="0.2">
      <c r="A809" s="109" t="str">
        <f>IF('Beladung des Speichers'!A809="","",'Beladung des Speichers'!A809)</f>
        <v/>
      </c>
      <c r="B809" s="109" t="str">
        <f>IF('Beladung des Speichers'!B809="","",'Beladung des Speichers'!B809)</f>
        <v/>
      </c>
      <c r="C809" s="163" t="str">
        <f>IF(ISBLANK('Beladung des Speichers'!A809),"",SUMIFS('Beladung des Speichers'!$C$17:$C$300,'Beladung des Speichers'!$A$17:$A$300,A809)-SUMIFS('Entladung des Speichers'!$C$17:$C$300,'Entladung des Speichers'!$A$17:$A$300,A809)+SUMIFS(Füllstände!$B$17:$B$299,Füllstände!$A$17:$A$299,A809)-SUMIFS(Füllstände!$C$17:$C$299,Füllstände!$A$17:$A$299,A809))</f>
        <v/>
      </c>
      <c r="D809" s="164" t="str">
        <f>IF(ISBLANK('Beladung des Speichers'!A809),"",C809*'Beladung des Speichers'!C809/SUMIFS('Beladung des Speichers'!$C$17:$C$300,'Beladung des Speichers'!$A$17:$A$300,A809))</f>
        <v/>
      </c>
      <c r="E809" s="165" t="str">
        <f>IF(ISBLANK('Beladung des Speichers'!A809),"",1/SUMIFS('Beladung des Speichers'!$C$17:$C$300,'Beladung des Speichers'!$A$17:$A$300,A809)*C809*SUMIF($A$17:$A$300,A809,'Beladung des Speichers'!$E$17:$E$300))</f>
        <v/>
      </c>
      <c r="F809" s="166" t="str">
        <f>IF(ISBLANK('Beladung des Speichers'!A809),"",IF(C809=0,"0,00",D809/C809*E809))</f>
        <v/>
      </c>
      <c r="G809" s="167" t="str">
        <f>IF(ISBLANK('Beladung des Speichers'!A809),"",SUMIFS('Beladung des Speichers'!$C$17:$C$300,'Beladung des Speichers'!$A$17:$A$300,A809))</f>
        <v/>
      </c>
      <c r="H809" s="124" t="str">
        <f>IF(ISBLANK('Beladung des Speichers'!A809),"",'Beladung des Speichers'!C809)</f>
        <v/>
      </c>
      <c r="I809" s="168" t="str">
        <f>IF(ISBLANK('Beladung des Speichers'!A809),"",SUMIFS('Beladung des Speichers'!$E$17:$E$1001,'Beladung des Speichers'!$A$17:$A$1001,'Ergebnis (detailliert)'!A809))</f>
        <v/>
      </c>
      <c r="J809" s="125" t="str">
        <f>IF(ISBLANK('Beladung des Speichers'!A809),"",'Beladung des Speichers'!E809)</f>
        <v/>
      </c>
      <c r="K809" s="168" t="str">
        <f>IF(ISBLANK('Beladung des Speichers'!A809),"",SUMIFS('Entladung des Speichers'!$C$17:$C$1001,'Entladung des Speichers'!$A$17:$A$1001,'Ergebnis (detailliert)'!A809))</f>
        <v/>
      </c>
      <c r="L809" s="169" t="str">
        <f t="shared" si="50"/>
        <v/>
      </c>
      <c r="M809" s="169" t="str">
        <f>IF(ISBLANK('Entladung des Speichers'!A809),"",'Entladung des Speichers'!C809)</f>
        <v/>
      </c>
      <c r="N809" s="168" t="str">
        <f>IF(ISBLANK('Beladung des Speichers'!A809),"",SUMIFS('Entladung des Speichers'!$E$17:$E$1001,'Entladung des Speichers'!$A$17:$A$1001,'Ergebnis (detailliert)'!$A$17:$A$300))</f>
        <v/>
      </c>
      <c r="O809" s="125" t="str">
        <f t="shared" si="51"/>
        <v/>
      </c>
      <c r="P809" s="20" t="str">
        <f>IFERROR(IF(A809="","",N809*'Ergebnis (detailliert)'!J809/'Ergebnis (detailliert)'!I809),0)</f>
        <v/>
      </c>
      <c r="Q809" s="106" t="str">
        <f t="shared" si="52"/>
        <v/>
      </c>
      <c r="R809" s="107" t="str">
        <f t="shared" si="53"/>
        <v/>
      </c>
      <c r="S809" s="108" t="str">
        <f>IF(A809="","",IF(LOOKUP(A809,Stammdaten!$A$17:$A$1001,Stammdaten!$G$17:$G$1001)="Nein",0,IF(ISBLANK('Beladung des Speichers'!A809),"",ROUND(MIN(J809,Q809)*-1,2))))</f>
        <v/>
      </c>
    </row>
    <row r="810" spans="1:19" x14ac:dyDescent="0.2">
      <c r="A810" s="109" t="str">
        <f>IF('Beladung des Speichers'!A810="","",'Beladung des Speichers'!A810)</f>
        <v/>
      </c>
      <c r="B810" s="109" t="str">
        <f>IF('Beladung des Speichers'!B810="","",'Beladung des Speichers'!B810)</f>
        <v/>
      </c>
      <c r="C810" s="163" t="str">
        <f>IF(ISBLANK('Beladung des Speichers'!A810),"",SUMIFS('Beladung des Speichers'!$C$17:$C$300,'Beladung des Speichers'!$A$17:$A$300,A810)-SUMIFS('Entladung des Speichers'!$C$17:$C$300,'Entladung des Speichers'!$A$17:$A$300,A810)+SUMIFS(Füllstände!$B$17:$B$299,Füllstände!$A$17:$A$299,A810)-SUMIFS(Füllstände!$C$17:$C$299,Füllstände!$A$17:$A$299,A810))</f>
        <v/>
      </c>
      <c r="D810" s="164" t="str">
        <f>IF(ISBLANK('Beladung des Speichers'!A810),"",C810*'Beladung des Speichers'!C810/SUMIFS('Beladung des Speichers'!$C$17:$C$300,'Beladung des Speichers'!$A$17:$A$300,A810))</f>
        <v/>
      </c>
      <c r="E810" s="165" t="str">
        <f>IF(ISBLANK('Beladung des Speichers'!A810),"",1/SUMIFS('Beladung des Speichers'!$C$17:$C$300,'Beladung des Speichers'!$A$17:$A$300,A810)*C810*SUMIF($A$17:$A$300,A810,'Beladung des Speichers'!$E$17:$E$300))</f>
        <v/>
      </c>
      <c r="F810" s="166" t="str">
        <f>IF(ISBLANK('Beladung des Speichers'!A810),"",IF(C810=0,"0,00",D810/C810*E810))</f>
        <v/>
      </c>
      <c r="G810" s="167" t="str">
        <f>IF(ISBLANK('Beladung des Speichers'!A810),"",SUMIFS('Beladung des Speichers'!$C$17:$C$300,'Beladung des Speichers'!$A$17:$A$300,A810))</f>
        <v/>
      </c>
      <c r="H810" s="124" t="str">
        <f>IF(ISBLANK('Beladung des Speichers'!A810),"",'Beladung des Speichers'!C810)</f>
        <v/>
      </c>
      <c r="I810" s="168" t="str">
        <f>IF(ISBLANK('Beladung des Speichers'!A810),"",SUMIFS('Beladung des Speichers'!$E$17:$E$1001,'Beladung des Speichers'!$A$17:$A$1001,'Ergebnis (detailliert)'!A810))</f>
        <v/>
      </c>
      <c r="J810" s="125" t="str">
        <f>IF(ISBLANK('Beladung des Speichers'!A810),"",'Beladung des Speichers'!E810)</f>
        <v/>
      </c>
      <c r="K810" s="168" t="str">
        <f>IF(ISBLANK('Beladung des Speichers'!A810),"",SUMIFS('Entladung des Speichers'!$C$17:$C$1001,'Entladung des Speichers'!$A$17:$A$1001,'Ergebnis (detailliert)'!A810))</f>
        <v/>
      </c>
      <c r="L810" s="169" t="str">
        <f t="shared" si="50"/>
        <v/>
      </c>
      <c r="M810" s="169" t="str">
        <f>IF(ISBLANK('Entladung des Speichers'!A810),"",'Entladung des Speichers'!C810)</f>
        <v/>
      </c>
      <c r="N810" s="168" t="str">
        <f>IF(ISBLANK('Beladung des Speichers'!A810),"",SUMIFS('Entladung des Speichers'!$E$17:$E$1001,'Entladung des Speichers'!$A$17:$A$1001,'Ergebnis (detailliert)'!$A$17:$A$300))</f>
        <v/>
      </c>
      <c r="O810" s="125" t="str">
        <f t="shared" si="51"/>
        <v/>
      </c>
      <c r="P810" s="20" t="str">
        <f>IFERROR(IF(A810="","",N810*'Ergebnis (detailliert)'!J810/'Ergebnis (detailliert)'!I810),0)</f>
        <v/>
      </c>
      <c r="Q810" s="106" t="str">
        <f t="shared" si="52"/>
        <v/>
      </c>
      <c r="R810" s="107" t="str">
        <f t="shared" si="53"/>
        <v/>
      </c>
      <c r="S810" s="108" t="str">
        <f>IF(A810="","",IF(LOOKUP(A810,Stammdaten!$A$17:$A$1001,Stammdaten!$G$17:$G$1001)="Nein",0,IF(ISBLANK('Beladung des Speichers'!A810),"",ROUND(MIN(J810,Q810)*-1,2))))</f>
        <v/>
      </c>
    </row>
    <row r="811" spans="1:19" x14ac:dyDescent="0.2">
      <c r="A811" s="109" t="str">
        <f>IF('Beladung des Speichers'!A811="","",'Beladung des Speichers'!A811)</f>
        <v/>
      </c>
      <c r="B811" s="109" t="str">
        <f>IF('Beladung des Speichers'!B811="","",'Beladung des Speichers'!B811)</f>
        <v/>
      </c>
      <c r="C811" s="163" t="str">
        <f>IF(ISBLANK('Beladung des Speichers'!A811),"",SUMIFS('Beladung des Speichers'!$C$17:$C$300,'Beladung des Speichers'!$A$17:$A$300,A811)-SUMIFS('Entladung des Speichers'!$C$17:$C$300,'Entladung des Speichers'!$A$17:$A$300,A811)+SUMIFS(Füllstände!$B$17:$B$299,Füllstände!$A$17:$A$299,A811)-SUMIFS(Füllstände!$C$17:$C$299,Füllstände!$A$17:$A$299,A811))</f>
        <v/>
      </c>
      <c r="D811" s="164" t="str">
        <f>IF(ISBLANK('Beladung des Speichers'!A811),"",C811*'Beladung des Speichers'!C811/SUMIFS('Beladung des Speichers'!$C$17:$C$300,'Beladung des Speichers'!$A$17:$A$300,A811))</f>
        <v/>
      </c>
      <c r="E811" s="165" t="str">
        <f>IF(ISBLANK('Beladung des Speichers'!A811),"",1/SUMIFS('Beladung des Speichers'!$C$17:$C$300,'Beladung des Speichers'!$A$17:$A$300,A811)*C811*SUMIF($A$17:$A$300,A811,'Beladung des Speichers'!$E$17:$E$300))</f>
        <v/>
      </c>
      <c r="F811" s="166" t="str">
        <f>IF(ISBLANK('Beladung des Speichers'!A811),"",IF(C811=0,"0,00",D811/C811*E811))</f>
        <v/>
      </c>
      <c r="G811" s="167" t="str">
        <f>IF(ISBLANK('Beladung des Speichers'!A811),"",SUMIFS('Beladung des Speichers'!$C$17:$C$300,'Beladung des Speichers'!$A$17:$A$300,A811))</f>
        <v/>
      </c>
      <c r="H811" s="124" t="str">
        <f>IF(ISBLANK('Beladung des Speichers'!A811),"",'Beladung des Speichers'!C811)</f>
        <v/>
      </c>
      <c r="I811" s="168" t="str">
        <f>IF(ISBLANK('Beladung des Speichers'!A811),"",SUMIFS('Beladung des Speichers'!$E$17:$E$1001,'Beladung des Speichers'!$A$17:$A$1001,'Ergebnis (detailliert)'!A811))</f>
        <v/>
      </c>
      <c r="J811" s="125" t="str">
        <f>IF(ISBLANK('Beladung des Speichers'!A811),"",'Beladung des Speichers'!E811)</f>
        <v/>
      </c>
      <c r="K811" s="168" t="str">
        <f>IF(ISBLANK('Beladung des Speichers'!A811),"",SUMIFS('Entladung des Speichers'!$C$17:$C$1001,'Entladung des Speichers'!$A$17:$A$1001,'Ergebnis (detailliert)'!A811))</f>
        <v/>
      </c>
      <c r="L811" s="169" t="str">
        <f t="shared" si="50"/>
        <v/>
      </c>
      <c r="M811" s="169" t="str">
        <f>IF(ISBLANK('Entladung des Speichers'!A811),"",'Entladung des Speichers'!C811)</f>
        <v/>
      </c>
      <c r="N811" s="168" t="str">
        <f>IF(ISBLANK('Beladung des Speichers'!A811),"",SUMIFS('Entladung des Speichers'!$E$17:$E$1001,'Entladung des Speichers'!$A$17:$A$1001,'Ergebnis (detailliert)'!$A$17:$A$300))</f>
        <v/>
      </c>
      <c r="O811" s="125" t="str">
        <f t="shared" si="51"/>
        <v/>
      </c>
      <c r="P811" s="20" t="str">
        <f>IFERROR(IF(A811="","",N811*'Ergebnis (detailliert)'!J811/'Ergebnis (detailliert)'!I811),0)</f>
        <v/>
      </c>
      <c r="Q811" s="106" t="str">
        <f t="shared" si="52"/>
        <v/>
      </c>
      <c r="R811" s="107" t="str">
        <f t="shared" si="53"/>
        <v/>
      </c>
      <c r="S811" s="108" t="str">
        <f>IF(A811="","",IF(LOOKUP(A811,Stammdaten!$A$17:$A$1001,Stammdaten!$G$17:$G$1001)="Nein",0,IF(ISBLANK('Beladung des Speichers'!A811),"",ROUND(MIN(J811,Q811)*-1,2))))</f>
        <v/>
      </c>
    </row>
    <row r="812" spans="1:19" x14ac:dyDescent="0.2">
      <c r="A812" s="109" t="str">
        <f>IF('Beladung des Speichers'!A812="","",'Beladung des Speichers'!A812)</f>
        <v/>
      </c>
      <c r="B812" s="109" t="str">
        <f>IF('Beladung des Speichers'!B812="","",'Beladung des Speichers'!B812)</f>
        <v/>
      </c>
      <c r="C812" s="163" t="str">
        <f>IF(ISBLANK('Beladung des Speichers'!A812),"",SUMIFS('Beladung des Speichers'!$C$17:$C$300,'Beladung des Speichers'!$A$17:$A$300,A812)-SUMIFS('Entladung des Speichers'!$C$17:$C$300,'Entladung des Speichers'!$A$17:$A$300,A812)+SUMIFS(Füllstände!$B$17:$B$299,Füllstände!$A$17:$A$299,A812)-SUMIFS(Füllstände!$C$17:$C$299,Füllstände!$A$17:$A$299,A812))</f>
        <v/>
      </c>
      <c r="D812" s="164" t="str">
        <f>IF(ISBLANK('Beladung des Speichers'!A812),"",C812*'Beladung des Speichers'!C812/SUMIFS('Beladung des Speichers'!$C$17:$C$300,'Beladung des Speichers'!$A$17:$A$300,A812))</f>
        <v/>
      </c>
      <c r="E812" s="165" t="str">
        <f>IF(ISBLANK('Beladung des Speichers'!A812),"",1/SUMIFS('Beladung des Speichers'!$C$17:$C$300,'Beladung des Speichers'!$A$17:$A$300,A812)*C812*SUMIF($A$17:$A$300,A812,'Beladung des Speichers'!$E$17:$E$300))</f>
        <v/>
      </c>
      <c r="F812" s="166" t="str">
        <f>IF(ISBLANK('Beladung des Speichers'!A812),"",IF(C812=0,"0,00",D812/C812*E812))</f>
        <v/>
      </c>
      <c r="G812" s="167" t="str">
        <f>IF(ISBLANK('Beladung des Speichers'!A812),"",SUMIFS('Beladung des Speichers'!$C$17:$C$300,'Beladung des Speichers'!$A$17:$A$300,A812))</f>
        <v/>
      </c>
      <c r="H812" s="124" t="str">
        <f>IF(ISBLANK('Beladung des Speichers'!A812),"",'Beladung des Speichers'!C812)</f>
        <v/>
      </c>
      <c r="I812" s="168" t="str">
        <f>IF(ISBLANK('Beladung des Speichers'!A812),"",SUMIFS('Beladung des Speichers'!$E$17:$E$1001,'Beladung des Speichers'!$A$17:$A$1001,'Ergebnis (detailliert)'!A812))</f>
        <v/>
      </c>
      <c r="J812" s="125" t="str">
        <f>IF(ISBLANK('Beladung des Speichers'!A812),"",'Beladung des Speichers'!E812)</f>
        <v/>
      </c>
      <c r="K812" s="168" t="str">
        <f>IF(ISBLANK('Beladung des Speichers'!A812),"",SUMIFS('Entladung des Speichers'!$C$17:$C$1001,'Entladung des Speichers'!$A$17:$A$1001,'Ergebnis (detailliert)'!A812))</f>
        <v/>
      </c>
      <c r="L812" s="169" t="str">
        <f t="shared" si="50"/>
        <v/>
      </c>
      <c r="M812" s="169" t="str">
        <f>IF(ISBLANK('Entladung des Speichers'!A812),"",'Entladung des Speichers'!C812)</f>
        <v/>
      </c>
      <c r="N812" s="168" t="str">
        <f>IF(ISBLANK('Beladung des Speichers'!A812),"",SUMIFS('Entladung des Speichers'!$E$17:$E$1001,'Entladung des Speichers'!$A$17:$A$1001,'Ergebnis (detailliert)'!$A$17:$A$300))</f>
        <v/>
      </c>
      <c r="O812" s="125" t="str">
        <f t="shared" si="51"/>
        <v/>
      </c>
      <c r="P812" s="20" t="str">
        <f>IFERROR(IF(A812="","",N812*'Ergebnis (detailliert)'!J812/'Ergebnis (detailliert)'!I812),0)</f>
        <v/>
      </c>
      <c r="Q812" s="106" t="str">
        <f t="shared" si="52"/>
        <v/>
      </c>
      <c r="R812" s="107" t="str">
        <f t="shared" si="53"/>
        <v/>
      </c>
      <c r="S812" s="108" t="str">
        <f>IF(A812="","",IF(LOOKUP(A812,Stammdaten!$A$17:$A$1001,Stammdaten!$G$17:$G$1001)="Nein",0,IF(ISBLANK('Beladung des Speichers'!A812),"",ROUND(MIN(J812,Q812)*-1,2))))</f>
        <v/>
      </c>
    </row>
    <row r="813" spans="1:19" x14ac:dyDescent="0.2">
      <c r="A813" s="109" t="str">
        <f>IF('Beladung des Speichers'!A813="","",'Beladung des Speichers'!A813)</f>
        <v/>
      </c>
      <c r="B813" s="109" t="str">
        <f>IF('Beladung des Speichers'!B813="","",'Beladung des Speichers'!B813)</f>
        <v/>
      </c>
      <c r="C813" s="163" t="str">
        <f>IF(ISBLANK('Beladung des Speichers'!A813),"",SUMIFS('Beladung des Speichers'!$C$17:$C$300,'Beladung des Speichers'!$A$17:$A$300,A813)-SUMIFS('Entladung des Speichers'!$C$17:$C$300,'Entladung des Speichers'!$A$17:$A$300,A813)+SUMIFS(Füllstände!$B$17:$B$299,Füllstände!$A$17:$A$299,A813)-SUMIFS(Füllstände!$C$17:$C$299,Füllstände!$A$17:$A$299,A813))</f>
        <v/>
      </c>
      <c r="D813" s="164" t="str">
        <f>IF(ISBLANK('Beladung des Speichers'!A813),"",C813*'Beladung des Speichers'!C813/SUMIFS('Beladung des Speichers'!$C$17:$C$300,'Beladung des Speichers'!$A$17:$A$300,A813))</f>
        <v/>
      </c>
      <c r="E813" s="165" t="str">
        <f>IF(ISBLANK('Beladung des Speichers'!A813),"",1/SUMIFS('Beladung des Speichers'!$C$17:$C$300,'Beladung des Speichers'!$A$17:$A$300,A813)*C813*SUMIF($A$17:$A$300,A813,'Beladung des Speichers'!$E$17:$E$300))</f>
        <v/>
      </c>
      <c r="F813" s="166" t="str">
        <f>IF(ISBLANK('Beladung des Speichers'!A813),"",IF(C813=0,"0,00",D813/C813*E813))</f>
        <v/>
      </c>
      <c r="G813" s="167" t="str">
        <f>IF(ISBLANK('Beladung des Speichers'!A813),"",SUMIFS('Beladung des Speichers'!$C$17:$C$300,'Beladung des Speichers'!$A$17:$A$300,A813))</f>
        <v/>
      </c>
      <c r="H813" s="124" t="str">
        <f>IF(ISBLANK('Beladung des Speichers'!A813),"",'Beladung des Speichers'!C813)</f>
        <v/>
      </c>
      <c r="I813" s="168" t="str">
        <f>IF(ISBLANK('Beladung des Speichers'!A813),"",SUMIFS('Beladung des Speichers'!$E$17:$E$1001,'Beladung des Speichers'!$A$17:$A$1001,'Ergebnis (detailliert)'!A813))</f>
        <v/>
      </c>
      <c r="J813" s="125" t="str">
        <f>IF(ISBLANK('Beladung des Speichers'!A813),"",'Beladung des Speichers'!E813)</f>
        <v/>
      </c>
      <c r="K813" s="168" t="str">
        <f>IF(ISBLANK('Beladung des Speichers'!A813),"",SUMIFS('Entladung des Speichers'!$C$17:$C$1001,'Entladung des Speichers'!$A$17:$A$1001,'Ergebnis (detailliert)'!A813))</f>
        <v/>
      </c>
      <c r="L813" s="169" t="str">
        <f t="shared" si="50"/>
        <v/>
      </c>
      <c r="M813" s="169" t="str">
        <f>IF(ISBLANK('Entladung des Speichers'!A813),"",'Entladung des Speichers'!C813)</f>
        <v/>
      </c>
      <c r="N813" s="168" t="str">
        <f>IF(ISBLANK('Beladung des Speichers'!A813),"",SUMIFS('Entladung des Speichers'!$E$17:$E$1001,'Entladung des Speichers'!$A$17:$A$1001,'Ergebnis (detailliert)'!$A$17:$A$300))</f>
        <v/>
      </c>
      <c r="O813" s="125" t="str">
        <f t="shared" si="51"/>
        <v/>
      </c>
      <c r="P813" s="20" t="str">
        <f>IFERROR(IF(A813="","",N813*'Ergebnis (detailliert)'!J813/'Ergebnis (detailliert)'!I813),0)</f>
        <v/>
      </c>
      <c r="Q813" s="106" t="str">
        <f t="shared" si="52"/>
        <v/>
      </c>
      <c r="R813" s="107" t="str">
        <f t="shared" si="53"/>
        <v/>
      </c>
      <c r="S813" s="108" t="str">
        <f>IF(A813="","",IF(LOOKUP(A813,Stammdaten!$A$17:$A$1001,Stammdaten!$G$17:$G$1001)="Nein",0,IF(ISBLANK('Beladung des Speichers'!A813),"",ROUND(MIN(J813,Q813)*-1,2))))</f>
        <v/>
      </c>
    </row>
    <row r="814" spans="1:19" x14ac:dyDescent="0.2">
      <c r="A814" s="109" t="str">
        <f>IF('Beladung des Speichers'!A814="","",'Beladung des Speichers'!A814)</f>
        <v/>
      </c>
      <c r="B814" s="109" t="str">
        <f>IF('Beladung des Speichers'!B814="","",'Beladung des Speichers'!B814)</f>
        <v/>
      </c>
      <c r="C814" s="163" t="str">
        <f>IF(ISBLANK('Beladung des Speichers'!A814),"",SUMIFS('Beladung des Speichers'!$C$17:$C$300,'Beladung des Speichers'!$A$17:$A$300,A814)-SUMIFS('Entladung des Speichers'!$C$17:$C$300,'Entladung des Speichers'!$A$17:$A$300,A814)+SUMIFS(Füllstände!$B$17:$B$299,Füllstände!$A$17:$A$299,A814)-SUMIFS(Füllstände!$C$17:$C$299,Füllstände!$A$17:$A$299,A814))</f>
        <v/>
      </c>
      <c r="D814" s="164" t="str">
        <f>IF(ISBLANK('Beladung des Speichers'!A814),"",C814*'Beladung des Speichers'!C814/SUMIFS('Beladung des Speichers'!$C$17:$C$300,'Beladung des Speichers'!$A$17:$A$300,A814))</f>
        <v/>
      </c>
      <c r="E814" s="165" t="str">
        <f>IF(ISBLANK('Beladung des Speichers'!A814),"",1/SUMIFS('Beladung des Speichers'!$C$17:$C$300,'Beladung des Speichers'!$A$17:$A$300,A814)*C814*SUMIF($A$17:$A$300,A814,'Beladung des Speichers'!$E$17:$E$300))</f>
        <v/>
      </c>
      <c r="F814" s="166" t="str">
        <f>IF(ISBLANK('Beladung des Speichers'!A814),"",IF(C814=0,"0,00",D814/C814*E814))</f>
        <v/>
      </c>
      <c r="G814" s="167" t="str">
        <f>IF(ISBLANK('Beladung des Speichers'!A814),"",SUMIFS('Beladung des Speichers'!$C$17:$C$300,'Beladung des Speichers'!$A$17:$A$300,A814))</f>
        <v/>
      </c>
      <c r="H814" s="124" t="str">
        <f>IF(ISBLANK('Beladung des Speichers'!A814),"",'Beladung des Speichers'!C814)</f>
        <v/>
      </c>
      <c r="I814" s="168" t="str">
        <f>IF(ISBLANK('Beladung des Speichers'!A814),"",SUMIFS('Beladung des Speichers'!$E$17:$E$1001,'Beladung des Speichers'!$A$17:$A$1001,'Ergebnis (detailliert)'!A814))</f>
        <v/>
      </c>
      <c r="J814" s="125" t="str">
        <f>IF(ISBLANK('Beladung des Speichers'!A814),"",'Beladung des Speichers'!E814)</f>
        <v/>
      </c>
      <c r="K814" s="168" t="str">
        <f>IF(ISBLANK('Beladung des Speichers'!A814),"",SUMIFS('Entladung des Speichers'!$C$17:$C$1001,'Entladung des Speichers'!$A$17:$A$1001,'Ergebnis (detailliert)'!A814))</f>
        <v/>
      </c>
      <c r="L814" s="169" t="str">
        <f t="shared" si="50"/>
        <v/>
      </c>
      <c r="M814" s="169" t="str">
        <f>IF(ISBLANK('Entladung des Speichers'!A814),"",'Entladung des Speichers'!C814)</f>
        <v/>
      </c>
      <c r="N814" s="168" t="str">
        <f>IF(ISBLANK('Beladung des Speichers'!A814),"",SUMIFS('Entladung des Speichers'!$E$17:$E$1001,'Entladung des Speichers'!$A$17:$A$1001,'Ergebnis (detailliert)'!$A$17:$A$300))</f>
        <v/>
      </c>
      <c r="O814" s="125" t="str">
        <f t="shared" si="51"/>
        <v/>
      </c>
      <c r="P814" s="20" t="str">
        <f>IFERROR(IF(A814="","",N814*'Ergebnis (detailliert)'!J814/'Ergebnis (detailliert)'!I814),0)</f>
        <v/>
      </c>
      <c r="Q814" s="106" t="str">
        <f t="shared" si="52"/>
        <v/>
      </c>
      <c r="R814" s="107" t="str">
        <f t="shared" si="53"/>
        <v/>
      </c>
      <c r="S814" s="108" t="str">
        <f>IF(A814="","",IF(LOOKUP(A814,Stammdaten!$A$17:$A$1001,Stammdaten!$G$17:$G$1001)="Nein",0,IF(ISBLANK('Beladung des Speichers'!A814),"",ROUND(MIN(J814,Q814)*-1,2))))</f>
        <v/>
      </c>
    </row>
    <row r="815" spans="1:19" x14ac:dyDescent="0.2">
      <c r="A815" s="109" t="str">
        <f>IF('Beladung des Speichers'!A815="","",'Beladung des Speichers'!A815)</f>
        <v/>
      </c>
      <c r="B815" s="109" t="str">
        <f>IF('Beladung des Speichers'!B815="","",'Beladung des Speichers'!B815)</f>
        <v/>
      </c>
      <c r="C815" s="163" t="str">
        <f>IF(ISBLANK('Beladung des Speichers'!A815),"",SUMIFS('Beladung des Speichers'!$C$17:$C$300,'Beladung des Speichers'!$A$17:$A$300,A815)-SUMIFS('Entladung des Speichers'!$C$17:$C$300,'Entladung des Speichers'!$A$17:$A$300,A815)+SUMIFS(Füllstände!$B$17:$B$299,Füllstände!$A$17:$A$299,A815)-SUMIFS(Füllstände!$C$17:$C$299,Füllstände!$A$17:$A$299,A815))</f>
        <v/>
      </c>
      <c r="D815" s="164" t="str">
        <f>IF(ISBLANK('Beladung des Speichers'!A815),"",C815*'Beladung des Speichers'!C815/SUMIFS('Beladung des Speichers'!$C$17:$C$300,'Beladung des Speichers'!$A$17:$A$300,A815))</f>
        <v/>
      </c>
      <c r="E815" s="165" t="str">
        <f>IF(ISBLANK('Beladung des Speichers'!A815),"",1/SUMIFS('Beladung des Speichers'!$C$17:$C$300,'Beladung des Speichers'!$A$17:$A$300,A815)*C815*SUMIF($A$17:$A$300,A815,'Beladung des Speichers'!$E$17:$E$300))</f>
        <v/>
      </c>
      <c r="F815" s="166" t="str">
        <f>IF(ISBLANK('Beladung des Speichers'!A815),"",IF(C815=0,"0,00",D815/C815*E815))</f>
        <v/>
      </c>
      <c r="G815" s="167" t="str">
        <f>IF(ISBLANK('Beladung des Speichers'!A815),"",SUMIFS('Beladung des Speichers'!$C$17:$C$300,'Beladung des Speichers'!$A$17:$A$300,A815))</f>
        <v/>
      </c>
      <c r="H815" s="124" t="str">
        <f>IF(ISBLANK('Beladung des Speichers'!A815),"",'Beladung des Speichers'!C815)</f>
        <v/>
      </c>
      <c r="I815" s="168" t="str">
        <f>IF(ISBLANK('Beladung des Speichers'!A815),"",SUMIFS('Beladung des Speichers'!$E$17:$E$1001,'Beladung des Speichers'!$A$17:$A$1001,'Ergebnis (detailliert)'!A815))</f>
        <v/>
      </c>
      <c r="J815" s="125" t="str">
        <f>IF(ISBLANK('Beladung des Speichers'!A815),"",'Beladung des Speichers'!E815)</f>
        <v/>
      </c>
      <c r="K815" s="168" t="str">
        <f>IF(ISBLANK('Beladung des Speichers'!A815),"",SUMIFS('Entladung des Speichers'!$C$17:$C$1001,'Entladung des Speichers'!$A$17:$A$1001,'Ergebnis (detailliert)'!A815))</f>
        <v/>
      </c>
      <c r="L815" s="169" t="str">
        <f t="shared" si="50"/>
        <v/>
      </c>
      <c r="M815" s="169" t="str">
        <f>IF(ISBLANK('Entladung des Speichers'!A815),"",'Entladung des Speichers'!C815)</f>
        <v/>
      </c>
      <c r="N815" s="168" t="str">
        <f>IF(ISBLANK('Beladung des Speichers'!A815),"",SUMIFS('Entladung des Speichers'!$E$17:$E$1001,'Entladung des Speichers'!$A$17:$A$1001,'Ergebnis (detailliert)'!$A$17:$A$300))</f>
        <v/>
      </c>
      <c r="O815" s="125" t="str">
        <f t="shared" si="51"/>
        <v/>
      </c>
      <c r="P815" s="20" t="str">
        <f>IFERROR(IF(A815="","",N815*'Ergebnis (detailliert)'!J815/'Ergebnis (detailliert)'!I815),0)</f>
        <v/>
      </c>
      <c r="Q815" s="106" t="str">
        <f t="shared" si="52"/>
        <v/>
      </c>
      <c r="R815" s="107" t="str">
        <f t="shared" si="53"/>
        <v/>
      </c>
      <c r="S815" s="108" t="str">
        <f>IF(A815="","",IF(LOOKUP(A815,Stammdaten!$A$17:$A$1001,Stammdaten!$G$17:$G$1001)="Nein",0,IF(ISBLANK('Beladung des Speichers'!A815),"",ROUND(MIN(J815,Q815)*-1,2))))</f>
        <v/>
      </c>
    </row>
    <row r="816" spans="1:19" x14ac:dyDescent="0.2">
      <c r="A816" s="109" t="str">
        <f>IF('Beladung des Speichers'!A816="","",'Beladung des Speichers'!A816)</f>
        <v/>
      </c>
      <c r="B816" s="109" t="str">
        <f>IF('Beladung des Speichers'!B816="","",'Beladung des Speichers'!B816)</f>
        <v/>
      </c>
      <c r="C816" s="163" t="str">
        <f>IF(ISBLANK('Beladung des Speichers'!A816),"",SUMIFS('Beladung des Speichers'!$C$17:$C$300,'Beladung des Speichers'!$A$17:$A$300,A816)-SUMIFS('Entladung des Speichers'!$C$17:$C$300,'Entladung des Speichers'!$A$17:$A$300,A816)+SUMIFS(Füllstände!$B$17:$B$299,Füllstände!$A$17:$A$299,A816)-SUMIFS(Füllstände!$C$17:$C$299,Füllstände!$A$17:$A$299,A816))</f>
        <v/>
      </c>
      <c r="D816" s="164" t="str">
        <f>IF(ISBLANK('Beladung des Speichers'!A816),"",C816*'Beladung des Speichers'!C816/SUMIFS('Beladung des Speichers'!$C$17:$C$300,'Beladung des Speichers'!$A$17:$A$300,A816))</f>
        <v/>
      </c>
      <c r="E816" s="165" t="str">
        <f>IF(ISBLANK('Beladung des Speichers'!A816),"",1/SUMIFS('Beladung des Speichers'!$C$17:$C$300,'Beladung des Speichers'!$A$17:$A$300,A816)*C816*SUMIF($A$17:$A$300,A816,'Beladung des Speichers'!$E$17:$E$300))</f>
        <v/>
      </c>
      <c r="F816" s="166" t="str">
        <f>IF(ISBLANK('Beladung des Speichers'!A816),"",IF(C816=0,"0,00",D816/C816*E816))</f>
        <v/>
      </c>
      <c r="G816" s="167" t="str">
        <f>IF(ISBLANK('Beladung des Speichers'!A816),"",SUMIFS('Beladung des Speichers'!$C$17:$C$300,'Beladung des Speichers'!$A$17:$A$300,A816))</f>
        <v/>
      </c>
      <c r="H816" s="124" t="str">
        <f>IF(ISBLANK('Beladung des Speichers'!A816),"",'Beladung des Speichers'!C816)</f>
        <v/>
      </c>
      <c r="I816" s="168" t="str">
        <f>IF(ISBLANK('Beladung des Speichers'!A816),"",SUMIFS('Beladung des Speichers'!$E$17:$E$1001,'Beladung des Speichers'!$A$17:$A$1001,'Ergebnis (detailliert)'!A816))</f>
        <v/>
      </c>
      <c r="J816" s="125" t="str">
        <f>IF(ISBLANK('Beladung des Speichers'!A816),"",'Beladung des Speichers'!E816)</f>
        <v/>
      </c>
      <c r="K816" s="168" t="str">
        <f>IF(ISBLANK('Beladung des Speichers'!A816),"",SUMIFS('Entladung des Speichers'!$C$17:$C$1001,'Entladung des Speichers'!$A$17:$A$1001,'Ergebnis (detailliert)'!A816))</f>
        <v/>
      </c>
      <c r="L816" s="169" t="str">
        <f t="shared" si="50"/>
        <v/>
      </c>
      <c r="M816" s="169" t="str">
        <f>IF(ISBLANK('Entladung des Speichers'!A816),"",'Entladung des Speichers'!C816)</f>
        <v/>
      </c>
      <c r="N816" s="168" t="str">
        <f>IF(ISBLANK('Beladung des Speichers'!A816),"",SUMIFS('Entladung des Speichers'!$E$17:$E$1001,'Entladung des Speichers'!$A$17:$A$1001,'Ergebnis (detailliert)'!$A$17:$A$300))</f>
        <v/>
      </c>
      <c r="O816" s="125" t="str">
        <f t="shared" si="51"/>
        <v/>
      </c>
      <c r="P816" s="20" t="str">
        <f>IFERROR(IF(A816="","",N816*'Ergebnis (detailliert)'!J816/'Ergebnis (detailliert)'!I816),0)</f>
        <v/>
      </c>
      <c r="Q816" s="106" t="str">
        <f t="shared" si="52"/>
        <v/>
      </c>
      <c r="R816" s="107" t="str">
        <f t="shared" si="53"/>
        <v/>
      </c>
      <c r="S816" s="108" t="str">
        <f>IF(A816="","",IF(LOOKUP(A816,Stammdaten!$A$17:$A$1001,Stammdaten!$G$17:$G$1001)="Nein",0,IF(ISBLANK('Beladung des Speichers'!A816),"",ROUND(MIN(J816,Q816)*-1,2))))</f>
        <v/>
      </c>
    </row>
    <row r="817" spans="1:19" x14ac:dyDescent="0.2">
      <c r="A817" s="109" t="str">
        <f>IF('Beladung des Speichers'!A817="","",'Beladung des Speichers'!A817)</f>
        <v/>
      </c>
      <c r="B817" s="109" t="str">
        <f>IF('Beladung des Speichers'!B817="","",'Beladung des Speichers'!B817)</f>
        <v/>
      </c>
      <c r="C817" s="163" t="str">
        <f>IF(ISBLANK('Beladung des Speichers'!A817),"",SUMIFS('Beladung des Speichers'!$C$17:$C$300,'Beladung des Speichers'!$A$17:$A$300,A817)-SUMIFS('Entladung des Speichers'!$C$17:$C$300,'Entladung des Speichers'!$A$17:$A$300,A817)+SUMIFS(Füllstände!$B$17:$B$299,Füllstände!$A$17:$A$299,A817)-SUMIFS(Füllstände!$C$17:$C$299,Füllstände!$A$17:$A$299,A817))</f>
        <v/>
      </c>
      <c r="D817" s="164" t="str">
        <f>IF(ISBLANK('Beladung des Speichers'!A817),"",C817*'Beladung des Speichers'!C817/SUMIFS('Beladung des Speichers'!$C$17:$C$300,'Beladung des Speichers'!$A$17:$A$300,A817))</f>
        <v/>
      </c>
      <c r="E817" s="165" t="str">
        <f>IF(ISBLANK('Beladung des Speichers'!A817),"",1/SUMIFS('Beladung des Speichers'!$C$17:$C$300,'Beladung des Speichers'!$A$17:$A$300,A817)*C817*SUMIF($A$17:$A$300,A817,'Beladung des Speichers'!$E$17:$E$300))</f>
        <v/>
      </c>
      <c r="F817" s="166" t="str">
        <f>IF(ISBLANK('Beladung des Speichers'!A817),"",IF(C817=0,"0,00",D817/C817*E817))</f>
        <v/>
      </c>
      <c r="G817" s="167" t="str">
        <f>IF(ISBLANK('Beladung des Speichers'!A817),"",SUMIFS('Beladung des Speichers'!$C$17:$C$300,'Beladung des Speichers'!$A$17:$A$300,A817))</f>
        <v/>
      </c>
      <c r="H817" s="124" t="str">
        <f>IF(ISBLANK('Beladung des Speichers'!A817),"",'Beladung des Speichers'!C817)</f>
        <v/>
      </c>
      <c r="I817" s="168" t="str">
        <f>IF(ISBLANK('Beladung des Speichers'!A817),"",SUMIFS('Beladung des Speichers'!$E$17:$E$1001,'Beladung des Speichers'!$A$17:$A$1001,'Ergebnis (detailliert)'!A817))</f>
        <v/>
      </c>
      <c r="J817" s="125" t="str">
        <f>IF(ISBLANK('Beladung des Speichers'!A817),"",'Beladung des Speichers'!E817)</f>
        <v/>
      </c>
      <c r="K817" s="168" t="str">
        <f>IF(ISBLANK('Beladung des Speichers'!A817),"",SUMIFS('Entladung des Speichers'!$C$17:$C$1001,'Entladung des Speichers'!$A$17:$A$1001,'Ergebnis (detailliert)'!A817))</f>
        <v/>
      </c>
      <c r="L817" s="169" t="str">
        <f t="shared" si="50"/>
        <v/>
      </c>
      <c r="M817" s="169" t="str">
        <f>IF(ISBLANK('Entladung des Speichers'!A817),"",'Entladung des Speichers'!C817)</f>
        <v/>
      </c>
      <c r="N817" s="168" t="str">
        <f>IF(ISBLANK('Beladung des Speichers'!A817),"",SUMIFS('Entladung des Speichers'!$E$17:$E$1001,'Entladung des Speichers'!$A$17:$A$1001,'Ergebnis (detailliert)'!$A$17:$A$300))</f>
        <v/>
      </c>
      <c r="O817" s="125" t="str">
        <f t="shared" si="51"/>
        <v/>
      </c>
      <c r="P817" s="20" t="str">
        <f>IFERROR(IF(A817="","",N817*'Ergebnis (detailliert)'!J817/'Ergebnis (detailliert)'!I817),0)</f>
        <v/>
      </c>
      <c r="Q817" s="106" t="str">
        <f t="shared" si="52"/>
        <v/>
      </c>
      <c r="R817" s="107" t="str">
        <f t="shared" si="53"/>
        <v/>
      </c>
      <c r="S817" s="108" t="str">
        <f>IF(A817="","",IF(LOOKUP(A817,Stammdaten!$A$17:$A$1001,Stammdaten!$G$17:$G$1001)="Nein",0,IF(ISBLANK('Beladung des Speichers'!A817),"",ROUND(MIN(J817,Q817)*-1,2))))</f>
        <v/>
      </c>
    </row>
    <row r="818" spans="1:19" x14ac:dyDescent="0.2">
      <c r="A818" s="109" t="str">
        <f>IF('Beladung des Speichers'!A818="","",'Beladung des Speichers'!A818)</f>
        <v/>
      </c>
      <c r="B818" s="109" t="str">
        <f>IF('Beladung des Speichers'!B818="","",'Beladung des Speichers'!B818)</f>
        <v/>
      </c>
      <c r="C818" s="163" t="str">
        <f>IF(ISBLANK('Beladung des Speichers'!A818),"",SUMIFS('Beladung des Speichers'!$C$17:$C$300,'Beladung des Speichers'!$A$17:$A$300,A818)-SUMIFS('Entladung des Speichers'!$C$17:$C$300,'Entladung des Speichers'!$A$17:$A$300,A818)+SUMIFS(Füllstände!$B$17:$B$299,Füllstände!$A$17:$A$299,A818)-SUMIFS(Füllstände!$C$17:$C$299,Füllstände!$A$17:$A$299,A818))</f>
        <v/>
      </c>
      <c r="D818" s="164" t="str">
        <f>IF(ISBLANK('Beladung des Speichers'!A818),"",C818*'Beladung des Speichers'!C818/SUMIFS('Beladung des Speichers'!$C$17:$C$300,'Beladung des Speichers'!$A$17:$A$300,A818))</f>
        <v/>
      </c>
      <c r="E818" s="165" t="str">
        <f>IF(ISBLANK('Beladung des Speichers'!A818),"",1/SUMIFS('Beladung des Speichers'!$C$17:$C$300,'Beladung des Speichers'!$A$17:$A$300,A818)*C818*SUMIF($A$17:$A$300,A818,'Beladung des Speichers'!$E$17:$E$300))</f>
        <v/>
      </c>
      <c r="F818" s="166" t="str">
        <f>IF(ISBLANK('Beladung des Speichers'!A818),"",IF(C818=0,"0,00",D818/C818*E818))</f>
        <v/>
      </c>
      <c r="G818" s="167" t="str">
        <f>IF(ISBLANK('Beladung des Speichers'!A818),"",SUMIFS('Beladung des Speichers'!$C$17:$C$300,'Beladung des Speichers'!$A$17:$A$300,A818))</f>
        <v/>
      </c>
      <c r="H818" s="124" t="str">
        <f>IF(ISBLANK('Beladung des Speichers'!A818),"",'Beladung des Speichers'!C818)</f>
        <v/>
      </c>
      <c r="I818" s="168" t="str">
        <f>IF(ISBLANK('Beladung des Speichers'!A818),"",SUMIFS('Beladung des Speichers'!$E$17:$E$1001,'Beladung des Speichers'!$A$17:$A$1001,'Ergebnis (detailliert)'!A818))</f>
        <v/>
      </c>
      <c r="J818" s="125" t="str">
        <f>IF(ISBLANK('Beladung des Speichers'!A818),"",'Beladung des Speichers'!E818)</f>
        <v/>
      </c>
      <c r="K818" s="168" t="str">
        <f>IF(ISBLANK('Beladung des Speichers'!A818),"",SUMIFS('Entladung des Speichers'!$C$17:$C$1001,'Entladung des Speichers'!$A$17:$A$1001,'Ergebnis (detailliert)'!A818))</f>
        <v/>
      </c>
      <c r="L818" s="169" t="str">
        <f t="shared" si="50"/>
        <v/>
      </c>
      <c r="M818" s="169" t="str">
        <f>IF(ISBLANK('Entladung des Speichers'!A818),"",'Entladung des Speichers'!C818)</f>
        <v/>
      </c>
      <c r="N818" s="168" t="str">
        <f>IF(ISBLANK('Beladung des Speichers'!A818),"",SUMIFS('Entladung des Speichers'!$E$17:$E$1001,'Entladung des Speichers'!$A$17:$A$1001,'Ergebnis (detailliert)'!$A$17:$A$300))</f>
        <v/>
      </c>
      <c r="O818" s="125" t="str">
        <f t="shared" si="51"/>
        <v/>
      </c>
      <c r="P818" s="20" t="str">
        <f>IFERROR(IF(A818="","",N818*'Ergebnis (detailliert)'!J818/'Ergebnis (detailliert)'!I818),0)</f>
        <v/>
      </c>
      <c r="Q818" s="106" t="str">
        <f t="shared" si="52"/>
        <v/>
      </c>
      <c r="R818" s="107" t="str">
        <f t="shared" si="53"/>
        <v/>
      </c>
      <c r="S818" s="108" t="str">
        <f>IF(A818="","",IF(LOOKUP(A818,Stammdaten!$A$17:$A$1001,Stammdaten!$G$17:$G$1001)="Nein",0,IF(ISBLANK('Beladung des Speichers'!A818),"",ROUND(MIN(J818,Q818)*-1,2))))</f>
        <v/>
      </c>
    </row>
    <row r="819" spans="1:19" x14ac:dyDescent="0.2">
      <c r="A819" s="109" t="str">
        <f>IF('Beladung des Speichers'!A819="","",'Beladung des Speichers'!A819)</f>
        <v/>
      </c>
      <c r="B819" s="109" t="str">
        <f>IF('Beladung des Speichers'!B819="","",'Beladung des Speichers'!B819)</f>
        <v/>
      </c>
      <c r="C819" s="163" t="str">
        <f>IF(ISBLANK('Beladung des Speichers'!A819),"",SUMIFS('Beladung des Speichers'!$C$17:$C$300,'Beladung des Speichers'!$A$17:$A$300,A819)-SUMIFS('Entladung des Speichers'!$C$17:$C$300,'Entladung des Speichers'!$A$17:$A$300,A819)+SUMIFS(Füllstände!$B$17:$B$299,Füllstände!$A$17:$A$299,A819)-SUMIFS(Füllstände!$C$17:$C$299,Füllstände!$A$17:$A$299,A819))</f>
        <v/>
      </c>
      <c r="D819" s="164" t="str">
        <f>IF(ISBLANK('Beladung des Speichers'!A819),"",C819*'Beladung des Speichers'!C819/SUMIFS('Beladung des Speichers'!$C$17:$C$300,'Beladung des Speichers'!$A$17:$A$300,A819))</f>
        <v/>
      </c>
      <c r="E819" s="165" t="str">
        <f>IF(ISBLANK('Beladung des Speichers'!A819),"",1/SUMIFS('Beladung des Speichers'!$C$17:$C$300,'Beladung des Speichers'!$A$17:$A$300,A819)*C819*SUMIF($A$17:$A$300,A819,'Beladung des Speichers'!$E$17:$E$300))</f>
        <v/>
      </c>
      <c r="F819" s="166" t="str">
        <f>IF(ISBLANK('Beladung des Speichers'!A819),"",IF(C819=0,"0,00",D819/C819*E819))</f>
        <v/>
      </c>
      <c r="G819" s="167" t="str">
        <f>IF(ISBLANK('Beladung des Speichers'!A819),"",SUMIFS('Beladung des Speichers'!$C$17:$C$300,'Beladung des Speichers'!$A$17:$A$300,A819))</f>
        <v/>
      </c>
      <c r="H819" s="124" t="str">
        <f>IF(ISBLANK('Beladung des Speichers'!A819),"",'Beladung des Speichers'!C819)</f>
        <v/>
      </c>
      <c r="I819" s="168" t="str">
        <f>IF(ISBLANK('Beladung des Speichers'!A819),"",SUMIFS('Beladung des Speichers'!$E$17:$E$1001,'Beladung des Speichers'!$A$17:$A$1001,'Ergebnis (detailliert)'!A819))</f>
        <v/>
      </c>
      <c r="J819" s="125" t="str">
        <f>IF(ISBLANK('Beladung des Speichers'!A819),"",'Beladung des Speichers'!E819)</f>
        <v/>
      </c>
      <c r="K819" s="168" t="str">
        <f>IF(ISBLANK('Beladung des Speichers'!A819),"",SUMIFS('Entladung des Speichers'!$C$17:$C$1001,'Entladung des Speichers'!$A$17:$A$1001,'Ergebnis (detailliert)'!A819))</f>
        <v/>
      </c>
      <c r="L819" s="169" t="str">
        <f t="shared" si="50"/>
        <v/>
      </c>
      <c r="M819" s="169" t="str">
        <f>IF(ISBLANK('Entladung des Speichers'!A819),"",'Entladung des Speichers'!C819)</f>
        <v/>
      </c>
      <c r="N819" s="168" t="str">
        <f>IF(ISBLANK('Beladung des Speichers'!A819),"",SUMIFS('Entladung des Speichers'!$E$17:$E$1001,'Entladung des Speichers'!$A$17:$A$1001,'Ergebnis (detailliert)'!$A$17:$A$300))</f>
        <v/>
      </c>
      <c r="O819" s="125" t="str">
        <f t="shared" si="51"/>
        <v/>
      </c>
      <c r="P819" s="20" t="str">
        <f>IFERROR(IF(A819="","",N819*'Ergebnis (detailliert)'!J819/'Ergebnis (detailliert)'!I819),0)</f>
        <v/>
      </c>
      <c r="Q819" s="106" t="str">
        <f t="shared" si="52"/>
        <v/>
      </c>
      <c r="R819" s="107" t="str">
        <f t="shared" si="53"/>
        <v/>
      </c>
      <c r="S819" s="108" t="str">
        <f>IF(A819="","",IF(LOOKUP(A819,Stammdaten!$A$17:$A$1001,Stammdaten!$G$17:$G$1001)="Nein",0,IF(ISBLANK('Beladung des Speichers'!A819),"",ROUND(MIN(J819,Q819)*-1,2))))</f>
        <v/>
      </c>
    </row>
    <row r="820" spans="1:19" x14ac:dyDescent="0.2">
      <c r="A820" s="109" t="str">
        <f>IF('Beladung des Speichers'!A820="","",'Beladung des Speichers'!A820)</f>
        <v/>
      </c>
      <c r="B820" s="109" t="str">
        <f>IF('Beladung des Speichers'!B820="","",'Beladung des Speichers'!B820)</f>
        <v/>
      </c>
      <c r="C820" s="163" t="str">
        <f>IF(ISBLANK('Beladung des Speichers'!A820),"",SUMIFS('Beladung des Speichers'!$C$17:$C$300,'Beladung des Speichers'!$A$17:$A$300,A820)-SUMIFS('Entladung des Speichers'!$C$17:$C$300,'Entladung des Speichers'!$A$17:$A$300,A820)+SUMIFS(Füllstände!$B$17:$B$299,Füllstände!$A$17:$A$299,A820)-SUMIFS(Füllstände!$C$17:$C$299,Füllstände!$A$17:$A$299,A820))</f>
        <v/>
      </c>
      <c r="D820" s="164" t="str">
        <f>IF(ISBLANK('Beladung des Speichers'!A820),"",C820*'Beladung des Speichers'!C820/SUMIFS('Beladung des Speichers'!$C$17:$C$300,'Beladung des Speichers'!$A$17:$A$300,A820))</f>
        <v/>
      </c>
      <c r="E820" s="165" t="str">
        <f>IF(ISBLANK('Beladung des Speichers'!A820),"",1/SUMIFS('Beladung des Speichers'!$C$17:$C$300,'Beladung des Speichers'!$A$17:$A$300,A820)*C820*SUMIF($A$17:$A$300,A820,'Beladung des Speichers'!$E$17:$E$300))</f>
        <v/>
      </c>
      <c r="F820" s="166" t="str">
        <f>IF(ISBLANK('Beladung des Speichers'!A820),"",IF(C820=0,"0,00",D820/C820*E820))</f>
        <v/>
      </c>
      <c r="G820" s="167" t="str">
        <f>IF(ISBLANK('Beladung des Speichers'!A820),"",SUMIFS('Beladung des Speichers'!$C$17:$C$300,'Beladung des Speichers'!$A$17:$A$300,A820))</f>
        <v/>
      </c>
      <c r="H820" s="124" t="str">
        <f>IF(ISBLANK('Beladung des Speichers'!A820),"",'Beladung des Speichers'!C820)</f>
        <v/>
      </c>
      <c r="I820" s="168" t="str">
        <f>IF(ISBLANK('Beladung des Speichers'!A820),"",SUMIFS('Beladung des Speichers'!$E$17:$E$1001,'Beladung des Speichers'!$A$17:$A$1001,'Ergebnis (detailliert)'!A820))</f>
        <v/>
      </c>
      <c r="J820" s="125" t="str">
        <f>IF(ISBLANK('Beladung des Speichers'!A820),"",'Beladung des Speichers'!E820)</f>
        <v/>
      </c>
      <c r="K820" s="168" t="str">
        <f>IF(ISBLANK('Beladung des Speichers'!A820),"",SUMIFS('Entladung des Speichers'!$C$17:$C$1001,'Entladung des Speichers'!$A$17:$A$1001,'Ergebnis (detailliert)'!A820))</f>
        <v/>
      </c>
      <c r="L820" s="169" t="str">
        <f t="shared" si="50"/>
        <v/>
      </c>
      <c r="M820" s="169" t="str">
        <f>IF(ISBLANK('Entladung des Speichers'!A820),"",'Entladung des Speichers'!C820)</f>
        <v/>
      </c>
      <c r="N820" s="168" t="str">
        <f>IF(ISBLANK('Beladung des Speichers'!A820),"",SUMIFS('Entladung des Speichers'!$E$17:$E$1001,'Entladung des Speichers'!$A$17:$A$1001,'Ergebnis (detailliert)'!$A$17:$A$300))</f>
        <v/>
      </c>
      <c r="O820" s="125" t="str">
        <f t="shared" si="51"/>
        <v/>
      </c>
      <c r="P820" s="20" t="str">
        <f>IFERROR(IF(A820="","",N820*'Ergebnis (detailliert)'!J820/'Ergebnis (detailliert)'!I820),0)</f>
        <v/>
      </c>
      <c r="Q820" s="106" t="str">
        <f t="shared" si="52"/>
        <v/>
      </c>
      <c r="R820" s="107" t="str">
        <f t="shared" si="53"/>
        <v/>
      </c>
      <c r="S820" s="108" t="str">
        <f>IF(A820="","",IF(LOOKUP(A820,Stammdaten!$A$17:$A$1001,Stammdaten!$G$17:$G$1001)="Nein",0,IF(ISBLANK('Beladung des Speichers'!A820),"",ROUND(MIN(J820,Q820)*-1,2))))</f>
        <v/>
      </c>
    </row>
    <row r="821" spans="1:19" x14ac:dyDescent="0.2">
      <c r="A821" s="109" t="str">
        <f>IF('Beladung des Speichers'!A821="","",'Beladung des Speichers'!A821)</f>
        <v/>
      </c>
      <c r="B821" s="109" t="str">
        <f>IF('Beladung des Speichers'!B821="","",'Beladung des Speichers'!B821)</f>
        <v/>
      </c>
      <c r="C821" s="163" t="str">
        <f>IF(ISBLANK('Beladung des Speichers'!A821),"",SUMIFS('Beladung des Speichers'!$C$17:$C$300,'Beladung des Speichers'!$A$17:$A$300,A821)-SUMIFS('Entladung des Speichers'!$C$17:$C$300,'Entladung des Speichers'!$A$17:$A$300,A821)+SUMIFS(Füllstände!$B$17:$B$299,Füllstände!$A$17:$A$299,A821)-SUMIFS(Füllstände!$C$17:$C$299,Füllstände!$A$17:$A$299,A821))</f>
        <v/>
      </c>
      <c r="D821" s="164" t="str">
        <f>IF(ISBLANK('Beladung des Speichers'!A821),"",C821*'Beladung des Speichers'!C821/SUMIFS('Beladung des Speichers'!$C$17:$C$300,'Beladung des Speichers'!$A$17:$A$300,A821))</f>
        <v/>
      </c>
      <c r="E821" s="165" t="str">
        <f>IF(ISBLANK('Beladung des Speichers'!A821),"",1/SUMIFS('Beladung des Speichers'!$C$17:$C$300,'Beladung des Speichers'!$A$17:$A$300,A821)*C821*SUMIF($A$17:$A$300,A821,'Beladung des Speichers'!$E$17:$E$300))</f>
        <v/>
      </c>
      <c r="F821" s="166" t="str">
        <f>IF(ISBLANK('Beladung des Speichers'!A821),"",IF(C821=0,"0,00",D821/C821*E821))</f>
        <v/>
      </c>
      <c r="G821" s="167" t="str">
        <f>IF(ISBLANK('Beladung des Speichers'!A821),"",SUMIFS('Beladung des Speichers'!$C$17:$C$300,'Beladung des Speichers'!$A$17:$A$300,A821))</f>
        <v/>
      </c>
      <c r="H821" s="124" t="str">
        <f>IF(ISBLANK('Beladung des Speichers'!A821),"",'Beladung des Speichers'!C821)</f>
        <v/>
      </c>
      <c r="I821" s="168" t="str">
        <f>IF(ISBLANK('Beladung des Speichers'!A821),"",SUMIFS('Beladung des Speichers'!$E$17:$E$1001,'Beladung des Speichers'!$A$17:$A$1001,'Ergebnis (detailliert)'!A821))</f>
        <v/>
      </c>
      <c r="J821" s="125" t="str">
        <f>IF(ISBLANK('Beladung des Speichers'!A821),"",'Beladung des Speichers'!E821)</f>
        <v/>
      </c>
      <c r="K821" s="168" t="str">
        <f>IF(ISBLANK('Beladung des Speichers'!A821),"",SUMIFS('Entladung des Speichers'!$C$17:$C$1001,'Entladung des Speichers'!$A$17:$A$1001,'Ergebnis (detailliert)'!A821))</f>
        <v/>
      </c>
      <c r="L821" s="169" t="str">
        <f t="shared" si="50"/>
        <v/>
      </c>
      <c r="M821" s="169" t="str">
        <f>IF(ISBLANK('Entladung des Speichers'!A821),"",'Entladung des Speichers'!C821)</f>
        <v/>
      </c>
      <c r="N821" s="168" t="str">
        <f>IF(ISBLANK('Beladung des Speichers'!A821),"",SUMIFS('Entladung des Speichers'!$E$17:$E$1001,'Entladung des Speichers'!$A$17:$A$1001,'Ergebnis (detailliert)'!$A$17:$A$300))</f>
        <v/>
      </c>
      <c r="O821" s="125" t="str">
        <f t="shared" si="51"/>
        <v/>
      </c>
      <c r="P821" s="20" t="str">
        <f>IFERROR(IF(A821="","",N821*'Ergebnis (detailliert)'!J821/'Ergebnis (detailliert)'!I821),0)</f>
        <v/>
      </c>
      <c r="Q821" s="106" t="str">
        <f t="shared" si="52"/>
        <v/>
      </c>
      <c r="R821" s="107" t="str">
        <f t="shared" si="53"/>
        <v/>
      </c>
      <c r="S821" s="108" t="str">
        <f>IF(A821="","",IF(LOOKUP(A821,Stammdaten!$A$17:$A$1001,Stammdaten!$G$17:$G$1001)="Nein",0,IF(ISBLANK('Beladung des Speichers'!A821),"",ROUND(MIN(J821,Q821)*-1,2))))</f>
        <v/>
      </c>
    </row>
    <row r="822" spans="1:19" x14ac:dyDescent="0.2">
      <c r="A822" s="109" t="str">
        <f>IF('Beladung des Speichers'!A822="","",'Beladung des Speichers'!A822)</f>
        <v/>
      </c>
      <c r="B822" s="109" t="str">
        <f>IF('Beladung des Speichers'!B822="","",'Beladung des Speichers'!B822)</f>
        <v/>
      </c>
      <c r="C822" s="163" t="str">
        <f>IF(ISBLANK('Beladung des Speichers'!A822),"",SUMIFS('Beladung des Speichers'!$C$17:$C$300,'Beladung des Speichers'!$A$17:$A$300,A822)-SUMIFS('Entladung des Speichers'!$C$17:$C$300,'Entladung des Speichers'!$A$17:$A$300,A822)+SUMIFS(Füllstände!$B$17:$B$299,Füllstände!$A$17:$A$299,A822)-SUMIFS(Füllstände!$C$17:$C$299,Füllstände!$A$17:$A$299,A822))</f>
        <v/>
      </c>
      <c r="D822" s="164" t="str">
        <f>IF(ISBLANK('Beladung des Speichers'!A822),"",C822*'Beladung des Speichers'!C822/SUMIFS('Beladung des Speichers'!$C$17:$C$300,'Beladung des Speichers'!$A$17:$A$300,A822))</f>
        <v/>
      </c>
      <c r="E822" s="165" t="str">
        <f>IF(ISBLANK('Beladung des Speichers'!A822),"",1/SUMIFS('Beladung des Speichers'!$C$17:$C$300,'Beladung des Speichers'!$A$17:$A$300,A822)*C822*SUMIF($A$17:$A$300,A822,'Beladung des Speichers'!$E$17:$E$300))</f>
        <v/>
      </c>
      <c r="F822" s="166" t="str">
        <f>IF(ISBLANK('Beladung des Speichers'!A822),"",IF(C822=0,"0,00",D822/C822*E822))</f>
        <v/>
      </c>
      <c r="G822" s="167" t="str">
        <f>IF(ISBLANK('Beladung des Speichers'!A822),"",SUMIFS('Beladung des Speichers'!$C$17:$C$300,'Beladung des Speichers'!$A$17:$A$300,A822))</f>
        <v/>
      </c>
      <c r="H822" s="124" t="str">
        <f>IF(ISBLANK('Beladung des Speichers'!A822),"",'Beladung des Speichers'!C822)</f>
        <v/>
      </c>
      <c r="I822" s="168" t="str">
        <f>IF(ISBLANK('Beladung des Speichers'!A822),"",SUMIFS('Beladung des Speichers'!$E$17:$E$1001,'Beladung des Speichers'!$A$17:$A$1001,'Ergebnis (detailliert)'!A822))</f>
        <v/>
      </c>
      <c r="J822" s="125" t="str">
        <f>IF(ISBLANK('Beladung des Speichers'!A822),"",'Beladung des Speichers'!E822)</f>
        <v/>
      </c>
      <c r="K822" s="168" t="str">
        <f>IF(ISBLANK('Beladung des Speichers'!A822),"",SUMIFS('Entladung des Speichers'!$C$17:$C$1001,'Entladung des Speichers'!$A$17:$A$1001,'Ergebnis (detailliert)'!A822))</f>
        <v/>
      </c>
      <c r="L822" s="169" t="str">
        <f t="shared" si="50"/>
        <v/>
      </c>
      <c r="M822" s="169" t="str">
        <f>IF(ISBLANK('Entladung des Speichers'!A822),"",'Entladung des Speichers'!C822)</f>
        <v/>
      </c>
      <c r="N822" s="168" t="str">
        <f>IF(ISBLANK('Beladung des Speichers'!A822),"",SUMIFS('Entladung des Speichers'!$E$17:$E$1001,'Entladung des Speichers'!$A$17:$A$1001,'Ergebnis (detailliert)'!$A$17:$A$300))</f>
        <v/>
      </c>
      <c r="O822" s="125" t="str">
        <f t="shared" si="51"/>
        <v/>
      </c>
      <c r="P822" s="20" t="str">
        <f>IFERROR(IF(A822="","",N822*'Ergebnis (detailliert)'!J822/'Ergebnis (detailliert)'!I822),0)</f>
        <v/>
      </c>
      <c r="Q822" s="106" t="str">
        <f t="shared" si="52"/>
        <v/>
      </c>
      <c r="R822" s="107" t="str">
        <f t="shared" si="53"/>
        <v/>
      </c>
      <c r="S822" s="108" t="str">
        <f>IF(A822="","",IF(LOOKUP(A822,Stammdaten!$A$17:$A$1001,Stammdaten!$G$17:$G$1001)="Nein",0,IF(ISBLANK('Beladung des Speichers'!A822),"",ROUND(MIN(J822,Q822)*-1,2))))</f>
        <v/>
      </c>
    </row>
    <row r="823" spans="1:19" x14ac:dyDescent="0.2">
      <c r="A823" s="109" t="str">
        <f>IF('Beladung des Speichers'!A823="","",'Beladung des Speichers'!A823)</f>
        <v/>
      </c>
      <c r="B823" s="109" t="str">
        <f>IF('Beladung des Speichers'!B823="","",'Beladung des Speichers'!B823)</f>
        <v/>
      </c>
      <c r="C823" s="163" t="str">
        <f>IF(ISBLANK('Beladung des Speichers'!A823),"",SUMIFS('Beladung des Speichers'!$C$17:$C$300,'Beladung des Speichers'!$A$17:$A$300,A823)-SUMIFS('Entladung des Speichers'!$C$17:$C$300,'Entladung des Speichers'!$A$17:$A$300,A823)+SUMIFS(Füllstände!$B$17:$B$299,Füllstände!$A$17:$A$299,A823)-SUMIFS(Füllstände!$C$17:$C$299,Füllstände!$A$17:$A$299,A823))</f>
        <v/>
      </c>
      <c r="D823" s="164" t="str">
        <f>IF(ISBLANK('Beladung des Speichers'!A823),"",C823*'Beladung des Speichers'!C823/SUMIFS('Beladung des Speichers'!$C$17:$C$300,'Beladung des Speichers'!$A$17:$A$300,A823))</f>
        <v/>
      </c>
      <c r="E823" s="165" t="str">
        <f>IF(ISBLANK('Beladung des Speichers'!A823),"",1/SUMIFS('Beladung des Speichers'!$C$17:$C$300,'Beladung des Speichers'!$A$17:$A$300,A823)*C823*SUMIF($A$17:$A$300,A823,'Beladung des Speichers'!$E$17:$E$300))</f>
        <v/>
      </c>
      <c r="F823" s="166" t="str">
        <f>IF(ISBLANK('Beladung des Speichers'!A823),"",IF(C823=0,"0,00",D823/C823*E823))</f>
        <v/>
      </c>
      <c r="G823" s="167" t="str">
        <f>IF(ISBLANK('Beladung des Speichers'!A823),"",SUMIFS('Beladung des Speichers'!$C$17:$C$300,'Beladung des Speichers'!$A$17:$A$300,A823))</f>
        <v/>
      </c>
      <c r="H823" s="124" t="str">
        <f>IF(ISBLANK('Beladung des Speichers'!A823),"",'Beladung des Speichers'!C823)</f>
        <v/>
      </c>
      <c r="I823" s="168" t="str">
        <f>IF(ISBLANK('Beladung des Speichers'!A823),"",SUMIFS('Beladung des Speichers'!$E$17:$E$1001,'Beladung des Speichers'!$A$17:$A$1001,'Ergebnis (detailliert)'!A823))</f>
        <v/>
      </c>
      <c r="J823" s="125" t="str">
        <f>IF(ISBLANK('Beladung des Speichers'!A823),"",'Beladung des Speichers'!E823)</f>
        <v/>
      </c>
      <c r="K823" s="168" t="str">
        <f>IF(ISBLANK('Beladung des Speichers'!A823),"",SUMIFS('Entladung des Speichers'!$C$17:$C$1001,'Entladung des Speichers'!$A$17:$A$1001,'Ergebnis (detailliert)'!A823))</f>
        <v/>
      </c>
      <c r="L823" s="169" t="str">
        <f t="shared" si="50"/>
        <v/>
      </c>
      <c r="M823" s="169" t="str">
        <f>IF(ISBLANK('Entladung des Speichers'!A823),"",'Entladung des Speichers'!C823)</f>
        <v/>
      </c>
      <c r="N823" s="168" t="str">
        <f>IF(ISBLANK('Beladung des Speichers'!A823),"",SUMIFS('Entladung des Speichers'!$E$17:$E$1001,'Entladung des Speichers'!$A$17:$A$1001,'Ergebnis (detailliert)'!$A$17:$A$300))</f>
        <v/>
      </c>
      <c r="O823" s="125" t="str">
        <f t="shared" si="51"/>
        <v/>
      </c>
      <c r="P823" s="20" t="str">
        <f>IFERROR(IF(A823="","",N823*'Ergebnis (detailliert)'!J823/'Ergebnis (detailliert)'!I823),0)</f>
        <v/>
      </c>
      <c r="Q823" s="106" t="str">
        <f t="shared" si="52"/>
        <v/>
      </c>
      <c r="R823" s="107" t="str">
        <f t="shared" si="53"/>
        <v/>
      </c>
      <c r="S823" s="108" t="str">
        <f>IF(A823="","",IF(LOOKUP(A823,Stammdaten!$A$17:$A$1001,Stammdaten!$G$17:$G$1001)="Nein",0,IF(ISBLANK('Beladung des Speichers'!A823),"",ROUND(MIN(J823,Q823)*-1,2))))</f>
        <v/>
      </c>
    </row>
    <row r="824" spans="1:19" x14ac:dyDescent="0.2">
      <c r="A824" s="109" t="str">
        <f>IF('Beladung des Speichers'!A824="","",'Beladung des Speichers'!A824)</f>
        <v/>
      </c>
      <c r="B824" s="109" t="str">
        <f>IF('Beladung des Speichers'!B824="","",'Beladung des Speichers'!B824)</f>
        <v/>
      </c>
      <c r="C824" s="163" t="str">
        <f>IF(ISBLANK('Beladung des Speichers'!A824),"",SUMIFS('Beladung des Speichers'!$C$17:$C$300,'Beladung des Speichers'!$A$17:$A$300,A824)-SUMIFS('Entladung des Speichers'!$C$17:$C$300,'Entladung des Speichers'!$A$17:$A$300,A824)+SUMIFS(Füllstände!$B$17:$B$299,Füllstände!$A$17:$A$299,A824)-SUMIFS(Füllstände!$C$17:$C$299,Füllstände!$A$17:$A$299,A824))</f>
        <v/>
      </c>
      <c r="D824" s="164" t="str">
        <f>IF(ISBLANK('Beladung des Speichers'!A824),"",C824*'Beladung des Speichers'!C824/SUMIFS('Beladung des Speichers'!$C$17:$C$300,'Beladung des Speichers'!$A$17:$A$300,A824))</f>
        <v/>
      </c>
      <c r="E824" s="165" t="str">
        <f>IF(ISBLANK('Beladung des Speichers'!A824),"",1/SUMIFS('Beladung des Speichers'!$C$17:$C$300,'Beladung des Speichers'!$A$17:$A$300,A824)*C824*SUMIF($A$17:$A$300,A824,'Beladung des Speichers'!$E$17:$E$300))</f>
        <v/>
      </c>
      <c r="F824" s="166" t="str">
        <f>IF(ISBLANK('Beladung des Speichers'!A824),"",IF(C824=0,"0,00",D824/C824*E824))</f>
        <v/>
      </c>
      <c r="G824" s="167" t="str">
        <f>IF(ISBLANK('Beladung des Speichers'!A824),"",SUMIFS('Beladung des Speichers'!$C$17:$C$300,'Beladung des Speichers'!$A$17:$A$300,A824))</f>
        <v/>
      </c>
      <c r="H824" s="124" t="str">
        <f>IF(ISBLANK('Beladung des Speichers'!A824),"",'Beladung des Speichers'!C824)</f>
        <v/>
      </c>
      <c r="I824" s="168" t="str">
        <f>IF(ISBLANK('Beladung des Speichers'!A824),"",SUMIFS('Beladung des Speichers'!$E$17:$E$1001,'Beladung des Speichers'!$A$17:$A$1001,'Ergebnis (detailliert)'!A824))</f>
        <v/>
      </c>
      <c r="J824" s="125" t="str">
        <f>IF(ISBLANK('Beladung des Speichers'!A824),"",'Beladung des Speichers'!E824)</f>
        <v/>
      </c>
      <c r="K824" s="168" t="str">
        <f>IF(ISBLANK('Beladung des Speichers'!A824),"",SUMIFS('Entladung des Speichers'!$C$17:$C$1001,'Entladung des Speichers'!$A$17:$A$1001,'Ergebnis (detailliert)'!A824))</f>
        <v/>
      </c>
      <c r="L824" s="169" t="str">
        <f t="shared" si="50"/>
        <v/>
      </c>
      <c r="M824" s="169" t="str">
        <f>IF(ISBLANK('Entladung des Speichers'!A824),"",'Entladung des Speichers'!C824)</f>
        <v/>
      </c>
      <c r="N824" s="168" t="str">
        <f>IF(ISBLANK('Beladung des Speichers'!A824),"",SUMIFS('Entladung des Speichers'!$E$17:$E$1001,'Entladung des Speichers'!$A$17:$A$1001,'Ergebnis (detailliert)'!$A$17:$A$300))</f>
        <v/>
      </c>
      <c r="O824" s="125" t="str">
        <f t="shared" si="51"/>
        <v/>
      </c>
      <c r="P824" s="20" t="str">
        <f>IFERROR(IF(A824="","",N824*'Ergebnis (detailliert)'!J824/'Ergebnis (detailliert)'!I824),0)</f>
        <v/>
      </c>
      <c r="Q824" s="106" t="str">
        <f t="shared" si="52"/>
        <v/>
      </c>
      <c r="R824" s="107" t="str">
        <f t="shared" si="53"/>
        <v/>
      </c>
      <c r="S824" s="108" t="str">
        <f>IF(A824="","",IF(LOOKUP(A824,Stammdaten!$A$17:$A$1001,Stammdaten!$G$17:$G$1001)="Nein",0,IF(ISBLANK('Beladung des Speichers'!A824),"",ROUND(MIN(J824,Q824)*-1,2))))</f>
        <v/>
      </c>
    </row>
    <row r="825" spans="1:19" x14ac:dyDescent="0.2">
      <c r="A825" s="109" t="str">
        <f>IF('Beladung des Speichers'!A825="","",'Beladung des Speichers'!A825)</f>
        <v/>
      </c>
      <c r="B825" s="109" t="str">
        <f>IF('Beladung des Speichers'!B825="","",'Beladung des Speichers'!B825)</f>
        <v/>
      </c>
      <c r="C825" s="163" t="str">
        <f>IF(ISBLANK('Beladung des Speichers'!A825),"",SUMIFS('Beladung des Speichers'!$C$17:$C$300,'Beladung des Speichers'!$A$17:$A$300,A825)-SUMIFS('Entladung des Speichers'!$C$17:$C$300,'Entladung des Speichers'!$A$17:$A$300,A825)+SUMIFS(Füllstände!$B$17:$B$299,Füllstände!$A$17:$A$299,A825)-SUMIFS(Füllstände!$C$17:$C$299,Füllstände!$A$17:$A$299,A825))</f>
        <v/>
      </c>
      <c r="D825" s="164" t="str">
        <f>IF(ISBLANK('Beladung des Speichers'!A825),"",C825*'Beladung des Speichers'!C825/SUMIFS('Beladung des Speichers'!$C$17:$C$300,'Beladung des Speichers'!$A$17:$A$300,A825))</f>
        <v/>
      </c>
      <c r="E825" s="165" t="str">
        <f>IF(ISBLANK('Beladung des Speichers'!A825),"",1/SUMIFS('Beladung des Speichers'!$C$17:$C$300,'Beladung des Speichers'!$A$17:$A$300,A825)*C825*SUMIF($A$17:$A$300,A825,'Beladung des Speichers'!$E$17:$E$300))</f>
        <v/>
      </c>
      <c r="F825" s="166" t="str">
        <f>IF(ISBLANK('Beladung des Speichers'!A825),"",IF(C825=0,"0,00",D825/C825*E825))</f>
        <v/>
      </c>
      <c r="G825" s="167" t="str">
        <f>IF(ISBLANK('Beladung des Speichers'!A825),"",SUMIFS('Beladung des Speichers'!$C$17:$C$300,'Beladung des Speichers'!$A$17:$A$300,A825))</f>
        <v/>
      </c>
      <c r="H825" s="124" t="str">
        <f>IF(ISBLANK('Beladung des Speichers'!A825),"",'Beladung des Speichers'!C825)</f>
        <v/>
      </c>
      <c r="I825" s="168" t="str">
        <f>IF(ISBLANK('Beladung des Speichers'!A825),"",SUMIFS('Beladung des Speichers'!$E$17:$E$1001,'Beladung des Speichers'!$A$17:$A$1001,'Ergebnis (detailliert)'!A825))</f>
        <v/>
      </c>
      <c r="J825" s="125" t="str">
        <f>IF(ISBLANK('Beladung des Speichers'!A825),"",'Beladung des Speichers'!E825)</f>
        <v/>
      </c>
      <c r="K825" s="168" t="str">
        <f>IF(ISBLANK('Beladung des Speichers'!A825),"",SUMIFS('Entladung des Speichers'!$C$17:$C$1001,'Entladung des Speichers'!$A$17:$A$1001,'Ergebnis (detailliert)'!A825))</f>
        <v/>
      </c>
      <c r="L825" s="169" t="str">
        <f t="shared" si="50"/>
        <v/>
      </c>
      <c r="M825" s="169" t="str">
        <f>IF(ISBLANK('Entladung des Speichers'!A825),"",'Entladung des Speichers'!C825)</f>
        <v/>
      </c>
      <c r="N825" s="168" t="str">
        <f>IF(ISBLANK('Beladung des Speichers'!A825),"",SUMIFS('Entladung des Speichers'!$E$17:$E$1001,'Entladung des Speichers'!$A$17:$A$1001,'Ergebnis (detailliert)'!$A$17:$A$300))</f>
        <v/>
      </c>
      <c r="O825" s="125" t="str">
        <f t="shared" si="51"/>
        <v/>
      </c>
      <c r="P825" s="20" t="str">
        <f>IFERROR(IF(A825="","",N825*'Ergebnis (detailliert)'!J825/'Ergebnis (detailliert)'!I825),0)</f>
        <v/>
      </c>
      <c r="Q825" s="106" t="str">
        <f t="shared" si="52"/>
        <v/>
      </c>
      <c r="R825" s="107" t="str">
        <f t="shared" si="53"/>
        <v/>
      </c>
      <c r="S825" s="108" t="str">
        <f>IF(A825="","",IF(LOOKUP(A825,Stammdaten!$A$17:$A$1001,Stammdaten!$G$17:$G$1001)="Nein",0,IF(ISBLANK('Beladung des Speichers'!A825),"",ROUND(MIN(J825,Q825)*-1,2))))</f>
        <v/>
      </c>
    </row>
    <row r="826" spans="1:19" x14ac:dyDescent="0.2">
      <c r="A826" s="109" t="str">
        <f>IF('Beladung des Speichers'!A826="","",'Beladung des Speichers'!A826)</f>
        <v/>
      </c>
      <c r="B826" s="109" t="str">
        <f>IF('Beladung des Speichers'!B826="","",'Beladung des Speichers'!B826)</f>
        <v/>
      </c>
      <c r="C826" s="163" t="str">
        <f>IF(ISBLANK('Beladung des Speichers'!A826),"",SUMIFS('Beladung des Speichers'!$C$17:$C$300,'Beladung des Speichers'!$A$17:$A$300,A826)-SUMIFS('Entladung des Speichers'!$C$17:$C$300,'Entladung des Speichers'!$A$17:$A$300,A826)+SUMIFS(Füllstände!$B$17:$B$299,Füllstände!$A$17:$A$299,A826)-SUMIFS(Füllstände!$C$17:$C$299,Füllstände!$A$17:$A$299,A826))</f>
        <v/>
      </c>
      <c r="D826" s="164" t="str">
        <f>IF(ISBLANK('Beladung des Speichers'!A826),"",C826*'Beladung des Speichers'!C826/SUMIFS('Beladung des Speichers'!$C$17:$C$300,'Beladung des Speichers'!$A$17:$A$300,A826))</f>
        <v/>
      </c>
      <c r="E826" s="165" t="str">
        <f>IF(ISBLANK('Beladung des Speichers'!A826),"",1/SUMIFS('Beladung des Speichers'!$C$17:$C$300,'Beladung des Speichers'!$A$17:$A$300,A826)*C826*SUMIF($A$17:$A$300,A826,'Beladung des Speichers'!$E$17:$E$300))</f>
        <v/>
      </c>
      <c r="F826" s="166" t="str">
        <f>IF(ISBLANK('Beladung des Speichers'!A826),"",IF(C826=0,"0,00",D826/C826*E826))</f>
        <v/>
      </c>
      <c r="G826" s="167" t="str">
        <f>IF(ISBLANK('Beladung des Speichers'!A826),"",SUMIFS('Beladung des Speichers'!$C$17:$C$300,'Beladung des Speichers'!$A$17:$A$300,A826))</f>
        <v/>
      </c>
      <c r="H826" s="124" t="str">
        <f>IF(ISBLANK('Beladung des Speichers'!A826),"",'Beladung des Speichers'!C826)</f>
        <v/>
      </c>
      <c r="I826" s="168" t="str">
        <f>IF(ISBLANK('Beladung des Speichers'!A826),"",SUMIFS('Beladung des Speichers'!$E$17:$E$1001,'Beladung des Speichers'!$A$17:$A$1001,'Ergebnis (detailliert)'!A826))</f>
        <v/>
      </c>
      <c r="J826" s="125" t="str">
        <f>IF(ISBLANK('Beladung des Speichers'!A826),"",'Beladung des Speichers'!E826)</f>
        <v/>
      </c>
      <c r="K826" s="168" t="str">
        <f>IF(ISBLANK('Beladung des Speichers'!A826),"",SUMIFS('Entladung des Speichers'!$C$17:$C$1001,'Entladung des Speichers'!$A$17:$A$1001,'Ergebnis (detailliert)'!A826))</f>
        <v/>
      </c>
      <c r="L826" s="169" t="str">
        <f t="shared" si="50"/>
        <v/>
      </c>
      <c r="M826" s="169" t="str">
        <f>IF(ISBLANK('Entladung des Speichers'!A826),"",'Entladung des Speichers'!C826)</f>
        <v/>
      </c>
      <c r="N826" s="168" t="str">
        <f>IF(ISBLANK('Beladung des Speichers'!A826),"",SUMIFS('Entladung des Speichers'!$E$17:$E$1001,'Entladung des Speichers'!$A$17:$A$1001,'Ergebnis (detailliert)'!$A$17:$A$300))</f>
        <v/>
      </c>
      <c r="O826" s="125" t="str">
        <f t="shared" si="51"/>
        <v/>
      </c>
      <c r="P826" s="20" t="str">
        <f>IFERROR(IF(A826="","",N826*'Ergebnis (detailliert)'!J826/'Ergebnis (detailliert)'!I826),0)</f>
        <v/>
      </c>
      <c r="Q826" s="106" t="str">
        <f t="shared" si="52"/>
        <v/>
      </c>
      <c r="R826" s="107" t="str">
        <f t="shared" si="53"/>
        <v/>
      </c>
      <c r="S826" s="108" t="str">
        <f>IF(A826="","",IF(LOOKUP(A826,Stammdaten!$A$17:$A$1001,Stammdaten!$G$17:$G$1001)="Nein",0,IF(ISBLANK('Beladung des Speichers'!A826),"",ROUND(MIN(J826,Q826)*-1,2))))</f>
        <v/>
      </c>
    </row>
    <row r="827" spans="1:19" x14ac:dyDescent="0.2">
      <c r="A827" s="109" t="str">
        <f>IF('Beladung des Speichers'!A827="","",'Beladung des Speichers'!A827)</f>
        <v/>
      </c>
      <c r="B827" s="109" t="str">
        <f>IF('Beladung des Speichers'!B827="","",'Beladung des Speichers'!B827)</f>
        <v/>
      </c>
      <c r="C827" s="163" t="str">
        <f>IF(ISBLANK('Beladung des Speichers'!A827),"",SUMIFS('Beladung des Speichers'!$C$17:$C$300,'Beladung des Speichers'!$A$17:$A$300,A827)-SUMIFS('Entladung des Speichers'!$C$17:$C$300,'Entladung des Speichers'!$A$17:$A$300,A827)+SUMIFS(Füllstände!$B$17:$B$299,Füllstände!$A$17:$A$299,A827)-SUMIFS(Füllstände!$C$17:$C$299,Füllstände!$A$17:$A$299,A827))</f>
        <v/>
      </c>
      <c r="D827" s="164" t="str">
        <f>IF(ISBLANK('Beladung des Speichers'!A827),"",C827*'Beladung des Speichers'!C827/SUMIFS('Beladung des Speichers'!$C$17:$C$300,'Beladung des Speichers'!$A$17:$A$300,A827))</f>
        <v/>
      </c>
      <c r="E827" s="165" t="str">
        <f>IF(ISBLANK('Beladung des Speichers'!A827),"",1/SUMIFS('Beladung des Speichers'!$C$17:$C$300,'Beladung des Speichers'!$A$17:$A$300,A827)*C827*SUMIF($A$17:$A$300,A827,'Beladung des Speichers'!$E$17:$E$300))</f>
        <v/>
      </c>
      <c r="F827" s="166" t="str">
        <f>IF(ISBLANK('Beladung des Speichers'!A827),"",IF(C827=0,"0,00",D827/C827*E827))</f>
        <v/>
      </c>
      <c r="G827" s="167" t="str">
        <f>IF(ISBLANK('Beladung des Speichers'!A827),"",SUMIFS('Beladung des Speichers'!$C$17:$C$300,'Beladung des Speichers'!$A$17:$A$300,A827))</f>
        <v/>
      </c>
      <c r="H827" s="124" t="str">
        <f>IF(ISBLANK('Beladung des Speichers'!A827),"",'Beladung des Speichers'!C827)</f>
        <v/>
      </c>
      <c r="I827" s="168" t="str">
        <f>IF(ISBLANK('Beladung des Speichers'!A827),"",SUMIFS('Beladung des Speichers'!$E$17:$E$1001,'Beladung des Speichers'!$A$17:$A$1001,'Ergebnis (detailliert)'!A827))</f>
        <v/>
      </c>
      <c r="J827" s="125" t="str">
        <f>IF(ISBLANK('Beladung des Speichers'!A827),"",'Beladung des Speichers'!E827)</f>
        <v/>
      </c>
      <c r="K827" s="168" t="str">
        <f>IF(ISBLANK('Beladung des Speichers'!A827),"",SUMIFS('Entladung des Speichers'!$C$17:$C$1001,'Entladung des Speichers'!$A$17:$A$1001,'Ergebnis (detailliert)'!A827))</f>
        <v/>
      </c>
      <c r="L827" s="169" t="str">
        <f t="shared" si="50"/>
        <v/>
      </c>
      <c r="M827" s="169" t="str">
        <f>IF(ISBLANK('Entladung des Speichers'!A827),"",'Entladung des Speichers'!C827)</f>
        <v/>
      </c>
      <c r="N827" s="168" t="str">
        <f>IF(ISBLANK('Beladung des Speichers'!A827),"",SUMIFS('Entladung des Speichers'!$E$17:$E$1001,'Entladung des Speichers'!$A$17:$A$1001,'Ergebnis (detailliert)'!$A$17:$A$300))</f>
        <v/>
      </c>
      <c r="O827" s="125" t="str">
        <f t="shared" si="51"/>
        <v/>
      </c>
      <c r="P827" s="20" t="str">
        <f>IFERROR(IF(A827="","",N827*'Ergebnis (detailliert)'!J827/'Ergebnis (detailliert)'!I827),0)</f>
        <v/>
      </c>
      <c r="Q827" s="106" t="str">
        <f t="shared" si="52"/>
        <v/>
      </c>
      <c r="R827" s="107" t="str">
        <f t="shared" si="53"/>
        <v/>
      </c>
      <c r="S827" s="108" t="str">
        <f>IF(A827="","",IF(LOOKUP(A827,Stammdaten!$A$17:$A$1001,Stammdaten!$G$17:$G$1001)="Nein",0,IF(ISBLANK('Beladung des Speichers'!A827),"",ROUND(MIN(J827,Q827)*-1,2))))</f>
        <v/>
      </c>
    </row>
    <row r="828" spans="1:19" x14ac:dyDescent="0.2">
      <c r="A828" s="109" t="str">
        <f>IF('Beladung des Speichers'!A828="","",'Beladung des Speichers'!A828)</f>
        <v/>
      </c>
      <c r="B828" s="109" t="str">
        <f>IF('Beladung des Speichers'!B828="","",'Beladung des Speichers'!B828)</f>
        <v/>
      </c>
      <c r="C828" s="163" t="str">
        <f>IF(ISBLANK('Beladung des Speichers'!A828),"",SUMIFS('Beladung des Speichers'!$C$17:$C$300,'Beladung des Speichers'!$A$17:$A$300,A828)-SUMIFS('Entladung des Speichers'!$C$17:$C$300,'Entladung des Speichers'!$A$17:$A$300,A828)+SUMIFS(Füllstände!$B$17:$B$299,Füllstände!$A$17:$A$299,A828)-SUMIFS(Füllstände!$C$17:$C$299,Füllstände!$A$17:$A$299,A828))</f>
        <v/>
      </c>
      <c r="D828" s="164" t="str">
        <f>IF(ISBLANK('Beladung des Speichers'!A828),"",C828*'Beladung des Speichers'!C828/SUMIFS('Beladung des Speichers'!$C$17:$C$300,'Beladung des Speichers'!$A$17:$A$300,A828))</f>
        <v/>
      </c>
      <c r="E828" s="165" t="str">
        <f>IF(ISBLANK('Beladung des Speichers'!A828),"",1/SUMIFS('Beladung des Speichers'!$C$17:$C$300,'Beladung des Speichers'!$A$17:$A$300,A828)*C828*SUMIF($A$17:$A$300,A828,'Beladung des Speichers'!$E$17:$E$300))</f>
        <v/>
      </c>
      <c r="F828" s="166" t="str">
        <f>IF(ISBLANK('Beladung des Speichers'!A828),"",IF(C828=0,"0,00",D828/C828*E828))</f>
        <v/>
      </c>
      <c r="G828" s="167" t="str">
        <f>IF(ISBLANK('Beladung des Speichers'!A828),"",SUMIFS('Beladung des Speichers'!$C$17:$C$300,'Beladung des Speichers'!$A$17:$A$300,A828))</f>
        <v/>
      </c>
      <c r="H828" s="124" t="str">
        <f>IF(ISBLANK('Beladung des Speichers'!A828),"",'Beladung des Speichers'!C828)</f>
        <v/>
      </c>
      <c r="I828" s="168" t="str">
        <f>IF(ISBLANK('Beladung des Speichers'!A828),"",SUMIFS('Beladung des Speichers'!$E$17:$E$1001,'Beladung des Speichers'!$A$17:$A$1001,'Ergebnis (detailliert)'!A828))</f>
        <v/>
      </c>
      <c r="J828" s="125" t="str">
        <f>IF(ISBLANK('Beladung des Speichers'!A828),"",'Beladung des Speichers'!E828)</f>
        <v/>
      </c>
      <c r="K828" s="168" t="str">
        <f>IF(ISBLANK('Beladung des Speichers'!A828),"",SUMIFS('Entladung des Speichers'!$C$17:$C$1001,'Entladung des Speichers'!$A$17:$A$1001,'Ergebnis (detailliert)'!A828))</f>
        <v/>
      </c>
      <c r="L828" s="169" t="str">
        <f t="shared" si="50"/>
        <v/>
      </c>
      <c r="M828" s="169" t="str">
        <f>IF(ISBLANK('Entladung des Speichers'!A828),"",'Entladung des Speichers'!C828)</f>
        <v/>
      </c>
      <c r="N828" s="168" t="str">
        <f>IF(ISBLANK('Beladung des Speichers'!A828),"",SUMIFS('Entladung des Speichers'!$E$17:$E$1001,'Entladung des Speichers'!$A$17:$A$1001,'Ergebnis (detailliert)'!$A$17:$A$300))</f>
        <v/>
      </c>
      <c r="O828" s="125" t="str">
        <f t="shared" si="51"/>
        <v/>
      </c>
      <c r="P828" s="20" t="str">
        <f>IFERROR(IF(A828="","",N828*'Ergebnis (detailliert)'!J828/'Ergebnis (detailliert)'!I828),0)</f>
        <v/>
      </c>
      <c r="Q828" s="106" t="str">
        <f t="shared" si="52"/>
        <v/>
      </c>
      <c r="R828" s="107" t="str">
        <f t="shared" si="53"/>
        <v/>
      </c>
      <c r="S828" s="108" t="str">
        <f>IF(A828="","",IF(LOOKUP(A828,Stammdaten!$A$17:$A$1001,Stammdaten!$G$17:$G$1001)="Nein",0,IF(ISBLANK('Beladung des Speichers'!A828),"",ROUND(MIN(J828,Q828)*-1,2))))</f>
        <v/>
      </c>
    </row>
    <row r="829" spans="1:19" x14ac:dyDescent="0.2">
      <c r="A829" s="109" t="str">
        <f>IF('Beladung des Speichers'!A829="","",'Beladung des Speichers'!A829)</f>
        <v/>
      </c>
      <c r="B829" s="109" t="str">
        <f>IF('Beladung des Speichers'!B829="","",'Beladung des Speichers'!B829)</f>
        <v/>
      </c>
      <c r="C829" s="163" t="str">
        <f>IF(ISBLANK('Beladung des Speichers'!A829),"",SUMIFS('Beladung des Speichers'!$C$17:$C$300,'Beladung des Speichers'!$A$17:$A$300,A829)-SUMIFS('Entladung des Speichers'!$C$17:$C$300,'Entladung des Speichers'!$A$17:$A$300,A829)+SUMIFS(Füllstände!$B$17:$B$299,Füllstände!$A$17:$A$299,A829)-SUMIFS(Füllstände!$C$17:$C$299,Füllstände!$A$17:$A$299,A829))</f>
        <v/>
      </c>
      <c r="D829" s="164" t="str">
        <f>IF(ISBLANK('Beladung des Speichers'!A829),"",C829*'Beladung des Speichers'!C829/SUMIFS('Beladung des Speichers'!$C$17:$C$300,'Beladung des Speichers'!$A$17:$A$300,A829))</f>
        <v/>
      </c>
      <c r="E829" s="165" t="str">
        <f>IF(ISBLANK('Beladung des Speichers'!A829),"",1/SUMIFS('Beladung des Speichers'!$C$17:$C$300,'Beladung des Speichers'!$A$17:$A$300,A829)*C829*SUMIF($A$17:$A$300,A829,'Beladung des Speichers'!$E$17:$E$300))</f>
        <v/>
      </c>
      <c r="F829" s="166" t="str">
        <f>IF(ISBLANK('Beladung des Speichers'!A829),"",IF(C829=0,"0,00",D829/C829*E829))</f>
        <v/>
      </c>
      <c r="G829" s="167" t="str">
        <f>IF(ISBLANK('Beladung des Speichers'!A829),"",SUMIFS('Beladung des Speichers'!$C$17:$C$300,'Beladung des Speichers'!$A$17:$A$300,A829))</f>
        <v/>
      </c>
      <c r="H829" s="124" t="str">
        <f>IF(ISBLANK('Beladung des Speichers'!A829),"",'Beladung des Speichers'!C829)</f>
        <v/>
      </c>
      <c r="I829" s="168" t="str">
        <f>IF(ISBLANK('Beladung des Speichers'!A829),"",SUMIFS('Beladung des Speichers'!$E$17:$E$1001,'Beladung des Speichers'!$A$17:$A$1001,'Ergebnis (detailliert)'!A829))</f>
        <v/>
      </c>
      <c r="J829" s="125" t="str">
        <f>IF(ISBLANK('Beladung des Speichers'!A829),"",'Beladung des Speichers'!E829)</f>
        <v/>
      </c>
      <c r="K829" s="168" t="str">
        <f>IF(ISBLANK('Beladung des Speichers'!A829),"",SUMIFS('Entladung des Speichers'!$C$17:$C$1001,'Entladung des Speichers'!$A$17:$A$1001,'Ergebnis (detailliert)'!A829))</f>
        <v/>
      </c>
      <c r="L829" s="169" t="str">
        <f t="shared" si="50"/>
        <v/>
      </c>
      <c r="M829" s="169" t="str">
        <f>IF(ISBLANK('Entladung des Speichers'!A829),"",'Entladung des Speichers'!C829)</f>
        <v/>
      </c>
      <c r="N829" s="168" t="str">
        <f>IF(ISBLANK('Beladung des Speichers'!A829),"",SUMIFS('Entladung des Speichers'!$E$17:$E$1001,'Entladung des Speichers'!$A$17:$A$1001,'Ergebnis (detailliert)'!$A$17:$A$300))</f>
        <v/>
      </c>
      <c r="O829" s="125" t="str">
        <f t="shared" si="51"/>
        <v/>
      </c>
      <c r="P829" s="20" t="str">
        <f>IFERROR(IF(A829="","",N829*'Ergebnis (detailliert)'!J829/'Ergebnis (detailliert)'!I829),0)</f>
        <v/>
      </c>
      <c r="Q829" s="106" t="str">
        <f t="shared" si="52"/>
        <v/>
      </c>
      <c r="R829" s="107" t="str">
        <f t="shared" si="53"/>
        <v/>
      </c>
      <c r="S829" s="108" t="str">
        <f>IF(A829="","",IF(LOOKUP(A829,Stammdaten!$A$17:$A$1001,Stammdaten!$G$17:$G$1001)="Nein",0,IF(ISBLANK('Beladung des Speichers'!A829),"",ROUND(MIN(J829,Q829)*-1,2))))</f>
        <v/>
      </c>
    </row>
    <row r="830" spans="1:19" x14ac:dyDescent="0.2">
      <c r="A830" s="109" t="str">
        <f>IF('Beladung des Speichers'!A830="","",'Beladung des Speichers'!A830)</f>
        <v/>
      </c>
      <c r="B830" s="109" t="str">
        <f>IF('Beladung des Speichers'!B830="","",'Beladung des Speichers'!B830)</f>
        <v/>
      </c>
      <c r="C830" s="163" t="str">
        <f>IF(ISBLANK('Beladung des Speichers'!A830),"",SUMIFS('Beladung des Speichers'!$C$17:$C$300,'Beladung des Speichers'!$A$17:$A$300,A830)-SUMIFS('Entladung des Speichers'!$C$17:$C$300,'Entladung des Speichers'!$A$17:$A$300,A830)+SUMIFS(Füllstände!$B$17:$B$299,Füllstände!$A$17:$A$299,A830)-SUMIFS(Füllstände!$C$17:$C$299,Füllstände!$A$17:$A$299,A830))</f>
        <v/>
      </c>
      <c r="D830" s="164" t="str">
        <f>IF(ISBLANK('Beladung des Speichers'!A830),"",C830*'Beladung des Speichers'!C830/SUMIFS('Beladung des Speichers'!$C$17:$C$300,'Beladung des Speichers'!$A$17:$A$300,A830))</f>
        <v/>
      </c>
      <c r="E830" s="165" t="str">
        <f>IF(ISBLANK('Beladung des Speichers'!A830),"",1/SUMIFS('Beladung des Speichers'!$C$17:$C$300,'Beladung des Speichers'!$A$17:$A$300,A830)*C830*SUMIF($A$17:$A$300,A830,'Beladung des Speichers'!$E$17:$E$300))</f>
        <v/>
      </c>
      <c r="F830" s="166" t="str">
        <f>IF(ISBLANK('Beladung des Speichers'!A830),"",IF(C830=0,"0,00",D830/C830*E830))</f>
        <v/>
      </c>
      <c r="G830" s="167" t="str">
        <f>IF(ISBLANK('Beladung des Speichers'!A830),"",SUMIFS('Beladung des Speichers'!$C$17:$C$300,'Beladung des Speichers'!$A$17:$A$300,A830))</f>
        <v/>
      </c>
      <c r="H830" s="124" t="str">
        <f>IF(ISBLANK('Beladung des Speichers'!A830),"",'Beladung des Speichers'!C830)</f>
        <v/>
      </c>
      <c r="I830" s="168" t="str">
        <f>IF(ISBLANK('Beladung des Speichers'!A830),"",SUMIFS('Beladung des Speichers'!$E$17:$E$1001,'Beladung des Speichers'!$A$17:$A$1001,'Ergebnis (detailliert)'!A830))</f>
        <v/>
      </c>
      <c r="J830" s="125" t="str">
        <f>IF(ISBLANK('Beladung des Speichers'!A830),"",'Beladung des Speichers'!E830)</f>
        <v/>
      </c>
      <c r="K830" s="168" t="str">
        <f>IF(ISBLANK('Beladung des Speichers'!A830),"",SUMIFS('Entladung des Speichers'!$C$17:$C$1001,'Entladung des Speichers'!$A$17:$A$1001,'Ergebnis (detailliert)'!A830))</f>
        <v/>
      </c>
      <c r="L830" s="169" t="str">
        <f t="shared" si="50"/>
        <v/>
      </c>
      <c r="M830" s="169" t="str">
        <f>IF(ISBLANK('Entladung des Speichers'!A830),"",'Entladung des Speichers'!C830)</f>
        <v/>
      </c>
      <c r="N830" s="168" t="str">
        <f>IF(ISBLANK('Beladung des Speichers'!A830),"",SUMIFS('Entladung des Speichers'!$E$17:$E$1001,'Entladung des Speichers'!$A$17:$A$1001,'Ergebnis (detailliert)'!$A$17:$A$300))</f>
        <v/>
      </c>
      <c r="O830" s="125" t="str">
        <f t="shared" si="51"/>
        <v/>
      </c>
      <c r="P830" s="20" t="str">
        <f>IFERROR(IF(A830="","",N830*'Ergebnis (detailliert)'!J830/'Ergebnis (detailliert)'!I830),0)</f>
        <v/>
      </c>
      <c r="Q830" s="106" t="str">
        <f t="shared" si="52"/>
        <v/>
      </c>
      <c r="R830" s="107" t="str">
        <f t="shared" si="53"/>
        <v/>
      </c>
      <c r="S830" s="108" t="str">
        <f>IF(A830="","",IF(LOOKUP(A830,Stammdaten!$A$17:$A$1001,Stammdaten!$G$17:$G$1001)="Nein",0,IF(ISBLANK('Beladung des Speichers'!A830),"",ROUND(MIN(J830,Q830)*-1,2))))</f>
        <v/>
      </c>
    </row>
    <row r="831" spans="1:19" x14ac:dyDescent="0.2">
      <c r="A831" s="109" t="str">
        <f>IF('Beladung des Speichers'!A831="","",'Beladung des Speichers'!A831)</f>
        <v/>
      </c>
      <c r="B831" s="109" t="str">
        <f>IF('Beladung des Speichers'!B831="","",'Beladung des Speichers'!B831)</f>
        <v/>
      </c>
      <c r="C831" s="163" t="str">
        <f>IF(ISBLANK('Beladung des Speichers'!A831),"",SUMIFS('Beladung des Speichers'!$C$17:$C$300,'Beladung des Speichers'!$A$17:$A$300,A831)-SUMIFS('Entladung des Speichers'!$C$17:$C$300,'Entladung des Speichers'!$A$17:$A$300,A831)+SUMIFS(Füllstände!$B$17:$B$299,Füllstände!$A$17:$A$299,A831)-SUMIFS(Füllstände!$C$17:$C$299,Füllstände!$A$17:$A$299,A831))</f>
        <v/>
      </c>
      <c r="D831" s="164" t="str">
        <f>IF(ISBLANK('Beladung des Speichers'!A831),"",C831*'Beladung des Speichers'!C831/SUMIFS('Beladung des Speichers'!$C$17:$C$300,'Beladung des Speichers'!$A$17:$A$300,A831))</f>
        <v/>
      </c>
      <c r="E831" s="165" t="str">
        <f>IF(ISBLANK('Beladung des Speichers'!A831),"",1/SUMIFS('Beladung des Speichers'!$C$17:$C$300,'Beladung des Speichers'!$A$17:$A$300,A831)*C831*SUMIF($A$17:$A$300,A831,'Beladung des Speichers'!$E$17:$E$300))</f>
        <v/>
      </c>
      <c r="F831" s="166" t="str">
        <f>IF(ISBLANK('Beladung des Speichers'!A831),"",IF(C831=0,"0,00",D831/C831*E831))</f>
        <v/>
      </c>
      <c r="G831" s="167" t="str">
        <f>IF(ISBLANK('Beladung des Speichers'!A831),"",SUMIFS('Beladung des Speichers'!$C$17:$C$300,'Beladung des Speichers'!$A$17:$A$300,A831))</f>
        <v/>
      </c>
      <c r="H831" s="124" t="str">
        <f>IF(ISBLANK('Beladung des Speichers'!A831),"",'Beladung des Speichers'!C831)</f>
        <v/>
      </c>
      <c r="I831" s="168" t="str">
        <f>IF(ISBLANK('Beladung des Speichers'!A831),"",SUMIFS('Beladung des Speichers'!$E$17:$E$1001,'Beladung des Speichers'!$A$17:$A$1001,'Ergebnis (detailliert)'!A831))</f>
        <v/>
      </c>
      <c r="J831" s="125" t="str">
        <f>IF(ISBLANK('Beladung des Speichers'!A831),"",'Beladung des Speichers'!E831)</f>
        <v/>
      </c>
      <c r="K831" s="168" t="str">
        <f>IF(ISBLANK('Beladung des Speichers'!A831),"",SUMIFS('Entladung des Speichers'!$C$17:$C$1001,'Entladung des Speichers'!$A$17:$A$1001,'Ergebnis (detailliert)'!A831))</f>
        <v/>
      </c>
      <c r="L831" s="169" t="str">
        <f t="shared" si="50"/>
        <v/>
      </c>
      <c r="M831" s="169" t="str">
        <f>IF(ISBLANK('Entladung des Speichers'!A831),"",'Entladung des Speichers'!C831)</f>
        <v/>
      </c>
      <c r="N831" s="168" t="str">
        <f>IF(ISBLANK('Beladung des Speichers'!A831),"",SUMIFS('Entladung des Speichers'!$E$17:$E$1001,'Entladung des Speichers'!$A$17:$A$1001,'Ergebnis (detailliert)'!$A$17:$A$300))</f>
        <v/>
      </c>
      <c r="O831" s="125" t="str">
        <f t="shared" si="51"/>
        <v/>
      </c>
      <c r="P831" s="20" t="str">
        <f>IFERROR(IF(A831="","",N831*'Ergebnis (detailliert)'!J831/'Ergebnis (detailliert)'!I831),0)</f>
        <v/>
      </c>
      <c r="Q831" s="106" t="str">
        <f t="shared" si="52"/>
        <v/>
      </c>
      <c r="R831" s="107" t="str">
        <f t="shared" si="53"/>
        <v/>
      </c>
      <c r="S831" s="108" t="str">
        <f>IF(A831="","",IF(LOOKUP(A831,Stammdaten!$A$17:$A$1001,Stammdaten!$G$17:$G$1001)="Nein",0,IF(ISBLANK('Beladung des Speichers'!A831),"",ROUND(MIN(J831,Q831)*-1,2))))</f>
        <v/>
      </c>
    </row>
    <row r="832" spans="1:19" x14ac:dyDescent="0.2">
      <c r="A832" s="109" t="str">
        <f>IF('Beladung des Speichers'!A832="","",'Beladung des Speichers'!A832)</f>
        <v/>
      </c>
      <c r="B832" s="109" t="str">
        <f>IF('Beladung des Speichers'!B832="","",'Beladung des Speichers'!B832)</f>
        <v/>
      </c>
      <c r="C832" s="163" t="str">
        <f>IF(ISBLANK('Beladung des Speichers'!A832),"",SUMIFS('Beladung des Speichers'!$C$17:$C$300,'Beladung des Speichers'!$A$17:$A$300,A832)-SUMIFS('Entladung des Speichers'!$C$17:$C$300,'Entladung des Speichers'!$A$17:$A$300,A832)+SUMIFS(Füllstände!$B$17:$B$299,Füllstände!$A$17:$A$299,A832)-SUMIFS(Füllstände!$C$17:$C$299,Füllstände!$A$17:$A$299,A832))</f>
        <v/>
      </c>
      <c r="D832" s="164" t="str">
        <f>IF(ISBLANK('Beladung des Speichers'!A832),"",C832*'Beladung des Speichers'!C832/SUMIFS('Beladung des Speichers'!$C$17:$C$300,'Beladung des Speichers'!$A$17:$A$300,A832))</f>
        <v/>
      </c>
      <c r="E832" s="165" t="str">
        <f>IF(ISBLANK('Beladung des Speichers'!A832),"",1/SUMIFS('Beladung des Speichers'!$C$17:$C$300,'Beladung des Speichers'!$A$17:$A$300,A832)*C832*SUMIF($A$17:$A$300,A832,'Beladung des Speichers'!$E$17:$E$300))</f>
        <v/>
      </c>
      <c r="F832" s="166" t="str">
        <f>IF(ISBLANK('Beladung des Speichers'!A832),"",IF(C832=0,"0,00",D832/C832*E832))</f>
        <v/>
      </c>
      <c r="G832" s="167" t="str">
        <f>IF(ISBLANK('Beladung des Speichers'!A832),"",SUMIFS('Beladung des Speichers'!$C$17:$C$300,'Beladung des Speichers'!$A$17:$A$300,A832))</f>
        <v/>
      </c>
      <c r="H832" s="124" t="str">
        <f>IF(ISBLANK('Beladung des Speichers'!A832),"",'Beladung des Speichers'!C832)</f>
        <v/>
      </c>
      <c r="I832" s="168" t="str">
        <f>IF(ISBLANK('Beladung des Speichers'!A832),"",SUMIFS('Beladung des Speichers'!$E$17:$E$1001,'Beladung des Speichers'!$A$17:$A$1001,'Ergebnis (detailliert)'!A832))</f>
        <v/>
      </c>
      <c r="J832" s="125" t="str">
        <f>IF(ISBLANK('Beladung des Speichers'!A832),"",'Beladung des Speichers'!E832)</f>
        <v/>
      </c>
      <c r="K832" s="168" t="str">
        <f>IF(ISBLANK('Beladung des Speichers'!A832),"",SUMIFS('Entladung des Speichers'!$C$17:$C$1001,'Entladung des Speichers'!$A$17:$A$1001,'Ergebnis (detailliert)'!A832))</f>
        <v/>
      </c>
      <c r="L832" s="169" t="str">
        <f t="shared" si="50"/>
        <v/>
      </c>
      <c r="M832" s="169" t="str">
        <f>IF(ISBLANK('Entladung des Speichers'!A832),"",'Entladung des Speichers'!C832)</f>
        <v/>
      </c>
      <c r="N832" s="168" t="str">
        <f>IF(ISBLANK('Beladung des Speichers'!A832),"",SUMIFS('Entladung des Speichers'!$E$17:$E$1001,'Entladung des Speichers'!$A$17:$A$1001,'Ergebnis (detailliert)'!$A$17:$A$300))</f>
        <v/>
      </c>
      <c r="O832" s="125" t="str">
        <f t="shared" si="51"/>
        <v/>
      </c>
      <c r="P832" s="20" t="str">
        <f>IFERROR(IF(A832="","",N832*'Ergebnis (detailliert)'!J832/'Ergebnis (detailliert)'!I832),0)</f>
        <v/>
      </c>
      <c r="Q832" s="106" t="str">
        <f t="shared" si="52"/>
        <v/>
      </c>
      <c r="R832" s="107" t="str">
        <f t="shared" si="53"/>
        <v/>
      </c>
      <c r="S832" s="108" t="str">
        <f>IF(A832="","",IF(LOOKUP(A832,Stammdaten!$A$17:$A$1001,Stammdaten!$G$17:$G$1001)="Nein",0,IF(ISBLANK('Beladung des Speichers'!A832),"",ROUND(MIN(J832,Q832)*-1,2))))</f>
        <v/>
      </c>
    </row>
    <row r="833" spans="1:19" x14ac:dyDescent="0.2">
      <c r="A833" s="109" t="str">
        <f>IF('Beladung des Speichers'!A833="","",'Beladung des Speichers'!A833)</f>
        <v/>
      </c>
      <c r="B833" s="109" t="str">
        <f>IF('Beladung des Speichers'!B833="","",'Beladung des Speichers'!B833)</f>
        <v/>
      </c>
      <c r="C833" s="163" t="str">
        <f>IF(ISBLANK('Beladung des Speichers'!A833),"",SUMIFS('Beladung des Speichers'!$C$17:$C$300,'Beladung des Speichers'!$A$17:$A$300,A833)-SUMIFS('Entladung des Speichers'!$C$17:$C$300,'Entladung des Speichers'!$A$17:$A$300,A833)+SUMIFS(Füllstände!$B$17:$B$299,Füllstände!$A$17:$A$299,A833)-SUMIFS(Füllstände!$C$17:$C$299,Füllstände!$A$17:$A$299,A833))</f>
        <v/>
      </c>
      <c r="D833" s="164" t="str">
        <f>IF(ISBLANK('Beladung des Speichers'!A833),"",C833*'Beladung des Speichers'!C833/SUMIFS('Beladung des Speichers'!$C$17:$C$300,'Beladung des Speichers'!$A$17:$A$300,A833))</f>
        <v/>
      </c>
      <c r="E833" s="165" t="str">
        <f>IF(ISBLANK('Beladung des Speichers'!A833),"",1/SUMIFS('Beladung des Speichers'!$C$17:$C$300,'Beladung des Speichers'!$A$17:$A$300,A833)*C833*SUMIF($A$17:$A$300,A833,'Beladung des Speichers'!$E$17:$E$300))</f>
        <v/>
      </c>
      <c r="F833" s="166" t="str">
        <f>IF(ISBLANK('Beladung des Speichers'!A833),"",IF(C833=0,"0,00",D833/C833*E833))</f>
        <v/>
      </c>
      <c r="G833" s="167" t="str">
        <f>IF(ISBLANK('Beladung des Speichers'!A833),"",SUMIFS('Beladung des Speichers'!$C$17:$C$300,'Beladung des Speichers'!$A$17:$A$300,A833))</f>
        <v/>
      </c>
      <c r="H833" s="124" t="str">
        <f>IF(ISBLANK('Beladung des Speichers'!A833),"",'Beladung des Speichers'!C833)</f>
        <v/>
      </c>
      <c r="I833" s="168" t="str">
        <f>IF(ISBLANK('Beladung des Speichers'!A833),"",SUMIFS('Beladung des Speichers'!$E$17:$E$1001,'Beladung des Speichers'!$A$17:$A$1001,'Ergebnis (detailliert)'!A833))</f>
        <v/>
      </c>
      <c r="J833" s="125" t="str">
        <f>IF(ISBLANK('Beladung des Speichers'!A833),"",'Beladung des Speichers'!E833)</f>
        <v/>
      </c>
      <c r="K833" s="168" t="str">
        <f>IF(ISBLANK('Beladung des Speichers'!A833),"",SUMIFS('Entladung des Speichers'!$C$17:$C$1001,'Entladung des Speichers'!$A$17:$A$1001,'Ergebnis (detailliert)'!A833))</f>
        <v/>
      </c>
      <c r="L833" s="169" t="str">
        <f t="shared" si="50"/>
        <v/>
      </c>
      <c r="M833" s="169" t="str">
        <f>IF(ISBLANK('Entladung des Speichers'!A833),"",'Entladung des Speichers'!C833)</f>
        <v/>
      </c>
      <c r="N833" s="168" t="str">
        <f>IF(ISBLANK('Beladung des Speichers'!A833),"",SUMIFS('Entladung des Speichers'!$E$17:$E$1001,'Entladung des Speichers'!$A$17:$A$1001,'Ergebnis (detailliert)'!$A$17:$A$300))</f>
        <v/>
      </c>
      <c r="O833" s="125" t="str">
        <f t="shared" si="51"/>
        <v/>
      </c>
      <c r="P833" s="20" t="str">
        <f>IFERROR(IF(A833="","",N833*'Ergebnis (detailliert)'!J833/'Ergebnis (detailliert)'!I833),0)</f>
        <v/>
      </c>
      <c r="Q833" s="106" t="str">
        <f t="shared" si="52"/>
        <v/>
      </c>
      <c r="R833" s="107" t="str">
        <f t="shared" si="53"/>
        <v/>
      </c>
      <c r="S833" s="108" t="str">
        <f>IF(A833="","",IF(LOOKUP(A833,Stammdaten!$A$17:$A$1001,Stammdaten!$G$17:$G$1001)="Nein",0,IF(ISBLANK('Beladung des Speichers'!A833),"",ROUND(MIN(J833,Q833)*-1,2))))</f>
        <v/>
      </c>
    </row>
    <row r="834" spans="1:19" x14ac:dyDescent="0.2">
      <c r="A834" s="109" t="str">
        <f>IF('Beladung des Speichers'!A834="","",'Beladung des Speichers'!A834)</f>
        <v/>
      </c>
      <c r="B834" s="109" t="str">
        <f>IF('Beladung des Speichers'!B834="","",'Beladung des Speichers'!B834)</f>
        <v/>
      </c>
      <c r="C834" s="163" t="str">
        <f>IF(ISBLANK('Beladung des Speichers'!A834),"",SUMIFS('Beladung des Speichers'!$C$17:$C$300,'Beladung des Speichers'!$A$17:$A$300,A834)-SUMIFS('Entladung des Speichers'!$C$17:$C$300,'Entladung des Speichers'!$A$17:$A$300,A834)+SUMIFS(Füllstände!$B$17:$B$299,Füllstände!$A$17:$A$299,A834)-SUMIFS(Füllstände!$C$17:$C$299,Füllstände!$A$17:$A$299,A834))</f>
        <v/>
      </c>
      <c r="D834" s="164" t="str">
        <f>IF(ISBLANK('Beladung des Speichers'!A834),"",C834*'Beladung des Speichers'!C834/SUMIFS('Beladung des Speichers'!$C$17:$C$300,'Beladung des Speichers'!$A$17:$A$300,A834))</f>
        <v/>
      </c>
      <c r="E834" s="165" t="str">
        <f>IF(ISBLANK('Beladung des Speichers'!A834),"",1/SUMIFS('Beladung des Speichers'!$C$17:$C$300,'Beladung des Speichers'!$A$17:$A$300,A834)*C834*SUMIF($A$17:$A$300,A834,'Beladung des Speichers'!$E$17:$E$300))</f>
        <v/>
      </c>
      <c r="F834" s="166" t="str">
        <f>IF(ISBLANK('Beladung des Speichers'!A834),"",IF(C834=0,"0,00",D834/C834*E834))</f>
        <v/>
      </c>
      <c r="G834" s="167" t="str">
        <f>IF(ISBLANK('Beladung des Speichers'!A834),"",SUMIFS('Beladung des Speichers'!$C$17:$C$300,'Beladung des Speichers'!$A$17:$A$300,A834))</f>
        <v/>
      </c>
      <c r="H834" s="124" t="str">
        <f>IF(ISBLANK('Beladung des Speichers'!A834),"",'Beladung des Speichers'!C834)</f>
        <v/>
      </c>
      <c r="I834" s="168" t="str">
        <f>IF(ISBLANK('Beladung des Speichers'!A834),"",SUMIFS('Beladung des Speichers'!$E$17:$E$1001,'Beladung des Speichers'!$A$17:$A$1001,'Ergebnis (detailliert)'!A834))</f>
        <v/>
      </c>
      <c r="J834" s="125" t="str">
        <f>IF(ISBLANK('Beladung des Speichers'!A834),"",'Beladung des Speichers'!E834)</f>
        <v/>
      </c>
      <c r="K834" s="168" t="str">
        <f>IF(ISBLANK('Beladung des Speichers'!A834),"",SUMIFS('Entladung des Speichers'!$C$17:$C$1001,'Entladung des Speichers'!$A$17:$A$1001,'Ergebnis (detailliert)'!A834))</f>
        <v/>
      </c>
      <c r="L834" s="169" t="str">
        <f t="shared" si="50"/>
        <v/>
      </c>
      <c r="M834" s="169" t="str">
        <f>IF(ISBLANK('Entladung des Speichers'!A834),"",'Entladung des Speichers'!C834)</f>
        <v/>
      </c>
      <c r="N834" s="168" t="str">
        <f>IF(ISBLANK('Beladung des Speichers'!A834),"",SUMIFS('Entladung des Speichers'!$E$17:$E$1001,'Entladung des Speichers'!$A$17:$A$1001,'Ergebnis (detailliert)'!$A$17:$A$300))</f>
        <v/>
      </c>
      <c r="O834" s="125" t="str">
        <f t="shared" si="51"/>
        <v/>
      </c>
      <c r="P834" s="20" t="str">
        <f>IFERROR(IF(A834="","",N834*'Ergebnis (detailliert)'!J834/'Ergebnis (detailliert)'!I834),0)</f>
        <v/>
      </c>
      <c r="Q834" s="106" t="str">
        <f t="shared" si="52"/>
        <v/>
      </c>
      <c r="R834" s="107" t="str">
        <f t="shared" si="53"/>
        <v/>
      </c>
      <c r="S834" s="108" t="str">
        <f>IF(A834="","",IF(LOOKUP(A834,Stammdaten!$A$17:$A$1001,Stammdaten!$G$17:$G$1001)="Nein",0,IF(ISBLANK('Beladung des Speichers'!A834),"",ROUND(MIN(J834,Q834)*-1,2))))</f>
        <v/>
      </c>
    </row>
    <row r="835" spans="1:19" x14ac:dyDescent="0.2">
      <c r="A835" s="109" t="str">
        <f>IF('Beladung des Speichers'!A835="","",'Beladung des Speichers'!A835)</f>
        <v/>
      </c>
      <c r="B835" s="109" t="str">
        <f>IF('Beladung des Speichers'!B835="","",'Beladung des Speichers'!B835)</f>
        <v/>
      </c>
      <c r="C835" s="163" t="str">
        <f>IF(ISBLANK('Beladung des Speichers'!A835),"",SUMIFS('Beladung des Speichers'!$C$17:$C$300,'Beladung des Speichers'!$A$17:$A$300,A835)-SUMIFS('Entladung des Speichers'!$C$17:$C$300,'Entladung des Speichers'!$A$17:$A$300,A835)+SUMIFS(Füllstände!$B$17:$B$299,Füllstände!$A$17:$A$299,A835)-SUMIFS(Füllstände!$C$17:$C$299,Füllstände!$A$17:$A$299,A835))</f>
        <v/>
      </c>
      <c r="D835" s="164" t="str">
        <f>IF(ISBLANK('Beladung des Speichers'!A835),"",C835*'Beladung des Speichers'!C835/SUMIFS('Beladung des Speichers'!$C$17:$C$300,'Beladung des Speichers'!$A$17:$A$300,A835))</f>
        <v/>
      </c>
      <c r="E835" s="165" t="str">
        <f>IF(ISBLANK('Beladung des Speichers'!A835),"",1/SUMIFS('Beladung des Speichers'!$C$17:$C$300,'Beladung des Speichers'!$A$17:$A$300,A835)*C835*SUMIF($A$17:$A$300,A835,'Beladung des Speichers'!$E$17:$E$300))</f>
        <v/>
      </c>
      <c r="F835" s="166" t="str">
        <f>IF(ISBLANK('Beladung des Speichers'!A835),"",IF(C835=0,"0,00",D835/C835*E835))</f>
        <v/>
      </c>
      <c r="G835" s="167" t="str">
        <f>IF(ISBLANK('Beladung des Speichers'!A835),"",SUMIFS('Beladung des Speichers'!$C$17:$C$300,'Beladung des Speichers'!$A$17:$A$300,A835))</f>
        <v/>
      </c>
      <c r="H835" s="124" t="str">
        <f>IF(ISBLANK('Beladung des Speichers'!A835),"",'Beladung des Speichers'!C835)</f>
        <v/>
      </c>
      <c r="I835" s="168" t="str">
        <f>IF(ISBLANK('Beladung des Speichers'!A835),"",SUMIFS('Beladung des Speichers'!$E$17:$E$1001,'Beladung des Speichers'!$A$17:$A$1001,'Ergebnis (detailliert)'!A835))</f>
        <v/>
      </c>
      <c r="J835" s="125" t="str">
        <f>IF(ISBLANK('Beladung des Speichers'!A835),"",'Beladung des Speichers'!E835)</f>
        <v/>
      </c>
      <c r="K835" s="168" t="str">
        <f>IF(ISBLANK('Beladung des Speichers'!A835),"",SUMIFS('Entladung des Speichers'!$C$17:$C$1001,'Entladung des Speichers'!$A$17:$A$1001,'Ergebnis (detailliert)'!A835))</f>
        <v/>
      </c>
      <c r="L835" s="169" t="str">
        <f t="shared" si="50"/>
        <v/>
      </c>
      <c r="M835" s="169" t="str">
        <f>IF(ISBLANK('Entladung des Speichers'!A835),"",'Entladung des Speichers'!C835)</f>
        <v/>
      </c>
      <c r="N835" s="168" t="str">
        <f>IF(ISBLANK('Beladung des Speichers'!A835),"",SUMIFS('Entladung des Speichers'!$E$17:$E$1001,'Entladung des Speichers'!$A$17:$A$1001,'Ergebnis (detailliert)'!$A$17:$A$300))</f>
        <v/>
      </c>
      <c r="O835" s="125" t="str">
        <f t="shared" si="51"/>
        <v/>
      </c>
      <c r="P835" s="20" t="str">
        <f>IFERROR(IF(A835="","",N835*'Ergebnis (detailliert)'!J835/'Ergebnis (detailliert)'!I835),0)</f>
        <v/>
      </c>
      <c r="Q835" s="106" t="str">
        <f t="shared" si="52"/>
        <v/>
      </c>
      <c r="R835" s="107" t="str">
        <f t="shared" si="53"/>
        <v/>
      </c>
      <c r="S835" s="108" t="str">
        <f>IF(A835="","",IF(LOOKUP(A835,Stammdaten!$A$17:$A$1001,Stammdaten!$G$17:$G$1001)="Nein",0,IF(ISBLANK('Beladung des Speichers'!A835),"",ROUND(MIN(J835,Q835)*-1,2))))</f>
        <v/>
      </c>
    </row>
    <row r="836" spans="1:19" x14ac:dyDescent="0.2">
      <c r="A836" s="109" t="str">
        <f>IF('Beladung des Speichers'!A836="","",'Beladung des Speichers'!A836)</f>
        <v/>
      </c>
      <c r="B836" s="109" t="str">
        <f>IF('Beladung des Speichers'!B836="","",'Beladung des Speichers'!B836)</f>
        <v/>
      </c>
      <c r="C836" s="163" t="str">
        <f>IF(ISBLANK('Beladung des Speichers'!A836),"",SUMIFS('Beladung des Speichers'!$C$17:$C$300,'Beladung des Speichers'!$A$17:$A$300,A836)-SUMIFS('Entladung des Speichers'!$C$17:$C$300,'Entladung des Speichers'!$A$17:$A$300,A836)+SUMIFS(Füllstände!$B$17:$B$299,Füllstände!$A$17:$A$299,A836)-SUMIFS(Füllstände!$C$17:$C$299,Füllstände!$A$17:$A$299,A836))</f>
        <v/>
      </c>
      <c r="D836" s="164" t="str">
        <f>IF(ISBLANK('Beladung des Speichers'!A836),"",C836*'Beladung des Speichers'!C836/SUMIFS('Beladung des Speichers'!$C$17:$C$300,'Beladung des Speichers'!$A$17:$A$300,A836))</f>
        <v/>
      </c>
      <c r="E836" s="165" t="str">
        <f>IF(ISBLANK('Beladung des Speichers'!A836),"",1/SUMIFS('Beladung des Speichers'!$C$17:$C$300,'Beladung des Speichers'!$A$17:$A$300,A836)*C836*SUMIF($A$17:$A$300,A836,'Beladung des Speichers'!$E$17:$E$300))</f>
        <v/>
      </c>
      <c r="F836" s="166" t="str">
        <f>IF(ISBLANK('Beladung des Speichers'!A836),"",IF(C836=0,"0,00",D836/C836*E836))</f>
        <v/>
      </c>
      <c r="G836" s="167" t="str">
        <f>IF(ISBLANK('Beladung des Speichers'!A836),"",SUMIFS('Beladung des Speichers'!$C$17:$C$300,'Beladung des Speichers'!$A$17:$A$300,A836))</f>
        <v/>
      </c>
      <c r="H836" s="124" t="str">
        <f>IF(ISBLANK('Beladung des Speichers'!A836),"",'Beladung des Speichers'!C836)</f>
        <v/>
      </c>
      <c r="I836" s="168" t="str">
        <f>IF(ISBLANK('Beladung des Speichers'!A836),"",SUMIFS('Beladung des Speichers'!$E$17:$E$1001,'Beladung des Speichers'!$A$17:$A$1001,'Ergebnis (detailliert)'!A836))</f>
        <v/>
      </c>
      <c r="J836" s="125" t="str">
        <f>IF(ISBLANK('Beladung des Speichers'!A836),"",'Beladung des Speichers'!E836)</f>
        <v/>
      </c>
      <c r="K836" s="168" t="str">
        <f>IF(ISBLANK('Beladung des Speichers'!A836),"",SUMIFS('Entladung des Speichers'!$C$17:$C$1001,'Entladung des Speichers'!$A$17:$A$1001,'Ergebnis (detailliert)'!A836))</f>
        <v/>
      </c>
      <c r="L836" s="169" t="str">
        <f t="shared" si="50"/>
        <v/>
      </c>
      <c r="M836" s="169" t="str">
        <f>IF(ISBLANK('Entladung des Speichers'!A836),"",'Entladung des Speichers'!C836)</f>
        <v/>
      </c>
      <c r="N836" s="168" t="str">
        <f>IF(ISBLANK('Beladung des Speichers'!A836),"",SUMIFS('Entladung des Speichers'!$E$17:$E$1001,'Entladung des Speichers'!$A$17:$A$1001,'Ergebnis (detailliert)'!$A$17:$A$300))</f>
        <v/>
      </c>
      <c r="O836" s="125" t="str">
        <f t="shared" si="51"/>
        <v/>
      </c>
      <c r="P836" s="20" t="str">
        <f>IFERROR(IF(A836="","",N836*'Ergebnis (detailliert)'!J836/'Ergebnis (detailliert)'!I836),0)</f>
        <v/>
      </c>
      <c r="Q836" s="106" t="str">
        <f t="shared" si="52"/>
        <v/>
      </c>
      <c r="R836" s="107" t="str">
        <f t="shared" si="53"/>
        <v/>
      </c>
      <c r="S836" s="108" t="str">
        <f>IF(A836="","",IF(LOOKUP(A836,Stammdaten!$A$17:$A$1001,Stammdaten!$G$17:$G$1001)="Nein",0,IF(ISBLANK('Beladung des Speichers'!A836),"",ROUND(MIN(J836,Q836)*-1,2))))</f>
        <v/>
      </c>
    </row>
    <row r="837" spans="1:19" x14ac:dyDescent="0.2">
      <c r="A837" s="109" t="str">
        <f>IF('Beladung des Speichers'!A837="","",'Beladung des Speichers'!A837)</f>
        <v/>
      </c>
      <c r="B837" s="109" t="str">
        <f>IF('Beladung des Speichers'!B837="","",'Beladung des Speichers'!B837)</f>
        <v/>
      </c>
      <c r="C837" s="163" t="str">
        <f>IF(ISBLANK('Beladung des Speichers'!A837),"",SUMIFS('Beladung des Speichers'!$C$17:$C$300,'Beladung des Speichers'!$A$17:$A$300,A837)-SUMIFS('Entladung des Speichers'!$C$17:$C$300,'Entladung des Speichers'!$A$17:$A$300,A837)+SUMIFS(Füllstände!$B$17:$B$299,Füllstände!$A$17:$A$299,A837)-SUMIFS(Füllstände!$C$17:$C$299,Füllstände!$A$17:$A$299,A837))</f>
        <v/>
      </c>
      <c r="D837" s="164" t="str">
        <f>IF(ISBLANK('Beladung des Speichers'!A837),"",C837*'Beladung des Speichers'!C837/SUMIFS('Beladung des Speichers'!$C$17:$C$300,'Beladung des Speichers'!$A$17:$A$300,A837))</f>
        <v/>
      </c>
      <c r="E837" s="165" t="str">
        <f>IF(ISBLANK('Beladung des Speichers'!A837),"",1/SUMIFS('Beladung des Speichers'!$C$17:$C$300,'Beladung des Speichers'!$A$17:$A$300,A837)*C837*SUMIF($A$17:$A$300,A837,'Beladung des Speichers'!$E$17:$E$300))</f>
        <v/>
      </c>
      <c r="F837" s="166" t="str">
        <f>IF(ISBLANK('Beladung des Speichers'!A837),"",IF(C837=0,"0,00",D837/C837*E837))</f>
        <v/>
      </c>
      <c r="G837" s="167" t="str">
        <f>IF(ISBLANK('Beladung des Speichers'!A837),"",SUMIFS('Beladung des Speichers'!$C$17:$C$300,'Beladung des Speichers'!$A$17:$A$300,A837))</f>
        <v/>
      </c>
      <c r="H837" s="124" t="str">
        <f>IF(ISBLANK('Beladung des Speichers'!A837),"",'Beladung des Speichers'!C837)</f>
        <v/>
      </c>
      <c r="I837" s="168" t="str">
        <f>IF(ISBLANK('Beladung des Speichers'!A837),"",SUMIFS('Beladung des Speichers'!$E$17:$E$1001,'Beladung des Speichers'!$A$17:$A$1001,'Ergebnis (detailliert)'!A837))</f>
        <v/>
      </c>
      <c r="J837" s="125" t="str">
        <f>IF(ISBLANK('Beladung des Speichers'!A837),"",'Beladung des Speichers'!E837)</f>
        <v/>
      </c>
      <c r="K837" s="168" t="str">
        <f>IF(ISBLANK('Beladung des Speichers'!A837),"",SUMIFS('Entladung des Speichers'!$C$17:$C$1001,'Entladung des Speichers'!$A$17:$A$1001,'Ergebnis (detailliert)'!A837))</f>
        <v/>
      </c>
      <c r="L837" s="169" t="str">
        <f t="shared" si="50"/>
        <v/>
      </c>
      <c r="M837" s="169" t="str">
        <f>IF(ISBLANK('Entladung des Speichers'!A837),"",'Entladung des Speichers'!C837)</f>
        <v/>
      </c>
      <c r="N837" s="168" t="str">
        <f>IF(ISBLANK('Beladung des Speichers'!A837),"",SUMIFS('Entladung des Speichers'!$E$17:$E$1001,'Entladung des Speichers'!$A$17:$A$1001,'Ergebnis (detailliert)'!$A$17:$A$300))</f>
        <v/>
      </c>
      <c r="O837" s="125" t="str">
        <f t="shared" si="51"/>
        <v/>
      </c>
      <c r="P837" s="20" t="str">
        <f>IFERROR(IF(A837="","",N837*'Ergebnis (detailliert)'!J837/'Ergebnis (detailliert)'!I837),0)</f>
        <v/>
      </c>
      <c r="Q837" s="106" t="str">
        <f t="shared" si="52"/>
        <v/>
      </c>
      <c r="R837" s="107" t="str">
        <f t="shared" si="53"/>
        <v/>
      </c>
      <c r="S837" s="108" t="str">
        <f>IF(A837="","",IF(LOOKUP(A837,Stammdaten!$A$17:$A$1001,Stammdaten!$G$17:$G$1001)="Nein",0,IF(ISBLANK('Beladung des Speichers'!A837),"",ROUND(MIN(J837,Q837)*-1,2))))</f>
        <v/>
      </c>
    </row>
    <row r="838" spans="1:19" x14ac:dyDescent="0.2">
      <c r="A838" s="109" t="str">
        <f>IF('Beladung des Speichers'!A838="","",'Beladung des Speichers'!A838)</f>
        <v/>
      </c>
      <c r="B838" s="109" t="str">
        <f>IF('Beladung des Speichers'!B838="","",'Beladung des Speichers'!B838)</f>
        <v/>
      </c>
      <c r="C838" s="163" t="str">
        <f>IF(ISBLANK('Beladung des Speichers'!A838),"",SUMIFS('Beladung des Speichers'!$C$17:$C$300,'Beladung des Speichers'!$A$17:$A$300,A838)-SUMIFS('Entladung des Speichers'!$C$17:$C$300,'Entladung des Speichers'!$A$17:$A$300,A838)+SUMIFS(Füllstände!$B$17:$B$299,Füllstände!$A$17:$A$299,A838)-SUMIFS(Füllstände!$C$17:$C$299,Füllstände!$A$17:$A$299,A838))</f>
        <v/>
      </c>
      <c r="D838" s="164" t="str">
        <f>IF(ISBLANK('Beladung des Speichers'!A838),"",C838*'Beladung des Speichers'!C838/SUMIFS('Beladung des Speichers'!$C$17:$C$300,'Beladung des Speichers'!$A$17:$A$300,A838))</f>
        <v/>
      </c>
      <c r="E838" s="165" t="str">
        <f>IF(ISBLANK('Beladung des Speichers'!A838),"",1/SUMIFS('Beladung des Speichers'!$C$17:$C$300,'Beladung des Speichers'!$A$17:$A$300,A838)*C838*SUMIF($A$17:$A$300,A838,'Beladung des Speichers'!$E$17:$E$300))</f>
        <v/>
      </c>
      <c r="F838" s="166" t="str">
        <f>IF(ISBLANK('Beladung des Speichers'!A838),"",IF(C838=0,"0,00",D838/C838*E838))</f>
        <v/>
      </c>
      <c r="G838" s="167" t="str">
        <f>IF(ISBLANK('Beladung des Speichers'!A838),"",SUMIFS('Beladung des Speichers'!$C$17:$C$300,'Beladung des Speichers'!$A$17:$A$300,A838))</f>
        <v/>
      </c>
      <c r="H838" s="124" t="str">
        <f>IF(ISBLANK('Beladung des Speichers'!A838),"",'Beladung des Speichers'!C838)</f>
        <v/>
      </c>
      <c r="I838" s="168" t="str">
        <f>IF(ISBLANK('Beladung des Speichers'!A838),"",SUMIFS('Beladung des Speichers'!$E$17:$E$1001,'Beladung des Speichers'!$A$17:$A$1001,'Ergebnis (detailliert)'!A838))</f>
        <v/>
      </c>
      <c r="J838" s="125" t="str">
        <f>IF(ISBLANK('Beladung des Speichers'!A838),"",'Beladung des Speichers'!E838)</f>
        <v/>
      </c>
      <c r="K838" s="168" t="str">
        <f>IF(ISBLANK('Beladung des Speichers'!A838),"",SUMIFS('Entladung des Speichers'!$C$17:$C$1001,'Entladung des Speichers'!$A$17:$A$1001,'Ergebnis (detailliert)'!A838))</f>
        <v/>
      </c>
      <c r="L838" s="169" t="str">
        <f t="shared" si="50"/>
        <v/>
      </c>
      <c r="M838" s="169" t="str">
        <f>IF(ISBLANK('Entladung des Speichers'!A838),"",'Entladung des Speichers'!C838)</f>
        <v/>
      </c>
      <c r="N838" s="168" t="str">
        <f>IF(ISBLANK('Beladung des Speichers'!A838),"",SUMIFS('Entladung des Speichers'!$E$17:$E$1001,'Entladung des Speichers'!$A$17:$A$1001,'Ergebnis (detailliert)'!$A$17:$A$300))</f>
        <v/>
      </c>
      <c r="O838" s="125" t="str">
        <f t="shared" si="51"/>
        <v/>
      </c>
      <c r="P838" s="20" t="str">
        <f>IFERROR(IF(A838="","",N838*'Ergebnis (detailliert)'!J838/'Ergebnis (detailliert)'!I838),0)</f>
        <v/>
      </c>
      <c r="Q838" s="106" t="str">
        <f t="shared" si="52"/>
        <v/>
      </c>
      <c r="R838" s="107" t="str">
        <f t="shared" si="53"/>
        <v/>
      </c>
      <c r="S838" s="108" t="str">
        <f>IF(A838="","",IF(LOOKUP(A838,Stammdaten!$A$17:$A$1001,Stammdaten!$G$17:$G$1001)="Nein",0,IF(ISBLANK('Beladung des Speichers'!A838),"",ROUND(MIN(J838,Q838)*-1,2))))</f>
        <v/>
      </c>
    </row>
    <row r="839" spans="1:19" x14ac:dyDescent="0.2">
      <c r="A839" s="109" t="str">
        <f>IF('Beladung des Speichers'!A839="","",'Beladung des Speichers'!A839)</f>
        <v/>
      </c>
      <c r="B839" s="109" t="str">
        <f>IF('Beladung des Speichers'!B839="","",'Beladung des Speichers'!B839)</f>
        <v/>
      </c>
      <c r="C839" s="163" t="str">
        <f>IF(ISBLANK('Beladung des Speichers'!A839),"",SUMIFS('Beladung des Speichers'!$C$17:$C$300,'Beladung des Speichers'!$A$17:$A$300,A839)-SUMIFS('Entladung des Speichers'!$C$17:$C$300,'Entladung des Speichers'!$A$17:$A$300,A839)+SUMIFS(Füllstände!$B$17:$B$299,Füllstände!$A$17:$A$299,A839)-SUMIFS(Füllstände!$C$17:$C$299,Füllstände!$A$17:$A$299,A839))</f>
        <v/>
      </c>
      <c r="D839" s="164" t="str">
        <f>IF(ISBLANK('Beladung des Speichers'!A839),"",C839*'Beladung des Speichers'!C839/SUMIFS('Beladung des Speichers'!$C$17:$C$300,'Beladung des Speichers'!$A$17:$A$300,A839))</f>
        <v/>
      </c>
      <c r="E839" s="165" t="str">
        <f>IF(ISBLANK('Beladung des Speichers'!A839),"",1/SUMIFS('Beladung des Speichers'!$C$17:$C$300,'Beladung des Speichers'!$A$17:$A$300,A839)*C839*SUMIF($A$17:$A$300,A839,'Beladung des Speichers'!$E$17:$E$300))</f>
        <v/>
      </c>
      <c r="F839" s="166" t="str">
        <f>IF(ISBLANK('Beladung des Speichers'!A839),"",IF(C839=0,"0,00",D839/C839*E839))</f>
        <v/>
      </c>
      <c r="G839" s="167" t="str">
        <f>IF(ISBLANK('Beladung des Speichers'!A839),"",SUMIFS('Beladung des Speichers'!$C$17:$C$300,'Beladung des Speichers'!$A$17:$A$300,A839))</f>
        <v/>
      </c>
      <c r="H839" s="124" t="str">
        <f>IF(ISBLANK('Beladung des Speichers'!A839),"",'Beladung des Speichers'!C839)</f>
        <v/>
      </c>
      <c r="I839" s="168" t="str">
        <f>IF(ISBLANK('Beladung des Speichers'!A839),"",SUMIFS('Beladung des Speichers'!$E$17:$E$1001,'Beladung des Speichers'!$A$17:$A$1001,'Ergebnis (detailliert)'!A839))</f>
        <v/>
      </c>
      <c r="J839" s="125" t="str">
        <f>IF(ISBLANK('Beladung des Speichers'!A839),"",'Beladung des Speichers'!E839)</f>
        <v/>
      </c>
      <c r="K839" s="168" t="str">
        <f>IF(ISBLANK('Beladung des Speichers'!A839),"",SUMIFS('Entladung des Speichers'!$C$17:$C$1001,'Entladung des Speichers'!$A$17:$A$1001,'Ergebnis (detailliert)'!A839))</f>
        <v/>
      </c>
      <c r="L839" s="169" t="str">
        <f t="shared" si="50"/>
        <v/>
      </c>
      <c r="M839" s="169" t="str">
        <f>IF(ISBLANK('Entladung des Speichers'!A839),"",'Entladung des Speichers'!C839)</f>
        <v/>
      </c>
      <c r="N839" s="168" t="str">
        <f>IF(ISBLANK('Beladung des Speichers'!A839),"",SUMIFS('Entladung des Speichers'!$E$17:$E$1001,'Entladung des Speichers'!$A$17:$A$1001,'Ergebnis (detailliert)'!$A$17:$A$300))</f>
        <v/>
      </c>
      <c r="O839" s="125" t="str">
        <f t="shared" si="51"/>
        <v/>
      </c>
      <c r="P839" s="20" t="str">
        <f>IFERROR(IF(A839="","",N839*'Ergebnis (detailliert)'!J839/'Ergebnis (detailliert)'!I839),0)</f>
        <v/>
      </c>
      <c r="Q839" s="106" t="str">
        <f t="shared" si="52"/>
        <v/>
      </c>
      <c r="R839" s="107" t="str">
        <f t="shared" si="53"/>
        <v/>
      </c>
      <c r="S839" s="108" t="str">
        <f>IF(A839="","",IF(LOOKUP(A839,Stammdaten!$A$17:$A$1001,Stammdaten!$G$17:$G$1001)="Nein",0,IF(ISBLANK('Beladung des Speichers'!A839),"",ROUND(MIN(J839,Q839)*-1,2))))</f>
        <v/>
      </c>
    </row>
    <row r="840" spans="1:19" x14ac:dyDescent="0.2">
      <c r="A840" s="109" t="str">
        <f>IF('Beladung des Speichers'!A840="","",'Beladung des Speichers'!A840)</f>
        <v/>
      </c>
      <c r="B840" s="109" t="str">
        <f>IF('Beladung des Speichers'!B840="","",'Beladung des Speichers'!B840)</f>
        <v/>
      </c>
      <c r="C840" s="163" t="str">
        <f>IF(ISBLANK('Beladung des Speichers'!A840),"",SUMIFS('Beladung des Speichers'!$C$17:$C$300,'Beladung des Speichers'!$A$17:$A$300,A840)-SUMIFS('Entladung des Speichers'!$C$17:$C$300,'Entladung des Speichers'!$A$17:$A$300,A840)+SUMIFS(Füllstände!$B$17:$B$299,Füllstände!$A$17:$A$299,A840)-SUMIFS(Füllstände!$C$17:$C$299,Füllstände!$A$17:$A$299,A840))</f>
        <v/>
      </c>
      <c r="D840" s="164" t="str">
        <f>IF(ISBLANK('Beladung des Speichers'!A840),"",C840*'Beladung des Speichers'!C840/SUMIFS('Beladung des Speichers'!$C$17:$C$300,'Beladung des Speichers'!$A$17:$A$300,A840))</f>
        <v/>
      </c>
      <c r="E840" s="165" t="str">
        <f>IF(ISBLANK('Beladung des Speichers'!A840),"",1/SUMIFS('Beladung des Speichers'!$C$17:$C$300,'Beladung des Speichers'!$A$17:$A$300,A840)*C840*SUMIF($A$17:$A$300,A840,'Beladung des Speichers'!$E$17:$E$300))</f>
        <v/>
      </c>
      <c r="F840" s="166" t="str">
        <f>IF(ISBLANK('Beladung des Speichers'!A840),"",IF(C840=0,"0,00",D840/C840*E840))</f>
        <v/>
      </c>
      <c r="G840" s="167" t="str">
        <f>IF(ISBLANK('Beladung des Speichers'!A840),"",SUMIFS('Beladung des Speichers'!$C$17:$C$300,'Beladung des Speichers'!$A$17:$A$300,A840))</f>
        <v/>
      </c>
      <c r="H840" s="124" t="str">
        <f>IF(ISBLANK('Beladung des Speichers'!A840),"",'Beladung des Speichers'!C840)</f>
        <v/>
      </c>
      <c r="I840" s="168" t="str">
        <f>IF(ISBLANK('Beladung des Speichers'!A840),"",SUMIFS('Beladung des Speichers'!$E$17:$E$1001,'Beladung des Speichers'!$A$17:$A$1001,'Ergebnis (detailliert)'!A840))</f>
        <v/>
      </c>
      <c r="J840" s="125" t="str">
        <f>IF(ISBLANK('Beladung des Speichers'!A840),"",'Beladung des Speichers'!E840)</f>
        <v/>
      </c>
      <c r="K840" s="168" t="str">
        <f>IF(ISBLANK('Beladung des Speichers'!A840),"",SUMIFS('Entladung des Speichers'!$C$17:$C$1001,'Entladung des Speichers'!$A$17:$A$1001,'Ergebnis (detailliert)'!A840))</f>
        <v/>
      </c>
      <c r="L840" s="169" t="str">
        <f t="shared" si="50"/>
        <v/>
      </c>
      <c r="M840" s="169" t="str">
        <f>IF(ISBLANK('Entladung des Speichers'!A840),"",'Entladung des Speichers'!C840)</f>
        <v/>
      </c>
      <c r="N840" s="168" t="str">
        <f>IF(ISBLANK('Beladung des Speichers'!A840),"",SUMIFS('Entladung des Speichers'!$E$17:$E$1001,'Entladung des Speichers'!$A$17:$A$1001,'Ergebnis (detailliert)'!$A$17:$A$300))</f>
        <v/>
      </c>
      <c r="O840" s="125" t="str">
        <f t="shared" si="51"/>
        <v/>
      </c>
      <c r="P840" s="20" t="str">
        <f>IFERROR(IF(A840="","",N840*'Ergebnis (detailliert)'!J840/'Ergebnis (detailliert)'!I840),0)</f>
        <v/>
      </c>
      <c r="Q840" s="106" t="str">
        <f t="shared" si="52"/>
        <v/>
      </c>
      <c r="R840" s="107" t="str">
        <f t="shared" si="53"/>
        <v/>
      </c>
      <c r="S840" s="108" t="str">
        <f>IF(A840="","",IF(LOOKUP(A840,Stammdaten!$A$17:$A$1001,Stammdaten!$G$17:$G$1001)="Nein",0,IF(ISBLANK('Beladung des Speichers'!A840),"",ROUND(MIN(J840,Q840)*-1,2))))</f>
        <v/>
      </c>
    </row>
    <row r="841" spans="1:19" x14ac:dyDescent="0.2">
      <c r="A841" s="109" t="str">
        <f>IF('Beladung des Speichers'!A841="","",'Beladung des Speichers'!A841)</f>
        <v/>
      </c>
      <c r="B841" s="109" t="str">
        <f>IF('Beladung des Speichers'!B841="","",'Beladung des Speichers'!B841)</f>
        <v/>
      </c>
      <c r="C841" s="163" t="str">
        <f>IF(ISBLANK('Beladung des Speichers'!A841),"",SUMIFS('Beladung des Speichers'!$C$17:$C$300,'Beladung des Speichers'!$A$17:$A$300,A841)-SUMIFS('Entladung des Speichers'!$C$17:$C$300,'Entladung des Speichers'!$A$17:$A$300,A841)+SUMIFS(Füllstände!$B$17:$B$299,Füllstände!$A$17:$A$299,A841)-SUMIFS(Füllstände!$C$17:$C$299,Füllstände!$A$17:$A$299,A841))</f>
        <v/>
      </c>
      <c r="D841" s="164" t="str">
        <f>IF(ISBLANK('Beladung des Speichers'!A841),"",C841*'Beladung des Speichers'!C841/SUMIFS('Beladung des Speichers'!$C$17:$C$300,'Beladung des Speichers'!$A$17:$A$300,A841))</f>
        <v/>
      </c>
      <c r="E841" s="165" t="str">
        <f>IF(ISBLANK('Beladung des Speichers'!A841),"",1/SUMIFS('Beladung des Speichers'!$C$17:$C$300,'Beladung des Speichers'!$A$17:$A$300,A841)*C841*SUMIF($A$17:$A$300,A841,'Beladung des Speichers'!$E$17:$E$300))</f>
        <v/>
      </c>
      <c r="F841" s="166" t="str">
        <f>IF(ISBLANK('Beladung des Speichers'!A841),"",IF(C841=0,"0,00",D841/C841*E841))</f>
        <v/>
      </c>
      <c r="G841" s="167" t="str">
        <f>IF(ISBLANK('Beladung des Speichers'!A841),"",SUMIFS('Beladung des Speichers'!$C$17:$C$300,'Beladung des Speichers'!$A$17:$A$300,A841))</f>
        <v/>
      </c>
      <c r="H841" s="124" t="str">
        <f>IF(ISBLANK('Beladung des Speichers'!A841),"",'Beladung des Speichers'!C841)</f>
        <v/>
      </c>
      <c r="I841" s="168" t="str">
        <f>IF(ISBLANK('Beladung des Speichers'!A841),"",SUMIFS('Beladung des Speichers'!$E$17:$E$1001,'Beladung des Speichers'!$A$17:$A$1001,'Ergebnis (detailliert)'!A841))</f>
        <v/>
      </c>
      <c r="J841" s="125" t="str">
        <f>IF(ISBLANK('Beladung des Speichers'!A841),"",'Beladung des Speichers'!E841)</f>
        <v/>
      </c>
      <c r="K841" s="168" t="str">
        <f>IF(ISBLANK('Beladung des Speichers'!A841),"",SUMIFS('Entladung des Speichers'!$C$17:$C$1001,'Entladung des Speichers'!$A$17:$A$1001,'Ergebnis (detailliert)'!A841))</f>
        <v/>
      </c>
      <c r="L841" s="169" t="str">
        <f t="shared" si="50"/>
        <v/>
      </c>
      <c r="M841" s="169" t="str">
        <f>IF(ISBLANK('Entladung des Speichers'!A841),"",'Entladung des Speichers'!C841)</f>
        <v/>
      </c>
      <c r="N841" s="168" t="str">
        <f>IF(ISBLANK('Beladung des Speichers'!A841),"",SUMIFS('Entladung des Speichers'!$E$17:$E$1001,'Entladung des Speichers'!$A$17:$A$1001,'Ergebnis (detailliert)'!$A$17:$A$300))</f>
        <v/>
      </c>
      <c r="O841" s="125" t="str">
        <f t="shared" si="51"/>
        <v/>
      </c>
      <c r="P841" s="20" t="str">
        <f>IFERROR(IF(A841="","",N841*'Ergebnis (detailliert)'!J841/'Ergebnis (detailliert)'!I841),0)</f>
        <v/>
      </c>
      <c r="Q841" s="106" t="str">
        <f t="shared" si="52"/>
        <v/>
      </c>
      <c r="R841" s="107" t="str">
        <f t="shared" si="53"/>
        <v/>
      </c>
      <c r="S841" s="108" t="str">
        <f>IF(A841="","",IF(LOOKUP(A841,Stammdaten!$A$17:$A$1001,Stammdaten!$G$17:$G$1001)="Nein",0,IF(ISBLANK('Beladung des Speichers'!A841),"",ROUND(MIN(J841,Q841)*-1,2))))</f>
        <v/>
      </c>
    </row>
    <row r="842" spans="1:19" x14ac:dyDescent="0.2">
      <c r="A842" s="109" t="str">
        <f>IF('Beladung des Speichers'!A842="","",'Beladung des Speichers'!A842)</f>
        <v/>
      </c>
      <c r="B842" s="109" t="str">
        <f>IF('Beladung des Speichers'!B842="","",'Beladung des Speichers'!B842)</f>
        <v/>
      </c>
      <c r="C842" s="163" t="str">
        <f>IF(ISBLANK('Beladung des Speichers'!A842),"",SUMIFS('Beladung des Speichers'!$C$17:$C$300,'Beladung des Speichers'!$A$17:$A$300,A842)-SUMIFS('Entladung des Speichers'!$C$17:$C$300,'Entladung des Speichers'!$A$17:$A$300,A842)+SUMIFS(Füllstände!$B$17:$B$299,Füllstände!$A$17:$A$299,A842)-SUMIFS(Füllstände!$C$17:$C$299,Füllstände!$A$17:$A$299,A842))</f>
        <v/>
      </c>
      <c r="D842" s="164" t="str">
        <f>IF(ISBLANK('Beladung des Speichers'!A842),"",C842*'Beladung des Speichers'!C842/SUMIFS('Beladung des Speichers'!$C$17:$C$300,'Beladung des Speichers'!$A$17:$A$300,A842))</f>
        <v/>
      </c>
      <c r="E842" s="165" t="str">
        <f>IF(ISBLANK('Beladung des Speichers'!A842),"",1/SUMIFS('Beladung des Speichers'!$C$17:$C$300,'Beladung des Speichers'!$A$17:$A$300,A842)*C842*SUMIF($A$17:$A$300,A842,'Beladung des Speichers'!$E$17:$E$300))</f>
        <v/>
      </c>
      <c r="F842" s="166" t="str">
        <f>IF(ISBLANK('Beladung des Speichers'!A842),"",IF(C842=0,"0,00",D842/C842*E842))</f>
        <v/>
      </c>
      <c r="G842" s="167" t="str">
        <f>IF(ISBLANK('Beladung des Speichers'!A842),"",SUMIFS('Beladung des Speichers'!$C$17:$C$300,'Beladung des Speichers'!$A$17:$A$300,A842))</f>
        <v/>
      </c>
      <c r="H842" s="124" t="str">
        <f>IF(ISBLANK('Beladung des Speichers'!A842),"",'Beladung des Speichers'!C842)</f>
        <v/>
      </c>
      <c r="I842" s="168" t="str">
        <f>IF(ISBLANK('Beladung des Speichers'!A842),"",SUMIFS('Beladung des Speichers'!$E$17:$E$1001,'Beladung des Speichers'!$A$17:$A$1001,'Ergebnis (detailliert)'!A842))</f>
        <v/>
      </c>
      <c r="J842" s="125" t="str">
        <f>IF(ISBLANK('Beladung des Speichers'!A842),"",'Beladung des Speichers'!E842)</f>
        <v/>
      </c>
      <c r="K842" s="168" t="str">
        <f>IF(ISBLANK('Beladung des Speichers'!A842),"",SUMIFS('Entladung des Speichers'!$C$17:$C$1001,'Entladung des Speichers'!$A$17:$A$1001,'Ergebnis (detailliert)'!A842))</f>
        <v/>
      </c>
      <c r="L842" s="169" t="str">
        <f t="shared" si="50"/>
        <v/>
      </c>
      <c r="M842" s="169" t="str">
        <f>IF(ISBLANK('Entladung des Speichers'!A842),"",'Entladung des Speichers'!C842)</f>
        <v/>
      </c>
      <c r="N842" s="168" t="str">
        <f>IF(ISBLANK('Beladung des Speichers'!A842),"",SUMIFS('Entladung des Speichers'!$E$17:$E$1001,'Entladung des Speichers'!$A$17:$A$1001,'Ergebnis (detailliert)'!$A$17:$A$300))</f>
        <v/>
      </c>
      <c r="O842" s="125" t="str">
        <f t="shared" si="51"/>
        <v/>
      </c>
      <c r="P842" s="20" t="str">
        <f>IFERROR(IF(A842="","",N842*'Ergebnis (detailliert)'!J842/'Ergebnis (detailliert)'!I842),0)</f>
        <v/>
      </c>
      <c r="Q842" s="106" t="str">
        <f t="shared" si="52"/>
        <v/>
      </c>
      <c r="R842" s="107" t="str">
        <f t="shared" si="53"/>
        <v/>
      </c>
      <c r="S842" s="108" t="str">
        <f>IF(A842="","",IF(LOOKUP(A842,Stammdaten!$A$17:$A$1001,Stammdaten!$G$17:$G$1001)="Nein",0,IF(ISBLANK('Beladung des Speichers'!A842),"",ROUND(MIN(J842,Q842)*-1,2))))</f>
        <v/>
      </c>
    </row>
    <row r="843" spans="1:19" x14ac:dyDescent="0.2">
      <c r="A843" s="109" t="str">
        <f>IF('Beladung des Speichers'!A843="","",'Beladung des Speichers'!A843)</f>
        <v/>
      </c>
      <c r="B843" s="109" t="str">
        <f>IF('Beladung des Speichers'!B843="","",'Beladung des Speichers'!B843)</f>
        <v/>
      </c>
      <c r="C843" s="163" t="str">
        <f>IF(ISBLANK('Beladung des Speichers'!A843),"",SUMIFS('Beladung des Speichers'!$C$17:$C$300,'Beladung des Speichers'!$A$17:$A$300,A843)-SUMIFS('Entladung des Speichers'!$C$17:$C$300,'Entladung des Speichers'!$A$17:$A$300,A843)+SUMIFS(Füllstände!$B$17:$B$299,Füllstände!$A$17:$A$299,A843)-SUMIFS(Füllstände!$C$17:$C$299,Füllstände!$A$17:$A$299,A843))</f>
        <v/>
      </c>
      <c r="D843" s="164" t="str">
        <f>IF(ISBLANK('Beladung des Speichers'!A843),"",C843*'Beladung des Speichers'!C843/SUMIFS('Beladung des Speichers'!$C$17:$C$300,'Beladung des Speichers'!$A$17:$A$300,A843))</f>
        <v/>
      </c>
      <c r="E843" s="165" t="str">
        <f>IF(ISBLANK('Beladung des Speichers'!A843),"",1/SUMIFS('Beladung des Speichers'!$C$17:$C$300,'Beladung des Speichers'!$A$17:$A$300,A843)*C843*SUMIF($A$17:$A$300,A843,'Beladung des Speichers'!$E$17:$E$300))</f>
        <v/>
      </c>
      <c r="F843" s="166" t="str">
        <f>IF(ISBLANK('Beladung des Speichers'!A843),"",IF(C843=0,"0,00",D843/C843*E843))</f>
        <v/>
      </c>
      <c r="G843" s="167" t="str">
        <f>IF(ISBLANK('Beladung des Speichers'!A843),"",SUMIFS('Beladung des Speichers'!$C$17:$C$300,'Beladung des Speichers'!$A$17:$A$300,A843))</f>
        <v/>
      </c>
      <c r="H843" s="124" t="str">
        <f>IF(ISBLANK('Beladung des Speichers'!A843),"",'Beladung des Speichers'!C843)</f>
        <v/>
      </c>
      <c r="I843" s="168" t="str">
        <f>IF(ISBLANK('Beladung des Speichers'!A843),"",SUMIFS('Beladung des Speichers'!$E$17:$E$1001,'Beladung des Speichers'!$A$17:$A$1001,'Ergebnis (detailliert)'!A843))</f>
        <v/>
      </c>
      <c r="J843" s="125" t="str">
        <f>IF(ISBLANK('Beladung des Speichers'!A843),"",'Beladung des Speichers'!E843)</f>
        <v/>
      </c>
      <c r="K843" s="168" t="str">
        <f>IF(ISBLANK('Beladung des Speichers'!A843),"",SUMIFS('Entladung des Speichers'!$C$17:$C$1001,'Entladung des Speichers'!$A$17:$A$1001,'Ergebnis (detailliert)'!A843))</f>
        <v/>
      </c>
      <c r="L843" s="169" t="str">
        <f t="shared" si="50"/>
        <v/>
      </c>
      <c r="M843" s="169" t="str">
        <f>IF(ISBLANK('Entladung des Speichers'!A843),"",'Entladung des Speichers'!C843)</f>
        <v/>
      </c>
      <c r="N843" s="168" t="str">
        <f>IF(ISBLANK('Beladung des Speichers'!A843),"",SUMIFS('Entladung des Speichers'!$E$17:$E$1001,'Entladung des Speichers'!$A$17:$A$1001,'Ergebnis (detailliert)'!$A$17:$A$300))</f>
        <v/>
      </c>
      <c r="O843" s="125" t="str">
        <f t="shared" si="51"/>
        <v/>
      </c>
      <c r="P843" s="20" t="str">
        <f>IFERROR(IF(A843="","",N843*'Ergebnis (detailliert)'!J843/'Ergebnis (detailliert)'!I843),0)</f>
        <v/>
      </c>
      <c r="Q843" s="106" t="str">
        <f t="shared" si="52"/>
        <v/>
      </c>
      <c r="R843" s="107" t="str">
        <f t="shared" si="53"/>
        <v/>
      </c>
      <c r="S843" s="108" t="str">
        <f>IF(A843="","",IF(LOOKUP(A843,Stammdaten!$A$17:$A$1001,Stammdaten!$G$17:$G$1001)="Nein",0,IF(ISBLANK('Beladung des Speichers'!A843),"",ROUND(MIN(J843,Q843)*-1,2))))</f>
        <v/>
      </c>
    </row>
    <row r="844" spans="1:19" x14ac:dyDescent="0.2">
      <c r="A844" s="109" t="str">
        <f>IF('Beladung des Speichers'!A844="","",'Beladung des Speichers'!A844)</f>
        <v/>
      </c>
      <c r="B844" s="109" t="str">
        <f>IF('Beladung des Speichers'!B844="","",'Beladung des Speichers'!B844)</f>
        <v/>
      </c>
      <c r="C844" s="163" t="str">
        <f>IF(ISBLANK('Beladung des Speichers'!A844),"",SUMIFS('Beladung des Speichers'!$C$17:$C$300,'Beladung des Speichers'!$A$17:$A$300,A844)-SUMIFS('Entladung des Speichers'!$C$17:$C$300,'Entladung des Speichers'!$A$17:$A$300,A844)+SUMIFS(Füllstände!$B$17:$B$299,Füllstände!$A$17:$A$299,A844)-SUMIFS(Füllstände!$C$17:$C$299,Füllstände!$A$17:$A$299,A844))</f>
        <v/>
      </c>
      <c r="D844" s="164" t="str">
        <f>IF(ISBLANK('Beladung des Speichers'!A844),"",C844*'Beladung des Speichers'!C844/SUMIFS('Beladung des Speichers'!$C$17:$C$300,'Beladung des Speichers'!$A$17:$A$300,A844))</f>
        <v/>
      </c>
      <c r="E844" s="165" t="str">
        <f>IF(ISBLANK('Beladung des Speichers'!A844),"",1/SUMIFS('Beladung des Speichers'!$C$17:$C$300,'Beladung des Speichers'!$A$17:$A$300,A844)*C844*SUMIF($A$17:$A$300,A844,'Beladung des Speichers'!$E$17:$E$300))</f>
        <v/>
      </c>
      <c r="F844" s="166" t="str">
        <f>IF(ISBLANK('Beladung des Speichers'!A844),"",IF(C844=0,"0,00",D844/C844*E844))</f>
        <v/>
      </c>
      <c r="G844" s="167" t="str">
        <f>IF(ISBLANK('Beladung des Speichers'!A844),"",SUMIFS('Beladung des Speichers'!$C$17:$C$300,'Beladung des Speichers'!$A$17:$A$300,A844))</f>
        <v/>
      </c>
      <c r="H844" s="124" t="str">
        <f>IF(ISBLANK('Beladung des Speichers'!A844),"",'Beladung des Speichers'!C844)</f>
        <v/>
      </c>
      <c r="I844" s="168" t="str">
        <f>IF(ISBLANK('Beladung des Speichers'!A844),"",SUMIFS('Beladung des Speichers'!$E$17:$E$1001,'Beladung des Speichers'!$A$17:$A$1001,'Ergebnis (detailliert)'!A844))</f>
        <v/>
      </c>
      <c r="J844" s="125" t="str">
        <f>IF(ISBLANK('Beladung des Speichers'!A844),"",'Beladung des Speichers'!E844)</f>
        <v/>
      </c>
      <c r="K844" s="168" t="str">
        <f>IF(ISBLANK('Beladung des Speichers'!A844),"",SUMIFS('Entladung des Speichers'!$C$17:$C$1001,'Entladung des Speichers'!$A$17:$A$1001,'Ergebnis (detailliert)'!A844))</f>
        <v/>
      </c>
      <c r="L844" s="169" t="str">
        <f t="shared" si="50"/>
        <v/>
      </c>
      <c r="M844" s="169" t="str">
        <f>IF(ISBLANK('Entladung des Speichers'!A844),"",'Entladung des Speichers'!C844)</f>
        <v/>
      </c>
      <c r="N844" s="168" t="str">
        <f>IF(ISBLANK('Beladung des Speichers'!A844),"",SUMIFS('Entladung des Speichers'!$E$17:$E$1001,'Entladung des Speichers'!$A$17:$A$1001,'Ergebnis (detailliert)'!$A$17:$A$300))</f>
        <v/>
      </c>
      <c r="O844" s="125" t="str">
        <f t="shared" si="51"/>
        <v/>
      </c>
      <c r="P844" s="20" t="str">
        <f>IFERROR(IF(A844="","",N844*'Ergebnis (detailliert)'!J844/'Ergebnis (detailliert)'!I844),0)</f>
        <v/>
      </c>
      <c r="Q844" s="106" t="str">
        <f t="shared" si="52"/>
        <v/>
      </c>
      <c r="R844" s="107" t="str">
        <f t="shared" si="53"/>
        <v/>
      </c>
      <c r="S844" s="108" t="str">
        <f>IF(A844="","",IF(LOOKUP(A844,Stammdaten!$A$17:$A$1001,Stammdaten!$G$17:$G$1001)="Nein",0,IF(ISBLANK('Beladung des Speichers'!A844),"",ROUND(MIN(J844,Q844)*-1,2))))</f>
        <v/>
      </c>
    </row>
    <row r="845" spans="1:19" x14ac:dyDescent="0.2">
      <c r="A845" s="109" t="str">
        <f>IF('Beladung des Speichers'!A845="","",'Beladung des Speichers'!A845)</f>
        <v/>
      </c>
      <c r="B845" s="109" t="str">
        <f>IF('Beladung des Speichers'!B845="","",'Beladung des Speichers'!B845)</f>
        <v/>
      </c>
      <c r="C845" s="163" t="str">
        <f>IF(ISBLANK('Beladung des Speichers'!A845),"",SUMIFS('Beladung des Speichers'!$C$17:$C$300,'Beladung des Speichers'!$A$17:$A$300,A845)-SUMIFS('Entladung des Speichers'!$C$17:$C$300,'Entladung des Speichers'!$A$17:$A$300,A845)+SUMIFS(Füllstände!$B$17:$B$299,Füllstände!$A$17:$A$299,A845)-SUMIFS(Füllstände!$C$17:$C$299,Füllstände!$A$17:$A$299,A845))</f>
        <v/>
      </c>
      <c r="D845" s="164" t="str">
        <f>IF(ISBLANK('Beladung des Speichers'!A845),"",C845*'Beladung des Speichers'!C845/SUMIFS('Beladung des Speichers'!$C$17:$C$300,'Beladung des Speichers'!$A$17:$A$300,A845))</f>
        <v/>
      </c>
      <c r="E845" s="165" t="str">
        <f>IF(ISBLANK('Beladung des Speichers'!A845),"",1/SUMIFS('Beladung des Speichers'!$C$17:$C$300,'Beladung des Speichers'!$A$17:$A$300,A845)*C845*SUMIF($A$17:$A$300,A845,'Beladung des Speichers'!$E$17:$E$300))</f>
        <v/>
      </c>
      <c r="F845" s="166" t="str">
        <f>IF(ISBLANK('Beladung des Speichers'!A845),"",IF(C845=0,"0,00",D845/C845*E845))</f>
        <v/>
      </c>
      <c r="G845" s="167" t="str">
        <f>IF(ISBLANK('Beladung des Speichers'!A845),"",SUMIFS('Beladung des Speichers'!$C$17:$C$300,'Beladung des Speichers'!$A$17:$A$300,A845))</f>
        <v/>
      </c>
      <c r="H845" s="124" t="str">
        <f>IF(ISBLANK('Beladung des Speichers'!A845),"",'Beladung des Speichers'!C845)</f>
        <v/>
      </c>
      <c r="I845" s="168" t="str">
        <f>IF(ISBLANK('Beladung des Speichers'!A845),"",SUMIFS('Beladung des Speichers'!$E$17:$E$1001,'Beladung des Speichers'!$A$17:$A$1001,'Ergebnis (detailliert)'!A845))</f>
        <v/>
      </c>
      <c r="J845" s="125" t="str">
        <f>IF(ISBLANK('Beladung des Speichers'!A845),"",'Beladung des Speichers'!E845)</f>
        <v/>
      </c>
      <c r="K845" s="168" t="str">
        <f>IF(ISBLANK('Beladung des Speichers'!A845),"",SUMIFS('Entladung des Speichers'!$C$17:$C$1001,'Entladung des Speichers'!$A$17:$A$1001,'Ergebnis (detailliert)'!A845))</f>
        <v/>
      </c>
      <c r="L845" s="169" t="str">
        <f t="shared" si="50"/>
        <v/>
      </c>
      <c r="M845" s="169" t="str">
        <f>IF(ISBLANK('Entladung des Speichers'!A845),"",'Entladung des Speichers'!C845)</f>
        <v/>
      </c>
      <c r="N845" s="168" t="str">
        <f>IF(ISBLANK('Beladung des Speichers'!A845),"",SUMIFS('Entladung des Speichers'!$E$17:$E$1001,'Entladung des Speichers'!$A$17:$A$1001,'Ergebnis (detailliert)'!$A$17:$A$300))</f>
        <v/>
      </c>
      <c r="O845" s="125" t="str">
        <f t="shared" si="51"/>
        <v/>
      </c>
      <c r="P845" s="20" t="str">
        <f>IFERROR(IF(A845="","",N845*'Ergebnis (detailliert)'!J845/'Ergebnis (detailliert)'!I845),0)</f>
        <v/>
      </c>
      <c r="Q845" s="106" t="str">
        <f t="shared" si="52"/>
        <v/>
      </c>
      <c r="R845" s="107" t="str">
        <f t="shared" si="53"/>
        <v/>
      </c>
      <c r="S845" s="108" t="str">
        <f>IF(A845="","",IF(LOOKUP(A845,Stammdaten!$A$17:$A$1001,Stammdaten!$G$17:$G$1001)="Nein",0,IF(ISBLANK('Beladung des Speichers'!A845),"",ROUND(MIN(J845,Q845)*-1,2))))</f>
        <v/>
      </c>
    </row>
    <row r="846" spans="1:19" x14ac:dyDescent="0.2">
      <c r="A846" s="109" t="str">
        <f>IF('Beladung des Speichers'!A846="","",'Beladung des Speichers'!A846)</f>
        <v/>
      </c>
      <c r="B846" s="109" t="str">
        <f>IF('Beladung des Speichers'!B846="","",'Beladung des Speichers'!B846)</f>
        <v/>
      </c>
      <c r="C846" s="163" t="str">
        <f>IF(ISBLANK('Beladung des Speichers'!A846),"",SUMIFS('Beladung des Speichers'!$C$17:$C$300,'Beladung des Speichers'!$A$17:$A$300,A846)-SUMIFS('Entladung des Speichers'!$C$17:$C$300,'Entladung des Speichers'!$A$17:$A$300,A846)+SUMIFS(Füllstände!$B$17:$B$299,Füllstände!$A$17:$A$299,A846)-SUMIFS(Füllstände!$C$17:$C$299,Füllstände!$A$17:$A$299,A846))</f>
        <v/>
      </c>
      <c r="D846" s="164" t="str">
        <f>IF(ISBLANK('Beladung des Speichers'!A846),"",C846*'Beladung des Speichers'!C846/SUMIFS('Beladung des Speichers'!$C$17:$C$300,'Beladung des Speichers'!$A$17:$A$300,A846))</f>
        <v/>
      </c>
      <c r="E846" s="165" t="str">
        <f>IF(ISBLANK('Beladung des Speichers'!A846),"",1/SUMIFS('Beladung des Speichers'!$C$17:$C$300,'Beladung des Speichers'!$A$17:$A$300,A846)*C846*SUMIF($A$17:$A$300,A846,'Beladung des Speichers'!$E$17:$E$300))</f>
        <v/>
      </c>
      <c r="F846" s="166" t="str">
        <f>IF(ISBLANK('Beladung des Speichers'!A846),"",IF(C846=0,"0,00",D846/C846*E846))</f>
        <v/>
      </c>
      <c r="G846" s="167" t="str">
        <f>IF(ISBLANK('Beladung des Speichers'!A846),"",SUMIFS('Beladung des Speichers'!$C$17:$C$300,'Beladung des Speichers'!$A$17:$A$300,A846))</f>
        <v/>
      </c>
      <c r="H846" s="124" t="str">
        <f>IF(ISBLANK('Beladung des Speichers'!A846),"",'Beladung des Speichers'!C846)</f>
        <v/>
      </c>
      <c r="I846" s="168" t="str">
        <f>IF(ISBLANK('Beladung des Speichers'!A846),"",SUMIFS('Beladung des Speichers'!$E$17:$E$1001,'Beladung des Speichers'!$A$17:$A$1001,'Ergebnis (detailliert)'!A846))</f>
        <v/>
      </c>
      <c r="J846" s="125" t="str">
        <f>IF(ISBLANK('Beladung des Speichers'!A846),"",'Beladung des Speichers'!E846)</f>
        <v/>
      </c>
      <c r="K846" s="168" t="str">
        <f>IF(ISBLANK('Beladung des Speichers'!A846),"",SUMIFS('Entladung des Speichers'!$C$17:$C$1001,'Entladung des Speichers'!$A$17:$A$1001,'Ergebnis (detailliert)'!A846))</f>
        <v/>
      </c>
      <c r="L846" s="169" t="str">
        <f t="shared" si="50"/>
        <v/>
      </c>
      <c r="M846" s="169" t="str">
        <f>IF(ISBLANK('Entladung des Speichers'!A846),"",'Entladung des Speichers'!C846)</f>
        <v/>
      </c>
      <c r="N846" s="168" t="str">
        <f>IF(ISBLANK('Beladung des Speichers'!A846),"",SUMIFS('Entladung des Speichers'!$E$17:$E$1001,'Entladung des Speichers'!$A$17:$A$1001,'Ergebnis (detailliert)'!$A$17:$A$300))</f>
        <v/>
      </c>
      <c r="O846" s="125" t="str">
        <f t="shared" si="51"/>
        <v/>
      </c>
      <c r="P846" s="20" t="str">
        <f>IFERROR(IF(A846="","",N846*'Ergebnis (detailliert)'!J846/'Ergebnis (detailliert)'!I846),0)</f>
        <v/>
      </c>
      <c r="Q846" s="106" t="str">
        <f t="shared" si="52"/>
        <v/>
      </c>
      <c r="R846" s="107" t="str">
        <f t="shared" si="53"/>
        <v/>
      </c>
      <c r="S846" s="108" t="str">
        <f>IF(A846="","",IF(LOOKUP(A846,Stammdaten!$A$17:$A$1001,Stammdaten!$G$17:$G$1001)="Nein",0,IF(ISBLANK('Beladung des Speichers'!A846),"",ROUND(MIN(J846,Q846)*-1,2))))</f>
        <v/>
      </c>
    </row>
    <row r="847" spans="1:19" x14ac:dyDescent="0.2">
      <c r="A847" s="109" t="str">
        <f>IF('Beladung des Speichers'!A847="","",'Beladung des Speichers'!A847)</f>
        <v/>
      </c>
      <c r="B847" s="109" t="str">
        <f>IF('Beladung des Speichers'!B847="","",'Beladung des Speichers'!B847)</f>
        <v/>
      </c>
      <c r="C847" s="163" t="str">
        <f>IF(ISBLANK('Beladung des Speichers'!A847),"",SUMIFS('Beladung des Speichers'!$C$17:$C$300,'Beladung des Speichers'!$A$17:$A$300,A847)-SUMIFS('Entladung des Speichers'!$C$17:$C$300,'Entladung des Speichers'!$A$17:$A$300,A847)+SUMIFS(Füllstände!$B$17:$B$299,Füllstände!$A$17:$A$299,A847)-SUMIFS(Füllstände!$C$17:$C$299,Füllstände!$A$17:$A$299,A847))</f>
        <v/>
      </c>
      <c r="D847" s="164" t="str">
        <f>IF(ISBLANK('Beladung des Speichers'!A847),"",C847*'Beladung des Speichers'!C847/SUMIFS('Beladung des Speichers'!$C$17:$C$300,'Beladung des Speichers'!$A$17:$A$300,A847))</f>
        <v/>
      </c>
      <c r="E847" s="165" t="str">
        <f>IF(ISBLANK('Beladung des Speichers'!A847),"",1/SUMIFS('Beladung des Speichers'!$C$17:$C$300,'Beladung des Speichers'!$A$17:$A$300,A847)*C847*SUMIF($A$17:$A$300,A847,'Beladung des Speichers'!$E$17:$E$300))</f>
        <v/>
      </c>
      <c r="F847" s="166" t="str">
        <f>IF(ISBLANK('Beladung des Speichers'!A847),"",IF(C847=0,"0,00",D847/C847*E847))</f>
        <v/>
      </c>
      <c r="G847" s="167" t="str">
        <f>IF(ISBLANK('Beladung des Speichers'!A847),"",SUMIFS('Beladung des Speichers'!$C$17:$C$300,'Beladung des Speichers'!$A$17:$A$300,A847))</f>
        <v/>
      </c>
      <c r="H847" s="124" t="str">
        <f>IF(ISBLANK('Beladung des Speichers'!A847),"",'Beladung des Speichers'!C847)</f>
        <v/>
      </c>
      <c r="I847" s="168" t="str">
        <f>IF(ISBLANK('Beladung des Speichers'!A847),"",SUMIFS('Beladung des Speichers'!$E$17:$E$1001,'Beladung des Speichers'!$A$17:$A$1001,'Ergebnis (detailliert)'!A847))</f>
        <v/>
      </c>
      <c r="J847" s="125" t="str">
        <f>IF(ISBLANK('Beladung des Speichers'!A847),"",'Beladung des Speichers'!E847)</f>
        <v/>
      </c>
      <c r="K847" s="168" t="str">
        <f>IF(ISBLANK('Beladung des Speichers'!A847),"",SUMIFS('Entladung des Speichers'!$C$17:$C$1001,'Entladung des Speichers'!$A$17:$A$1001,'Ergebnis (detailliert)'!A847))</f>
        <v/>
      </c>
      <c r="L847" s="169" t="str">
        <f t="shared" si="50"/>
        <v/>
      </c>
      <c r="M847" s="169" t="str">
        <f>IF(ISBLANK('Entladung des Speichers'!A847),"",'Entladung des Speichers'!C847)</f>
        <v/>
      </c>
      <c r="N847" s="168" t="str">
        <f>IF(ISBLANK('Beladung des Speichers'!A847),"",SUMIFS('Entladung des Speichers'!$E$17:$E$1001,'Entladung des Speichers'!$A$17:$A$1001,'Ergebnis (detailliert)'!$A$17:$A$300))</f>
        <v/>
      </c>
      <c r="O847" s="125" t="str">
        <f t="shared" si="51"/>
        <v/>
      </c>
      <c r="P847" s="20" t="str">
        <f>IFERROR(IF(A847="","",N847*'Ergebnis (detailliert)'!J847/'Ergebnis (detailliert)'!I847),0)</f>
        <v/>
      </c>
      <c r="Q847" s="106" t="str">
        <f t="shared" si="52"/>
        <v/>
      </c>
      <c r="R847" s="107" t="str">
        <f t="shared" si="53"/>
        <v/>
      </c>
      <c r="S847" s="108" t="str">
        <f>IF(A847="","",IF(LOOKUP(A847,Stammdaten!$A$17:$A$1001,Stammdaten!$G$17:$G$1001)="Nein",0,IF(ISBLANK('Beladung des Speichers'!A847),"",ROUND(MIN(J847,Q847)*-1,2))))</f>
        <v/>
      </c>
    </row>
    <row r="848" spans="1:19" x14ac:dyDescent="0.2">
      <c r="A848" s="109" t="str">
        <f>IF('Beladung des Speichers'!A848="","",'Beladung des Speichers'!A848)</f>
        <v/>
      </c>
      <c r="B848" s="109" t="str">
        <f>IF('Beladung des Speichers'!B848="","",'Beladung des Speichers'!B848)</f>
        <v/>
      </c>
      <c r="C848" s="163" t="str">
        <f>IF(ISBLANK('Beladung des Speichers'!A848),"",SUMIFS('Beladung des Speichers'!$C$17:$C$300,'Beladung des Speichers'!$A$17:$A$300,A848)-SUMIFS('Entladung des Speichers'!$C$17:$C$300,'Entladung des Speichers'!$A$17:$A$300,A848)+SUMIFS(Füllstände!$B$17:$B$299,Füllstände!$A$17:$A$299,A848)-SUMIFS(Füllstände!$C$17:$C$299,Füllstände!$A$17:$A$299,A848))</f>
        <v/>
      </c>
      <c r="D848" s="164" t="str">
        <f>IF(ISBLANK('Beladung des Speichers'!A848),"",C848*'Beladung des Speichers'!C848/SUMIFS('Beladung des Speichers'!$C$17:$C$300,'Beladung des Speichers'!$A$17:$A$300,A848))</f>
        <v/>
      </c>
      <c r="E848" s="165" t="str">
        <f>IF(ISBLANK('Beladung des Speichers'!A848),"",1/SUMIFS('Beladung des Speichers'!$C$17:$C$300,'Beladung des Speichers'!$A$17:$A$300,A848)*C848*SUMIF($A$17:$A$300,A848,'Beladung des Speichers'!$E$17:$E$300))</f>
        <v/>
      </c>
      <c r="F848" s="166" t="str">
        <f>IF(ISBLANK('Beladung des Speichers'!A848),"",IF(C848=0,"0,00",D848/C848*E848))</f>
        <v/>
      </c>
      <c r="G848" s="167" t="str">
        <f>IF(ISBLANK('Beladung des Speichers'!A848),"",SUMIFS('Beladung des Speichers'!$C$17:$C$300,'Beladung des Speichers'!$A$17:$A$300,A848))</f>
        <v/>
      </c>
      <c r="H848" s="124" t="str">
        <f>IF(ISBLANK('Beladung des Speichers'!A848),"",'Beladung des Speichers'!C848)</f>
        <v/>
      </c>
      <c r="I848" s="168" t="str">
        <f>IF(ISBLANK('Beladung des Speichers'!A848),"",SUMIFS('Beladung des Speichers'!$E$17:$E$1001,'Beladung des Speichers'!$A$17:$A$1001,'Ergebnis (detailliert)'!A848))</f>
        <v/>
      </c>
      <c r="J848" s="125" t="str">
        <f>IF(ISBLANK('Beladung des Speichers'!A848),"",'Beladung des Speichers'!E848)</f>
        <v/>
      </c>
      <c r="K848" s="168" t="str">
        <f>IF(ISBLANK('Beladung des Speichers'!A848),"",SUMIFS('Entladung des Speichers'!$C$17:$C$1001,'Entladung des Speichers'!$A$17:$A$1001,'Ergebnis (detailliert)'!A848))</f>
        <v/>
      </c>
      <c r="L848" s="169" t="str">
        <f t="shared" si="50"/>
        <v/>
      </c>
      <c r="M848" s="169" t="str">
        <f>IF(ISBLANK('Entladung des Speichers'!A848),"",'Entladung des Speichers'!C848)</f>
        <v/>
      </c>
      <c r="N848" s="168" t="str">
        <f>IF(ISBLANK('Beladung des Speichers'!A848),"",SUMIFS('Entladung des Speichers'!$E$17:$E$1001,'Entladung des Speichers'!$A$17:$A$1001,'Ergebnis (detailliert)'!$A$17:$A$300))</f>
        <v/>
      </c>
      <c r="O848" s="125" t="str">
        <f t="shared" si="51"/>
        <v/>
      </c>
      <c r="P848" s="20" t="str">
        <f>IFERROR(IF(A848="","",N848*'Ergebnis (detailliert)'!J848/'Ergebnis (detailliert)'!I848),0)</f>
        <v/>
      </c>
      <c r="Q848" s="106" t="str">
        <f t="shared" si="52"/>
        <v/>
      </c>
      <c r="R848" s="107" t="str">
        <f t="shared" si="53"/>
        <v/>
      </c>
      <c r="S848" s="108" t="str">
        <f>IF(A848="","",IF(LOOKUP(A848,Stammdaten!$A$17:$A$1001,Stammdaten!$G$17:$G$1001)="Nein",0,IF(ISBLANK('Beladung des Speichers'!A848),"",ROUND(MIN(J848,Q848)*-1,2))))</f>
        <v/>
      </c>
    </row>
    <row r="849" spans="1:19" x14ac:dyDescent="0.2">
      <c r="A849" s="109" t="str">
        <f>IF('Beladung des Speichers'!A849="","",'Beladung des Speichers'!A849)</f>
        <v/>
      </c>
      <c r="B849" s="109" t="str">
        <f>IF('Beladung des Speichers'!B849="","",'Beladung des Speichers'!B849)</f>
        <v/>
      </c>
      <c r="C849" s="163" t="str">
        <f>IF(ISBLANK('Beladung des Speichers'!A849),"",SUMIFS('Beladung des Speichers'!$C$17:$C$300,'Beladung des Speichers'!$A$17:$A$300,A849)-SUMIFS('Entladung des Speichers'!$C$17:$C$300,'Entladung des Speichers'!$A$17:$A$300,A849)+SUMIFS(Füllstände!$B$17:$B$299,Füllstände!$A$17:$A$299,A849)-SUMIFS(Füllstände!$C$17:$C$299,Füllstände!$A$17:$A$299,A849))</f>
        <v/>
      </c>
      <c r="D849" s="164" t="str">
        <f>IF(ISBLANK('Beladung des Speichers'!A849),"",C849*'Beladung des Speichers'!C849/SUMIFS('Beladung des Speichers'!$C$17:$C$300,'Beladung des Speichers'!$A$17:$A$300,A849))</f>
        <v/>
      </c>
      <c r="E849" s="165" t="str">
        <f>IF(ISBLANK('Beladung des Speichers'!A849),"",1/SUMIFS('Beladung des Speichers'!$C$17:$C$300,'Beladung des Speichers'!$A$17:$A$300,A849)*C849*SUMIF($A$17:$A$300,A849,'Beladung des Speichers'!$E$17:$E$300))</f>
        <v/>
      </c>
      <c r="F849" s="166" t="str">
        <f>IF(ISBLANK('Beladung des Speichers'!A849),"",IF(C849=0,"0,00",D849/C849*E849))</f>
        <v/>
      </c>
      <c r="G849" s="167" t="str">
        <f>IF(ISBLANK('Beladung des Speichers'!A849),"",SUMIFS('Beladung des Speichers'!$C$17:$C$300,'Beladung des Speichers'!$A$17:$A$300,A849))</f>
        <v/>
      </c>
      <c r="H849" s="124" t="str">
        <f>IF(ISBLANK('Beladung des Speichers'!A849),"",'Beladung des Speichers'!C849)</f>
        <v/>
      </c>
      <c r="I849" s="168" t="str">
        <f>IF(ISBLANK('Beladung des Speichers'!A849),"",SUMIFS('Beladung des Speichers'!$E$17:$E$1001,'Beladung des Speichers'!$A$17:$A$1001,'Ergebnis (detailliert)'!A849))</f>
        <v/>
      </c>
      <c r="J849" s="125" t="str">
        <f>IF(ISBLANK('Beladung des Speichers'!A849),"",'Beladung des Speichers'!E849)</f>
        <v/>
      </c>
      <c r="K849" s="168" t="str">
        <f>IF(ISBLANK('Beladung des Speichers'!A849),"",SUMIFS('Entladung des Speichers'!$C$17:$C$1001,'Entladung des Speichers'!$A$17:$A$1001,'Ergebnis (detailliert)'!A849))</f>
        <v/>
      </c>
      <c r="L849" s="169" t="str">
        <f t="shared" si="50"/>
        <v/>
      </c>
      <c r="M849" s="169" t="str">
        <f>IF(ISBLANK('Entladung des Speichers'!A849),"",'Entladung des Speichers'!C849)</f>
        <v/>
      </c>
      <c r="N849" s="168" t="str">
        <f>IF(ISBLANK('Beladung des Speichers'!A849),"",SUMIFS('Entladung des Speichers'!$E$17:$E$1001,'Entladung des Speichers'!$A$17:$A$1001,'Ergebnis (detailliert)'!$A$17:$A$300))</f>
        <v/>
      </c>
      <c r="O849" s="125" t="str">
        <f t="shared" si="51"/>
        <v/>
      </c>
      <c r="P849" s="20" t="str">
        <f>IFERROR(IF(A849="","",N849*'Ergebnis (detailliert)'!J849/'Ergebnis (detailliert)'!I849),0)</f>
        <v/>
      </c>
      <c r="Q849" s="106" t="str">
        <f t="shared" si="52"/>
        <v/>
      </c>
      <c r="R849" s="107" t="str">
        <f t="shared" si="53"/>
        <v/>
      </c>
      <c r="S849" s="108" t="str">
        <f>IF(A849="","",IF(LOOKUP(A849,Stammdaten!$A$17:$A$1001,Stammdaten!$G$17:$G$1001)="Nein",0,IF(ISBLANK('Beladung des Speichers'!A849),"",ROUND(MIN(J849,Q849)*-1,2))))</f>
        <v/>
      </c>
    </row>
    <row r="850" spans="1:19" x14ac:dyDescent="0.2">
      <c r="A850" s="109" t="str">
        <f>IF('Beladung des Speichers'!A850="","",'Beladung des Speichers'!A850)</f>
        <v/>
      </c>
      <c r="B850" s="109" t="str">
        <f>IF('Beladung des Speichers'!B850="","",'Beladung des Speichers'!B850)</f>
        <v/>
      </c>
      <c r="C850" s="163" t="str">
        <f>IF(ISBLANK('Beladung des Speichers'!A850),"",SUMIFS('Beladung des Speichers'!$C$17:$C$300,'Beladung des Speichers'!$A$17:$A$300,A850)-SUMIFS('Entladung des Speichers'!$C$17:$C$300,'Entladung des Speichers'!$A$17:$A$300,A850)+SUMIFS(Füllstände!$B$17:$B$299,Füllstände!$A$17:$A$299,A850)-SUMIFS(Füllstände!$C$17:$C$299,Füllstände!$A$17:$A$299,A850))</f>
        <v/>
      </c>
      <c r="D850" s="164" t="str">
        <f>IF(ISBLANK('Beladung des Speichers'!A850),"",C850*'Beladung des Speichers'!C850/SUMIFS('Beladung des Speichers'!$C$17:$C$300,'Beladung des Speichers'!$A$17:$A$300,A850))</f>
        <v/>
      </c>
      <c r="E850" s="165" t="str">
        <f>IF(ISBLANK('Beladung des Speichers'!A850),"",1/SUMIFS('Beladung des Speichers'!$C$17:$C$300,'Beladung des Speichers'!$A$17:$A$300,A850)*C850*SUMIF($A$17:$A$300,A850,'Beladung des Speichers'!$E$17:$E$300))</f>
        <v/>
      </c>
      <c r="F850" s="166" t="str">
        <f>IF(ISBLANK('Beladung des Speichers'!A850),"",IF(C850=0,"0,00",D850/C850*E850))</f>
        <v/>
      </c>
      <c r="G850" s="167" t="str">
        <f>IF(ISBLANK('Beladung des Speichers'!A850),"",SUMIFS('Beladung des Speichers'!$C$17:$C$300,'Beladung des Speichers'!$A$17:$A$300,A850))</f>
        <v/>
      </c>
      <c r="H850" s="124" t="str">
        <f>IF(ISBLANK('Beladung des Speichers'!A850),"",'Beladung des Speichers'!C850)</f>
        <v/>
      </c>
      <c r="I850" s="168" t="str">
        <f>IF(ISBLANK('Beladung des Speichers'!A850),"",SUMIFS('Beladung des Speichers'!$E$17:$E$1001,'Beladung des Speichers'!$A$17:$A$1001,'Ergebnis (detailliert)'!A850))</f>
        <v/>
      </c>
      <c r="J850" s="125" t="str">
        <f>IF(ISBLANK('Beladung des Speichers'!A850),"",'Beladung des Speichers'!E850)</f>
        <v/>
      </c>
      <c r="K850" s="168" t="str">
        <f>IF(ISBLANK('Beladung des Speichers'!A850),"",SUMIFS('Entladung des Speichers'!$C$17:$C$1001,'Entladung des Speichers'!$A$17:$A$1001,'Ergebnis (detailliert)'!A850))</f>
        <v/>
      </c>
      <c r="L850" s="169" t="str">
        <f t="shared" ref="L850:L913" si="54">IF(A850="","",K850+C850)</f>
        <v/>
      </c>
      <c r="M850" s="169" t="str">
        <f>IF(ISBLANK('Entladung des Speichers'!A850),"",'Entladung des Speichers'!C850)</f>
        <v/>
      </c>
      <c r="N850" s="168" t="str">
        <f>IF(ISBLANK('Beladung des Speichers'!A850),"",SUMIFS('Entladung des Speichers'!$E$17:$E$1001,'Entladung des Speichers'!$A$17:$A$1001,'Ergebnis (detailliert)'!$A$17:$A$300))</f>
        <v/>
      </c>
      <c r="O850" s="125" t="str">
        <f t="shared" ref="O850:O913" si="55">IF(A850="","",N850+E850)</f>
        <v/>
      </c>
      <c r="P850" s="20" t="str">
        <f>IFERROR(IF(A850="","",N850*'Ergebnis (detailliert)'!J850/'Ergebnis (detailliert)'!I850),0)</f>
        <v/>
      </c>
      <c r="Q850" s="106" t="str">
        <f t="shared" ref="Q850:Q913" si="56">IFERROR(IF(A850="","",P850+E850*H850/G850),0)</f>
        <v/>
      </c>
      <c r="R850" s="107" t="str">
        <f t="shared" ref="R850:R913" si="57">H850</f>
        <v/>
      </c>
      <c r="S850" s="108" t="str">
        <f>IF(A850="","",IF(LOOKUP(A850,Stammdaten!$A$17:$A$1001,Stammdaten!$G$17:$G$1001)="Nein",0,IF(ISBLANK('Beladung des Speichers'!A850),"",ROUND(MIN(J850,Q850)*-1,2))))</f>
        <v/>
      </c>
    </row>
    <row r="851" spans="1:19" x14ac:dyDescent="0.2">
      <c r="A851" s="109" t="str">
        <f>IF('Beladung des Speichers'!A851="","",'Beladung des Speichers'!A851)</f>
        <v/>
      </c>
      <c r="B851" s="109" t="str">
        <f>IF('Beladung des Speichers'!B851="","",'Beladung des Speichers'!B851)</f>
        <v/>
      </c>
      <c r="C851" s="163" t="str">
        <f>IF(ISBLANK('Beladung des Speichers'!A851),"",SUMIFS('Beladung des Speichers'!$C$17:$C$300,'Beladung des Speichers'!$A$17:$A$300,A851)-SUMIFS('Entladung des Speichers'!$C$17:$C$300,'Entladung des Speichers'!$A$17:$A$300,A851)+SUMIFS(Füllstände!$B$17:$B$299,Füllstände!$A$17:$A$299,A851)-SUMIFS(Füllstände!$C$17:$C$299,Füllstände!$A$17:$A$299,A851))</f>
        <v/>
      </c>
      <c r="D851" s="164" t="str">
        <f>IF(ISBLANK('Beladung des Speichers'!A851),"",C851*'Beladung des Speichers'!C851/SUMIFS('Beladung des Speichers'!$C$17:$C$300,'Beladung des Speichers'!$A$17:$A$300,A851))</f>
        <v/>
      </c>
      <c r="E851" s="165" t="str">
        <f>IF(ISBLANK('Beladung des Speichers'!A851),"",1/SUMIFS('Beladung des Speichers'!$C$17:$C$300,'Beladung des Speichers'!$A$17:$A$300,A851)*C851*SUMIF($A$17:$A$300,A851,'Beladung des Speichers'!$E$17:$E$300))</f>
        <v/>
      </c>
      <c r="F851" s="166" t="str">
        <f>IF(ISBLANK('Beladung des Speichers'!A851),"",IF(C851=0,"0,00",D851/C851*E851))</f>
        <v/>
      </c>
      <c r="G851" s="167" t="str">
        <f>IF(ISBLANK('Beladung des Speichers'!A851),"",SUMIFS('Beladung des Speichers'!$C$17:$C$300,'Beladung des Speichers'!$A$17:$A$300,A851))</f>
        <v/>
      </c>
      <c r="H851" s="124" t="str">
        <f>IF(ISBLANK('Beladung des Speichers'!A851),"",'Beladung des Speichers'!C851)</f>
        <v/>
      </c>
      <c r="I851" s="168" t="str">
        <f>IF(ISBLANK('Beladung des Speichers'!A851),"",SUMIFS('Beladung des Speichers'!$E$17:$E$1001,'Beladung des Speichers'!$A$17:$A$1001,'Ergebnis (detailliert)'!A851))</f>
        <v/>
      </c>
      <c r="J851" s="125" t="str">
        <f>IF(ISBLANK('Beladung des Speichers'!A851),"",'Beladung des Speichers'!E851)</f>
        <v/>
      </c>
      <c r="K851" s="168" t="str">
        <f>IF(ISBLANK('Beladung des Speichers'!A851),"",SUMIFS('Entladung des Speichers'!$C$17:$C$1001,'Entladung des Speichers'!$A$17:$A$1001,'Ergebnis (detailliert)'!A851))</f>
        <v/>
      </c>
      <c r="L851" s="169" t="str">
        <f t="shared" si="54"/>
        <v/>
      </c>
      <c r="M851" s="169" t="str">
        <f>IF(ISBLANK('Entladung des Speichers'!A851),"",'Entladung des Speichers'!C851)</f>
        <v/>
      </c>
      <c r="N851" s="168" t="str">
        <f>IF(ISBLANK('Beladung des Speichers'!A851),"",SUMIFS('Entladung des Speichers'!$E$17:$E$1001,'Entladung des Speichers'!$A$17:$A$1001,'Ergebnis (detailliert)'!$A$17:$A$300))</f>
        <v/>
      </c>
      <c r="O851" s="125" t="str">
        <f t="shared" si="55"/>
        <v/>
      </c>
      <c r="P851" s="20" t="str">
        <f>IFERROR(IF(A851="","",N851*'Ergebnis (detailliert)'!J851/'Ergebnis (detailliert)'!I851),0)</f>
        <v/>
      </c>
      <c r="Q851" s="106" t="str">
        <f t="shared" si="56"/>
        <v/>
      </c>
      <c r="R851" s="107" t="str">
        <f t="shared" si="57"/>
        <v/>
      </c>
      <c r="S851" s="108" t="str">
        <f>IF(A851="","",IF(LOOKUP(A851,Stammdaten!$A$17:$A$1001,Stammdaten!$G$17:$G$1001)="Nein",0,IF(ISBLANK('Beladung des Speichers'!A851),"",ROUND(MIN(J851,Q851)*-1,2))))</f>
        <v/>
      </c>
    </row>
    <row r="852" spans="1:19" x14ac:dyDescent="0.2">
      <c r="A852" s="109" t="str">
        <f>IF('Beladung des Speichers'!A852="","",'Beladung des Speichers'!A852)</f>
        <v/>
      </c>
      <c r="B852" s="109" t="str">
        <f>IF('Beladung des Speichers'!B852="","",'Beladung des Speichers'!B852)</f>
        <v/>
      </c>
      <c r="C852" s="163" t="str">
        <f>IF(ISBLANK('Beladung des Speichers'!A852),"",SUMIFS('Beladung des Speichers'!$C$17:$C$300,'Beladung des Speichers'!$A$17:$A$300,A852)-SUMIFS('Entladung des Speichers'!$C$17:$C$300,'Entladung des Speichers'!$A$17:$A$300,A852)+SUMIFS(Füllstände!$B$17:$B$299,Füllstände!$A$17:$A$299,A852)-SUMIFS(Füllstände!$C$17:$C$299,Füllstände!$A$17:$A$299,A852))</f>
        <v/>
      </c>
      <c r="D852" s="164" t="str">
        <f>IF(ISBLANK('Beladung des Speichers'!A852),"",C852*'Beladung des Speichers'!C852/SUMIFS('Beladung des Speichers'!$C$17:$C$300,'Beladung des Speichers'!$A$17:$A$300,A852))</f>
        <v/>
      </c>
      <c r="E852" s="165" t="str">
        <f>IF(ISBLANK('Beladung des Speichers'!A852),"",1/SUMIFS('Beladung des Speichers'!$C$17:$C$300,'Beladung des Speichers'!$A$17:$A$300,A852)*C852*SUMIF($A$17:$A$300,A852,'Beladung des Speichers'!$E$17:$E$300))</f>
        <v/>
      </c>
      <c r="F852" s="166" t="str">
        <f>IF(ISBLANK('Beladung des Speichers'!A852),"",IF(C852=0,"0,00",D852/C852*E852))</f>
        <v/>
      </c>
      <c r="G852" s="167" t="str">
        <f>IF(ISBLANK('Beladung des Speichers'!A852),"",SUMIFS('Beladung des Speichers'!$C$17:$C$300,'Beladung des Speichers'!$A$17:$A$300,A852))</f>
        <v/>
      </c>
      <c r="H852" s="124" t="str">
        <f>IF(ISBLANK('Beladung des Speichers'!A852),"",'Beladung des Speichers'!C852)</f>
        <v/>
      </c>
      <c r="I852" s="168" t="str">
        <f>IF(ISBLANK('Beladung des Speichers'!A852),"",SUMIFS('Beladung des Speichers'!$E$17:$E$1001,'Beladung des Speichers'!$A$17:$A$1001,'Ergebnis (detailliert)'!A852))</f>
        <v/>
      </c>
      <c r="J852" s="125" t="str">
        <f>IF(ISBLANK('Beladung des Speichers'!A852),"",'Beladung des Speichers'!E852)</f>
        <v/>
      </c>
      <c r="K852" s="168" t="str">
        <f>IF(ISBLANK('Beladung des Speichers'!A852),"",SUMIFS('Entladung des Speichers'!$C$17:$C$1001,'Entladung des Speichers'!$A$17:$A$1001,'Ergebnis (detailliert)'!A852))</f>
        <v/>
      </c>
      <c r="L852" s="169" t="str">
        <f t="shared" si="54"/>
        <v/>
      </c>
      <c r="M852" s="169" t="str">
        <f>IF(ISBLANK('Entladung des Speichers'!A852),"",'Entladung des Speichers'!C852)</f>
        <v/>
      </c>
      <c r="N852" s="168" t="str">
        <f>IF(ISBLANK('Beladung des Speichers'!A852),"",SUMIFS('Entladung des Speichers'!$E$17:$E$1001,'Entladung des Speichers'!$A$17:$A$1001,'Ergebnis (detailliert)'!$A$17:$A$300))</f>
        <v/>
      </c>
      <c r="O852" s="125" t="str">
        <f t="shared" si="55"/>
        <v/>
      </c>
      <c r="P852" s="20" t="str">
        <f>IFERROR(IF(A852="","",N852*'Ergebnis (detailliert)'!J852/'Ergebnis (detailliert)'!I852),0)</f>
        <v/>
      </c>
      <c r="Q852" s="106" t="str">
        <f t="shared" si="56"/>
        <v/>
      </c>
      <c r="R852" s="107" t="str">
        <f t="shared" si="57"/>
        <v/>
      </c>
      <c r="S852" s="108" t="str">
        <f>IF(A852="","",IF(LOOKUP(A852,Stammdaten!$A$17:$A$1001,Stammdaten!$G$17:$G$1001)="Nein",0,IF(ISBLANK('Beladung des Speichers'!A852),"",ROUND(MIN(J852,Q852)*-1,2))))</f>
        <v/>
      </c>
    </row>
    <row r="853" spans="1:19" x14ac:dyDescent="0.2">
      <c r="A853" s="109" t="str">
        <f>IF('Beladung des Speichers'!A853="","",'Beladung des Speichers'!A853)</f>
        <v/>
      </c>
      <c r="B853" s="109" t="str">
        <f>IF('Beladung des Speichers'!B853="","",'Beladung des Speichers'!B853)</f>
        <v/>
      </c>
      <c r="C853" s="163" t="str">
        <f>IF(ISBLANK('Beladung des Speichers'!A853),"",SUMIFS('Beladung des Speichers'!$C$17:$C$300,'Beladung des Speichers'!$A$17:$A$300,A853)-SUMIFS('Entladung des Speichers'!$C$17:$C$300,'Entladung des Speichers'!$A$17:$A$300,A853)+SUMIFS(Füllstände!$B$17:$B$299,Füllstände!$A$17:$A$299,A853)-SUMIFS(Füllstände!$C$17:$C$299,Füllstände!$A$17:$A$299,A853))</f>
        <v/>
      </c>
      <c r="D853" s="164" t="str">
        <f>IF(ISBLANK('Beladung des Speichers'!A853),"",C853*'Beladung des Speichers'!C853/SUMIFS('Beladung des Speichers'!$C$17:$C$300,'Beladung des Speichers'!$A$17:$A$300,A853))</f>
        <v/>
      </c>
      <c r="E853" s="165" t="str">
        <f>IF(ISBLANK('Beladung des Speichers'!A853),"",1/SUMIFS('Beladung des Speichers'!$C$17:$C$300,'Beladung des Speichers'!$A$17:$A$300,A853)*C853*SUMIF($A$17:$A$300,A853,'Beladung des Speichers'!$E$17:$E$300))</f>
        <v/>
      </c>
      <c r="F853" s="166" t="str">
        <f>IF(ISBLANK('Beladung des Speichers'!A853),"",IF(C853=0,"0,00",D853/C853*E853))</f>
        <v/>
      </c>
      <c r="G853" s="167" t="str">
        <f>IF(ISBLANK('Beladung des Speichers'!A853),"",SUMIFS('Beladung des Speichers'!$C$17:$C$300,'Beladung des Speichers'!$A$17:$A$300,A853))</f>
        <v/>
      </c>
      <c r="H853" s="124" t="str">
        <f>IF(ISBLANK('Beladung des Speichers'!A853),"",'Beladung des Speichers'!C853)</f>
        <v/>
      </c>
      <c r="I853" s="168" t="str">
        <f>IF(ISBLANK('Beladung des Speichers'!A853),"",SUMIFS('Beladung des Speichers'!$E$17:$E$1001,'Beladung des Speichers'!$A$17:$A$1001,'Ergebnis (detailliert)'!A853))</f>
        <v/>
      </c>
      <c r="J853" s="125" t="str">
        <f>IF(ISBLANK('Beladung des Speichers'!A853),"",'Beladung des Speichers'!E853)</f>
        <v/>
      </c>
      <c r="K853" s="168" t="str">
        <f>IF(ISBLANK('Beladung des Speichers'!A853),"",SUMIFS('Entladung des Speichers'!$C$17:$C$1001,'Entladung des Speichers'!$A$17:$A$1001,'Ergebnis (detailliert)'!A853))</f>
        <v/>
      </c>
      <c r="L853" s="169" t="str">
        <f t="shared" si="54"/>
        <v/>
      </c>
      <c r="M853" s="169" t="str">
        <f>IF(ISBLANK('Entladung des Speichers'!A853),"",'Entladung des Speichers'!C853)</f>
        <v/>
      </c>
      <c r="N853" s="168" t="str">
        <f>IF(ISBLANK('Beladung des Speichers'!A853),"",SUMIFS('Entladung des Speichers'!$E$17:$E$1001,'Entladung des Speichers'!$A$17:$A$1001,'Ergebnis (detailliert)'!$A$17:$A$300))</f>
        <v/>
      </c>
      <c r="O853" s="125" t="str">
        <f t="shared" si="55"/>
        <v/>
      </c>
      <c r="P853" s="20" t="str">
        <f>IFERROR(IF(A853="","",N853*'Ergebnis (detailliert)'!J853/'Ergebnis (detailliert)'!I853),0)</f>
        <v/>
      </c>
      <c r="Q853" s="106" t="str">
        <f t="shared" si="56"/>
        <v/>
      </c>
      <c r="R853" s="107" t="str">
        <f t="shared" si="57"/>
        <v/>
      </c>
      <c r="S853" s="108" t="str">
        <f>IF(A853="","",IF(LOOKUP(A853,Stammdaten!$A$17:$A$1001,Stammdaten!$G$17:$G$1001)="Nein",0,IF(ISBLANK('Beladung des Speichers'!A853),"",ROUND(MIN(J853,Q853)*-1,2))))</f>
        <v/>
      </c>
    </row>
    <row r="854" spans="1:19" x14ac:dyDescent="0.2">
      <c r="A854" s="109" t="str">
        <f>IF('Beladung des Speichers'!A854="","",'Beladung des Speichers'!A854)</f>
        <v/>
      </c>
      <c r="B854" s="109" t="str">
        <f>IF('Beladung des Speichers'!B854="","",'Beladung des Speichers'!B854)</f>
        <v/>
      </c>
      <c r="C854" s="163" t="str">
        <f>IF(ISBLANK('Beladung des Speichers'!A854),"",SUMIFS('Beladung des Speichers'!$C$17:$C$300,'Beladung des Speichers'!$A$17:$A$300,A854)-SUMIFS('Entladung des Speichers'!$C$17:$C$300,'Entladung des Speichers'!$A$17:$A$300,A854)+SUMIFS(Füllstände!$B$17:$B$299,Füllstände!$A$17:$A$299,A854)-SUMIFS(Füllstände!$C$17:$C$299,Füllstände!$A$17:$A$299,A854))</f>
        <v/>
      </c>
      <c r="D854" s="164" t="str">
        <f>IF(ISBLANK('Beladung des Speichers'!A854),"",C854*'Beladung des Speichers'!C854/SUMIFS('Beladung des Speichers'!$C$17:$C$300,'Beladung des Speichers'!$A$17:$A$300,A854))</f>
        <v/>
      </c>
      <c r="E854" s="165" t="str">
        <f>IF(ISBLANK('Beladung des Speichers'!A854),"",1/SUMIFS('Beladung des Speichers'!$C$17:$C$300,'Beladung des Speichers'!$A$17:$A$300,A854)*C854*SUMIF($A$17:$A$300,A854,'Beladung des Speichers'!$E$17:$E$300))</f>
        <v/>
      </c>
      <c r="F854" s="166" t="str">
        <f>IF(ISBLANK('Beladung des Speichers'!A854),"",IF(C854=0,"0,00",D854/C854*E854))</f>
        <v/>
      </c>
      <c r="G854" s="167" t="str">
        <f>IF(ISBLANK('Beladung des Speichers'!A854),"",SUMIFS('Beladung des Speichers'!$C$17:$C$300,'Beladung des Speichers'!$A$17:$A$300,A854))</f>
        <v/>
      </c>
      <c r="H854" s="124" t="str">
        <f>IF(ISBLANK('Beladung des Speichers'!A854),"",'Beladung des Speichers'!C854)</f>
        <v/>
      </c>
      <c r="I854" s="168" t="str">
        <f>IF(ISBLANK('Beladung des Speichers'!A854),"",SUMIFS('Beladung des Speichers'!$E$17:$E$1001,'Beladung des Speichers'!$A$17:$A$1001,'Ergebnis (detailliert)'!A854))</f>
        <v/>
      </c>
      <c r="J854" s="125" t="str">
        <f>IF(ISBLANK('Beladung des Speichers'!A854),"",'Beladung des Speichers'!E854)</f>
        <v/>
      </c>
      <c r="K854" s="168" t="str">
        <f>IF(ISBLANK('Beladung des Speichers'!A854),"",SUMIFS('Entladung des Speichers'!$C$17:$C$1001,'Entladung des Speichers'!$A$17:$A$1001,'Ergebnis (detailliert)'!A854))</f>
        <v/>
      </c>
      <c r="L854" s="169" t="str">
        <f t="shared" si="54"/>
        <v/>
      </c>
      <c r="M854" s="169" t="str">
        <f>IF(ISBLANK('Entladung des Speichers'!A854),"",'Entladung des Speichers'!C854)</f>
        <v/>
      </c>
      <c r="N854" s="168" t="str">
        <f>IF(ISBLANK('Beladung des Speichers'!A854),"",SUMIFS('Entladung des Speichers'!$E$17:$E$1001,'Entladung des Speichers'!$A$17:$A$1001,'Ergebnis (detailliert)'!$A$17:$A$300))</f>
        <v/>
      </c>
      <c r="O854" s="125" t="str">
        <f t="shared" si="55"/>
        <v/>
      </c>
      <c r="P854" s="20" t="str">
        <f>IFERROR(IF(A854="","",N854*'Ergebnis (detailliert)'!J854/'Ergebnis (detailliert)'!I854),0)</f>
        <v/>
      </c>
      <c r="Q854" s="106" t="str">
        <f t="shared" si="56"/>
        <v/>
      </c>
      <c r="R854" s="107" t="str">
        <f t="shared" si="57"/>
        <v/>
      </c>
      <c r="S854" s="108" t="str">
        <f>IF(A854="","",IF(LOOKUP(A854,Stammdaten!$A$17:$A$1001,Stammdaten!$G$17:$G$1001)="Nein",0,IF(ISBLANK('Beladung des Speichers'!A854),"",ROUND(MIN(J854,Q854)*-1,2))))</f>
        <v/>
      </c>
    </row>
    <row r="855" spans="1:19" x14ac:dyDescent="0.2">
      <c r="A855" s="109" t="str">
        <f>IF('Beladung des Speichers'!A855="","",'Beladung des Speichers'!A855)</f>
        <v/>
      </c>
      <c r="B855" s="109" t="str">
        <f>IF('Beladung des Speichers'!B855="","",'Beladung des Speichers'!B855)</f>
        <v/>
      </c>
      <c r="C855" s="163" t="str">
        <f>IF(ISBLANK('Beladung des Speichers'!A855),"",SUMIFS('Beladung des Speichers'!$C$17:$C$300,'Beladung des Speichers'!$A$17:$A$300,A855)-SUMIFS('Entladung des Speichers'!$C$17:$C$300,'Entladung des Speichers'!$A$17:$A$300,A855)+SUMIFS(Füllstände!$B$17:$B$299,Füllstände!$A$17:$A$299,A855)-SUMIFS(Füllstände!$C$17:$C$299,Füllstände!$A$17:$A$299,A855))</f>
        <v/>
      </c>
      <c r="D855" s="164" t="str">
        <f>IF(ISBLANK('Beladung des Speichers'!A855),"",C855*'Beladung des Speichers'!C855/SUMIFS('Beladung des Speichers'!$C$17:$C$300,'Beladung des Speichers'!$A$17:$A$300,A855))</f>
        <v/>
      </c>
      <c r="E855" s="165" t="str">
        <f>IF(ISBLANK('Beladung des Speichers'!A855),"",1/SUMIFS('Beladung des Speichers'!$C$17:$C$300,'Beladung des Speichers'!$A$17:$A$300,A855)*C855*SUMIF($A$17:$A$300,A855,'Beladung des Speichers'!$E$17:$E$300))</f>
        <v/>
      </c>
      <c r="F855" s="166" t="str">
        <f>IF(ISBLANK('Beladung des Speichers'!A855),"",IF(C855=0,"0,00",D855/C855*E855))</f>
        <v/>
      </c>
      <c r="G855" s="167" t="str">
        <f>IF(ISBLANK('Beladung des Speichers'!A855),"",SUMIFS('Beladung des Speichers'!$C$17:$C$300,'Beladung des Speichers'!$A$17:$A$300,A855))</f>
        <v/>
      </c>
      <c r="H855" s="124" t="str">
        <f>IF(ISBLANK('Beladung des Speichers'!A855),"",'Beladung des Speichers'!C855)</f>
        <v/>
      </c>
      <c r="I855" s="168" t="str">
        <f>IF(ISBLANK('Beladung des Speichers'!A855),"",SUMIFS('Beladung des Speichers'!$E$17:$E$1001,'Beladung des Speichers'!$A$17:$A$1001,'Ergebnis (detailliert)'!A855))</f>
        <v/>
      </c>
      <c r="J855" s="125" t="str">
        <f>IF(ISBLANK('Beladung des Speichers'!A855),"",'Beladung des Speichers'!E855)</f>
        <v/>
      </c>
      <c r="K855" s="168" t="str">
        <f>IF(ISBLANK('Beladung des Speichers'!A855),"",SUMIFS('Entladung des Speichers'!$C$17:$C$1001,'Entladung des Speichers'!$A$17:$A$1001,'Ergebnis (detailliert)'!A855))</f>
        <v/>
      </c>
      <c r="L855" s="169" t="str">
        <f t="shared" si="54"/>
        <v/>
      </c>
      <c r="M855" s="169" t="str">
        <f>IF(ISBLANK('Entladung des Speichers'!A855),"",'Entladung des Speichers'!C855)</f>
        <v/>
      </c>
      <c r="N855" s="168" t="str">
        <f>IF(ISBLANK('Beladung des Speichers'!A855),"",SUMIFS('Entladung des Speichers'!$E$17:$E$1001,'Entladung des Speichers'!$A$17:$A$1001,'Ergebnis (detailliert)'!$A$17:$A$300))</f>
        <v/>
      </c>
      <c r="O855" s="125" t="str">
        <f t="shared" si="55"/>
        <v/>
      </c>
      <c r="P855" s="20" t="str">
        <f>IFERROR(IF(A855="","",N855*'Ergebnis (detailliert)'!J855/'Ergebnis (detailliert)'!I855),0)</f>
        <v/>
      </c>
      <c r="Q855" s="106" t="str">
        <f t="shared" si="56"/>
        <v/>
      </c>
      <c r="R855" s="107" t="str">
        <f t="shared" si="57"/>
        <v/>
      </c>
      <c r="S855" s="108" t="str">
        <f>IF(A855="","",IF(LOOKUP(A855,Stammdaten!$A$17:$A$1001,Stammdaten!$G$17:$G$1001)="Nein",0,IF(ISBLANK('Beladung des Speichers'!A855),"",ROUND(MIN(J855,Q855)*-1,2))))</f>
        <v/>
      </c>
    </row>
    <row r="856" spans="1:19" x14ac:dyDescent="0.2">
      <c r="A856" s="109" t="str">
        <f>IF('Beladung des Speichers'!A856="","",'Beladung des Speichers'!A856)</f>
        <v/>
      </c>
      <c r="B856" s="109" t="str">
        <f>IF('Beladung des Speichers'!B856="","",'Beladung des Speichers'!B856)</f>
        <v/>
      </c>
      <c r="C856" s="163" t="str">
        <f>IF(ISBLANK('Beladung des Speichers'!A856),"",SUMIFS('Beladung des Speichers'!$C$17:$C$300,'Beladung des Speichers'!$A$17:$A$300,A856)-SUMIFS('Entladung des Speichers'!$C$17:$C$300,'Entladung des Speichers'!$A$17:$A$300,A856)+SUMIFS(Füllstände!$B$17:$B$299,Füllstände!$A$17:$A$299,A856)-SUMIFS(Füllstände!$C$17:$C$299,Füllstände!$A$17:$A$299,A856))</f>
        <v/>
      </c>
      <c r="D856" s="164" t="str">
        <f>IF(ISBLANK('Beladung des Speichers'!A856),"",C856*'Beladung des Speichers'!C856/SUMIFS('Beladung des Speichers'!$C$17:$C$300,'Beladung des Speichers'!$A$17:$A$300,A856))</f>
        <v/>
      </c>
      <c r="E856" s="165" t="str">
        <f>IF(ISBLANK('Beladung des Speichers'!A856),"",1/SUMIFS('Beladung des Speichers'!$C$17:$C$300,'Beladung des Speichers'!$A$17:$A$300,A856)*C856*SUMIF($A$17:$A$300,A856,'Beladung des Speichers'!$E$17:$E$300))</f>
        <v/>
      </c>
      <c r="F856" s="166" t="str">
        <f>IF(ISBLANK('Beladung des Speichers'!A856),"",IF(C856=0,"0,00",D856/C856*E856))</f>
        <v/>
      </c>
      <c r="G856" s="167" t="str">
        <f>IF(ISBLANK('Beladung des Speichers'!A856),"",SUMIFS('Beladung des Speichers'!$C$17:$C$300,'Beladung des Speichers'!$A$17:$A$300,A856))</f>
        <v/>
      </c>
      <c r="H856" s="124" t="str">
        <f>IF(ISBLANK('Beladung des Speichers'!A856),"",'Beladung des Speichers'!C856)</f>
        <v/>
      </c>
      <c r="I856" s="168" t="str">
        <f>IF(ISBLANK('Beladung des Speichers'!A856),"",SUMIFS('Beladung des Speichers'!$E$17:$E$1001,'Beladung des Speichers'!$A$17:$A$1001,'Ergebnis (detailliert)'!A856))</f>
        <v/>
      </c>
      <c r="J856" s="125" t="str">
        <f>IF(ISBLANK('Beladung des Speichers'!A856),"",'Beladung des Speichers'!E856)</f>
        <v/>
      </c>
      <c r="K856" s="168" t="str">
        <f>IF(ISBLANK('Beladung des Speichers'!A856),"",SUMIFS('Entladung des Speichers'!$C$17:$C$1001,'Entladung des Speichers'!$A$17:$A$1001,'Ergebnis (detailliert)'!A856))</f>
        <v/>
      </c>
      <c r="L856" s="169" t="str">
        <f t="shared" si="54"/>
        <v/>
      </c>
      <c r="M856" s="169" t="str">
        <f>IF(ISBLANK('Entladung des Speichers'!A856),"",'Entladung des Speichers'!C856)</f>
        <v/>
      </c>
      <c r="N856" s="168" t="str">
        <f>IF(ISBLANK('Beladung des Speichers'!A856),"",SUMIFS('Entladung des Speichers'!$E$17:$E$1001,'Entladung des Speichers'!$A$17:$A$1001,'Ergebnis (detailliert)'!$A$17:$A$300))</f>
        <v/>
      </c>
      <c r="O856" s="125" t="str">
        <f t="shared" si="55"/>
        <v/>
      </c>
      <c r="P856" s="20" t="str">
        <f>IFERROR(IF(A856="","",N856*'Ergebnis (detailliert)'!J856/'Ergebnis (detailliert)'!I856),0)</f>
        <v/>
      </c>
      <c r="Q856" s="106" t="str">
        <f t="shared" si="56"/>
        <v/>
      </c>
      <c r="R856" s="107" t="str">
        <f t="shared" si="57"/>
        <v/>
      </c>
      <c r="S856" s="108" t="str">
        <f>IF(A856="","",IF(LOOKUP(A856,Stammdaten!$A$17:$A$1001,Stammdaten!$G$17:$G$1001)="Nein",0,IF(ISBLANK('Beladung des Speichers'!A856),"",ROUND(MIN(J856,Q856)*-1,2))))</f>
        <v/>
      </c>
    </row>
    <row r="857" spans="1:19" x14ac:dyDescent="0.2">
      <c r="A857" s="109" t="str">
        <f>IF('Beladung des Speichers'!A857="","",'Beladung des Speichers'!A857)</f>
        <v/>
      </c>
      <c r="B857" s="109" t="str">
        <f>IF('Beladung des Speichers'!B857="","",'Beladung des Speichers'!B857)</f>
        <v/>
      </c>
      <c r="C857" s="163" t="str">
        <f>IF(ISBLANK('Beladung des Speichers'!A857),"",SUMIFS('Beladung des Speichers'!$C$17:$C$300,'Beladung des Speichers'!$A$17:$A$300,A857)-SUMIFS('Entladung des Speichers'!$C$17:$C$300,'Entladung des Speichers'!$A$17:$A$300,A857)+SUMIFS(Füllstände!$B$17:$B$299,Füllstände!$A$17:$A$299,A857)-SUMIFS(Füllstände!$C$17:$C$299,Füllstände!$A$17:$A$299,A857))</f>
        <v/>
      </c>
      <c r="D857" s="164" t="str">
        <f>IF(ISBLANK('Beladung des Speichers'!A857),"",C857*'Beladung des Speichers'!C857/SUMIFS('Beladung des Speichers'!$C$17:$C$300,'Beladung des Speichers'!$A$17:$A$300,A857))</f>
        <v/>
      </c>
      <c r="E857" s="165" t="str">
        <f>IF(ISBLANK('Beladung des Speichers'!A857),"",1/SUMIFS('Beladung des Speichers'!$C$17:$C$300,'Beladung des Speichers'!$A$17:$A$300,A857)*C857*SUMIF($A$17:$A$300,A857,'Beladung des Speichers'!$E$17:$E$300))</f>
        <v/>
      </c>
      <c r="F857" s="166" t="str">
        <f>IF(ISBLANK('Beladung des Speichers'!A857),"",IF(C857=0,"0,00",D857/C857*E857))</f>
        <v/>
      </c>
      <c r="G857" s="167" t="str">
        <f>IF(ISBLANK('Beladung des Speichers'!A857),"",SUMIFS('Beladung des Speichers'!$C$17:$C$300,'Beladung des Speichers'!$A$17:$A$300,A857))</f>
        <v/>
      </c>
      <c r="H857" s="124" t="str">
        <f>IF(ISBLANK('Beladung des Speichers'!A857),"",'Beladung des Speichers'!C857)</f>
        <v/>
      </c>
      <c r="I857" s="168" t="str">
        <f>IF(ISBLANK('Beladung des Speichers'!A857),"",SUMIFS('Beladung des Speichers'!$E$17:$E$1001,'Beladung des Speichers'!$A$17:$A$1001,'Ergebnis (detailliert)'!A857))</f>
        <v/>
      </c>
      <c r="J857" s="125" t="str">
        <f>IF(ISBLANK('Beladung des Speichers'!A857),"",'Beladung des Speichers'!E857)</f>
        <v/>
      </c>
      <c r="K857" s="168" t="str">
        <f>IF(ISBLANK('Beladung des Speichers'!A857),"",SUMIFS('Entladung des Speichers'!$C$17:$C$1001,'Entladung des Speichers'!$A$17:$A$1001,'Ergebnis (detailliert)'!A857))</f>
        <v/>
      </c>
      <c r="L857" s="169" t="str">
        <f t="shared" si="54"/>
        <v/>
      </c>
      <c r="M857" s="169" t="str">
        <f>IF(ISBLANK('Entladung des Speichers'!A857),"",'Entladung des Speichers'!C857)</f>
        <v/>
      </c>
      <c r="N857" s="168" t="str">
        <f>IF(ISBLANK('Beladung des Speichers'!A857),"",SUMIFS('Entladung des Speichers'!$E$17:$E$1001,'Entladung des Speichers'!$A$17:$A$1001,'Ergebnis (detailliert)'!$A$17:$A$300))</f>
        <v/>
      </c>
      <c r="O857" s="125" t="str">
        <f t="shared" si="55"/>
        <v/>
      </c>
      <c r="P857" s="20" t="str">
        <f>IFERROR(IF(A857="","",N857*'Ergebnis (detailliert)'!J857/'Ergebnis (detailliert)'!I857),0)</f>
        <v/>
      </c>
      <c r="Q857" s="106" t="str">
        <f t="shared" si="56"/>
        <v/>
      </c>
      <c r="R857" s="107" t="str">
        <f t="shared" si="57"/>
        <v/>
      </c>
      <c r="S857" s="108" t="str">
        <f>IF(A857="","",IF(LOOKUP(A857,Stammdaten!$A$17:$A$1001,Stammdaten!$G$17:$G$1001)="Nein",0,IF(ISBLANK('Beladung des Speichers'!A857),"",ROUND(MIN(J857,Q857)*-1,2))))</f>
        <v/>
      </c>
    </row>
    <row r="858" spans="1:19" x14ac:dyDescent="0.2">
      <c r="A858" s="109" t="str">
        <f>IF('Beladung des Speichers'!A858="","",'Beladung des Speichers'!A858)</f>
        <v/>
      </c>
      <c r="B858" s="109" t="str">
        <f>IF('Beladung des Speichers'!B858="","",'Beladung des Speichers'!B858)</f>
        <v/>
      </c>
      <c r="C858" s="163" t="str">
        <f>IF(ISBLANK('Beladung des Speichers'!A858),"",SUMIFS('Beladung des Speichers'!$C$17:$C$300,'Beladung des Speichers'!$A$17:$A$300,A858)-SUMIFS('Entladung des Speichers'!$C$17:$C$300,'Entladung des Speichers'!$A$17:$A$300,A858)+SUMIFS(Füllstände!$B$17:$B$299,Füllstände!$A$17:$A$299,A858)-SUMIFS(Füllstände!$C$17:$C$299,Füllstände!$A$17:$A$299,A858))</f>
        <v/>
      </c>
      <c r="D858" s="164" t="str">
        <f>IF(ISBLANK('Beladung des Speichers'!A858),"",C858*'Beladung des Speichers'!C858/SUMIFS('Beladung des Speichers'!$C$17:$C$300,'Beladung des Speichers'!$A$17:$A$300,A858))</f>
        <v/>
      </c>
      <c r="E858" s="165" t="str">
        <f>IF(ISBLANK('Beladung des Speichers'!A858),"",1/SUMIFS('Beladung des Speichers'!$C$17:$C$300,'Beladung des Speichers'!$A$17:$A$300,A858)*C858*SUMIF($A$17:$A$300,A858,'Beladung des Speichers'!$E$17:$E$300))</f>
        <v/>
      </c>
      <c r="F858" s="166" t="str">
        <f>IF(ISBLANK('Beladung des Speichers'!A858),"",IF(C858=0,"0,00",D858/C858*E858))</f>
        <v/>
      </c>
      <c r="G858" s="167" t="str">
        <f>IF(ISBLANK('Beladung des Speichers'!A858),"",SUMIFS('Beladung des Speichers'!$C$17:$C$300,'Beladung des Speichers'!$A$17:$A$300,A858))</f>
        <v/>
      </c>
      <c r="H858" s="124" t="str">
        <f>IF(ISBLANK('Beladung des Speichers'!A858),"",'Beladung des Speichers'!C858)</f>
        <v/>
      </c>
      <c r="I858" s="168" t="str">
        <f>IF(ISBLANK('Beladung des Speichers'!A858),"",SUMIFS('Beladung des Speichers'!$E$17:$E$1001,'Beladung des Speichers'!$A$17:$A$1001,'Ergebnis (detailliert)'!A858))</f>
        <v/>
      </c>
      <c r="J858" s="125" t="str">
        <f>IF(ISBLANK('Beladung des Speichers'!A858),"",'Beladung des Speichers'!E858)</f>
        <v/>
      </c>
      <c r="K858" s="168" t="str">
        <f>IF(ISBLANK('Beladung des Speichers'!A858),"",SUMIFS('Entladung des Speichers'!$C$17:$C$1001,'Entladung des Speichers'!$A$17:$A$1001,'Ergebnis (detailliert)'!A858))</f>
        <v/>
      </c>
      <c r="L858" s="169" t="str">
        <f t="shared" si="54"/>
        <v/>
      </c>
      <c r="M858" s="169" t="str">
        <f>IF(ISBLANK('Entladung des Speichers'!A858),"",'Entladung des Speichers'!C858)</f>
        <v/>
      </c>
      <c r="N858" s="168" t="str">
        <f>IF(ISBLANK('Beladung des Speichers'!A858),"",SUMIFS('Entladung des Speichers'!$E$17:$E$1001,'Entladung des Speichers'!$A$17:$A$1001,'Ergebnis (detailliert)'!$A$17:$A$300))</f>
        <v/>
      </c>
      <c r="O858" s="125" t="str">
        <f t="shared" si="55"/>
        <v/>
      </c>
      <c r="P858" s="20" t="str">
        <f>IFERROR(IF(A858="","",N858*'Ergebnis (detailliert)'!J858/'Ergebnis (detailliert)'!I858),0)</f>
        <v/>
      </c>
      <c r="Q858" s="106" t="str">
        <f t="shared" si="56"/>
        <v/>
      </c>
      <c r="R858" s="107" t="str">
        <f t="shared" si="57"/>
        <v/>
      </c>
      <c r="S858" s="108" t="str">
        <f>IF(A858="","",IF(LOOKUP(A858,Stammdaten!$A$17:$A$1001,Stammdaten!$G$17:$G$1001)="Nein",0,IF(ISBLANK('Beladung des Speichers'!A858),"",ROUND(MIN(J858,Q858)*-1,2))))</f>
        <v/>
      </c>
    </row>
    <row r="859" spans="1:19" x14ac:dyDescent="0.2">
      <c r="A859" s="109" t="str">
        <f>IF('Beladung des Speichers'!A859="","",'Beladung des Speichers'!A859)</f>
        <v/>
      </c>
      <c r="B859" s="109" t="str">
        <f>IF('Beladung des Speichers'!B859="","",'Beladung des Speichers'!B859)</f>
        <v/>
      </c>
      <c r="C859" s="163" t="str">
        <f>IF(ISBLANK('Beladung des Speichers'!A859),"",SUMIFS('Beladung des Speichers'!$C$17:$C$300,'Beladung des Speichers'!$A$17:$A$300,A859)-SUMIFS('Entladung des Speichers'!$C$17:$C$300,'Entladung des Speichers'!$A$17:$A$300,A859)+SUMIFS(Füllstände!$B$17:$B$299,Füllstände!$A$17:$A$299,A859)-SUMIFS(Füllstände!$C$17:$C$299,Füllstände!$A$17:$A$299,A859))</f>
        <v/>
      </c>
      <c r="D859" s="164" t="str">
        <f>IF(ISBLANK('Beladung des Speichers'!A859),"",C859*'Beladung des Speichers'!C859/SUMIFS('Beladung des Speichers'!$C$17:$C$300,'Beladung des Speichers'!$A$17:$A$300,A859))</f>
        <v/>
      </c>
      <c r="E859" s="165" t="str">
        <f>IF(ISBLANK('Beladung des Speichers'!A859),"",1/SUMIFS('Beladung des Speichers'!$C$17:$C$300,'Beladung des Speichers'!$A$17:$A$300,A859)*C859*SUMIF($A$17:$A$300,A859,'Beladung des Speichers'!$E$17:$E$300))</f>
        <v/>
      </c>
      <c r="F859" s="166" t="str">
        <f>IF(ISBLANK('Beladung des Speichers'!A859),"",IF(C859=0,"0,00",D859/C859*E859))</f>
        <v/>
      </c>
      <c r="G859" s="167" t="str">
        <f>IF(ISBLANK('Beladung des Speichers'!A859),"",SUMIFS('Beladung des Speichers'!$C$17:$C$300,'Beladung des Speichers'!$A$17:$A$300,A859))</f>
        <v/>
      </c>
      <c r="H859" s="124" t="str">
        <f>IF(ISBLANK('Beladung des Speichers'!A859),"",'Beladung des Speichers'!C859)</f>
        <v/>
      </c>
      <c r="I859" s="168" t="str">
        <f>IF(ISBLANK('Beladung des Speichers'!A859),"",SUMIFS('Beladung des Speichers'!$E$17:$E$1001,'Beladung des Speichers'!$A$17:$A$1001,'Ergebnis (detailliert)'!A859))</f>
        <v/>
      </c>
      <c r="J859" s="125" t="str">
        <f>IF(ISBLANK('Beladung des Speichers'!A859),"",'Beladung des Speichers'!E859)</f>
        <v/>
      </c>
      <c r="K859" s="168" t="str">
        <f>IF(ISBLANK('Beladung des Speichers'!A859),"",SUMIFS('Entladung des Speichers'!$C$17:$C$1001,'Entladung des Speichers'!$A$17:$A$1001,'Ergebnis (detailliert)'!A859))</f>
        <v/>
      </c>
      <c r="L859" s="169" t="str">
        <f t="shared" si="54"/>
        <v/>
      </c>
      <c r="M859" s="169" t="str">
        <f>IF(ISBLANK('Entladung des Speichers'!A859),"",'Entladung des Speichers'!C859)</f>
        <v/>
      </c>
      <c r="N859" s="168" t="str">
        <f>IF(ISBLANK('Beladung des Speichers'!A859),"",SUMIFS('Entladung des Speichers'!$E$17:$E$1001,'Entladung des Speichers'!$A$17:$A$1001,'Ergebnis (detailliert)'!$A$17:$A$300))</f>
        <v/>
      </c>
      <c r="O859" s="125" t="str">
        <f t="shared" si="55"/>
        <v/>
      </c>
      <c r="P859" s="20" t="str">
        <f>IFERROR(IF(A859="","",N859*'Ergebnis (detailliert)'!J859/'Ergebnis (detailliert)'!I859),0)</f>
        <v/>
      </c>
      <c r="Q859" s="106" t="str">
        <f t="shared" si="56"/>
        <v/>
      </c>
      <c r="R859" s="107" t="str">
        <f t="shared" si="57"/>
        <v/>
      </c>
      <c r="S859" s="108" t="str">
        <f>IF(A859="","",IF(LOOKUP(A859,Stammdaten!$A$17:$A$1001,Stammdaten!$G$17:$G$1001)="Nein",0,IF(ISBLANK('Beladung des Speichers'!A859),"",ROUND(MIN(J859,Q859)*-1,2))))</f>
        <v/>
      </c>
    </row>
    <row r="860" spans="1:19" x14ac:dyDescent="0.2">
      <c r="A860" s="109" t="str">
        <f>IF('Beladung des Speichers'!A860="","",'Beladung des Speichers'!A860)</f>
        <v/>
      </c>
      <c r="B860" s="109" t="str">
        <f>IF('Beladung des Speichers'!B860="","",'Beladung des Speichers'!B860)</f>
        <v/>
      </c>
      <c r="C860" s="163" t="str">
        <f>IF(ISBLANK('Beladung des Speichers'!A860),"",SUMIFS('Beladung des Speichers'!$C$17:$C$300,'Beladung des Speichers'!$A$17:$A$300,A860)-SUMIFS('Entladung des Speichers'!$C$17:$C$300,'Entladung des Speichers'!$A$17:$A$300,A860)+SUMIFS(Füllstände!$B$17:$B$299,Füllstände!$A$17:$A$299,A860)-SUMIFS(Füllstände!$C$17:$C$299,Füllstände!$A$17:$A$299,A860))</f>
        <v/>
      </c>
      <c r="D860" s="164" t="str">
        <f>IF(ISBLANK('Beladung des Speichers'!A860),"",C860*'Beladung des Speichers'!C860/SUMIFS('Beladung des Speichers'!$C$17:$C$300,'Beladung des Speichers'!$A$17:$A$300,A860))</f>
        <v/>
      </c>
      <c r="E860" s="165" t="str">
        <f>IF(ISBLANK('Beladung des Speichers'!A860),"",1/SUMIFS('Beladung des Speichers'!$C$17:$C$300,'Beladung des Speichers'!$A$17:$A$300,A860)*C860*SUMIF($A$17:$A$300,A860,'Beladung des Speichers'!$E$17:$E$300))</f>
        <v/>
      </c>
      <c r="F860" s="166" t="str">
        <f>IF(ISBLANK('Beladung des Speichers'!A860),"",IF(C860=0,"0,00",D860/C860*E860))</f>
        <v/>
      </c>
      <c r="G860" s="167" t="str">
        <f>IF(ISBLANK('Beladung des Speichers'!A860),"",SUMIFS('Beladung des Speichers'!$C$17:$C$300,'Beladung des Speichers'!$A$17:$A$300,A860))</f>
        <v/>
      </c>
      <c r="H860" s="124" t="str">
        <f>IF(ISBLANK('Beladung des Speichers'!A860),"",'Beladung des Speichers'!C860)</f>
        <v/>
      </c>
      <c r="I860" s="168" t="str">
        <f>IF(ISBLANK('Beladung des Speichers'!A860),"",SUMIFS('Beladung des Speichers'!$E$17:$E$1001,'Beladung des Speichers'!$A$17:$A$1001,'Ergebnis (detailliert)'!A860))</f>
        <v/>
      </c>
      <c r="J860" s="125" t="str">
        <f>IF(ISBLANK('Beladung des Speichers'!A860),"",'Beladung des Speichers'!E860)</f>
        <v/>
      </c>
      <c r="K860" s="168" t="str">
        <f>IF(ISBLANK('Beladung des Speichers'!A860),"",SUMIFS('Entladung des Speichers'!$C$17:$C$1001,'Entladung des Speichers'!$A$17:$A$1001,'Ergebnis (detailliert)'!A860))</f>
        <v/>
      </c>
      <c r="L860" s="169" t="str">
        <f t="shared" si="54"/>
        <v/>
      </c>
      <c r="M860" s="169" t="str">
        <f>IF(ISBLANK('Entladung des Speichers'!A860),"",'Entladung des Speichers'!C860)</f>
        <v/>
      </c>
      <c r="N860" s="168" t="str">
        <f>IF(ISBLANK('Beladung des Speichers'!A860),"",SUMIFS('Entladung des Speichers'!$E$17:$E$1001,'Entladung des Speichers'!$A$17:$A$1001,'Ergebnis (detailliert)'!$A$17:$A$300))</f>
        <v/>
      </c>
      <c r="O860" s="125" t="str">
        <f t="shared" si="55"/>
        <v/>
      </c>
      <c r="P860" s="20" t="str">
        <f>IFERROR(IF(A860="","",N860*'Ergebnis (detailliert)'!J860/'Ergebnis (detailliert)'!I860),0)</f>
        <v/>
      </c>
      <c r="Q860" s="106" t="str">
        <f t="shared" si="56"/>
        <v/>
      </c>
      <c r="R860" s="107" t="str">
        <f t="shared" si="57"/>
        <v/>
      </c>
      <c r="S860" s="108" t="str">
        <f>IF(A860="","",IF(LOOKUP(A860,Stammdaten!$A$17:$A$1001,Stammdaten!$G$17:$G$1001)="Nein",0,IF(ISBLANK('Beladung des Speichers'!A860),"",ROUND(MIN(J860,Q860)*-1,2))))</f>
        <v/>
      </c>
    </row>
    <row r="861" spans="1:19" x14ac:dyDescent="0.2">
      <c r="A861" s="109" t="str">
        <f>IF('Beladung des Speichers'!A861="","",'Beladung des Speichers'!A861)</f>
        <v/>
      </c>
      <c r="B861" s="109" t="str">
        <f>IF('Beladung des Speichers'!B861="","",'Beladung des Speichers'!B861)</f>
        <v/>
      </c>
      <c r="C861" s="163" t="str">
        <f>IF(ISBLANK('Beladung des Speichers'!A861),"",SUMIFS('Beladung des Speichers'!$C$17:$C$300,'Beladung des Speichers'!$A$17:$A$300,A861)-SUMIFS('Entladung des Speichers'!$C$17:$C$300,'Entladung des Speichers'!$A$17:$A$300,A861)+SUMIFS(Füllstände!$B$17:$B$299,Füllstände!$A$17:$A$299,A861)-SUMIFS(Füllstände!$C$17:$C$299,Füllstände!$A$17:$A$299,A861))</f>
        <v/>
      </c>
      <c r="D861" s="164" t="str">
        <f>IF(ISBLANK('Beladung des Speichers'!A861),"",C861*'Beladung des Speichers'!C861/SUMIFS('Beladung des Speichers'!$C$17:$C$300,'Beladung des Speichers'!$A$17:$A$300,A861))</f>
        <v/>
      </c>
      <c r="E861" s="165" t="str">
        <f>IF(ISBLANK('Beladung des Speichers'!A861),"",1/SUMIFS('Beladung des Speichers'!$C$17:$C$300,'Beladung des Speichers'!$A$17:$A$300,A861)*C861*SUMIF($A$17:$A$300,A861,'Beladung des Speichers'!$E$17:$E$300))</f>
        <v/>
      </c>
      <c r="F861" s="166" t="str">
        <f>IF(ISBLANK('Beladung des Speichers'!A861),"",IF(C861=0,"0,00",D861/C861*E861))</f>
        <v/>
      </c>
      <c r="G861" s="167" t="str">
        <f>IF(ISBLANK('Beladung des Speichers'!A861),"",SUMIFS('Beladung des Speichers'!$C$17:$C$300,'Beladung des Speichers'!$A$17:$A$300,A861))</f>
        <v/>
      </c>
      <c r="H861" s="124" t="str">
        <f>IF(ISBLANK('Beladung des Speichers'!A861),"",'Beladung des Speichers'!C861)</f>
        <v/>
      </c>
      <c r="I861" s="168" t="str">
        <f>IF(ISBLANK('Beladung des Speichers'!A861),"",SUMIFS('Beladung des Speichers'!$E$17:$E$1001,'Beladung des Speichers'!$A$17:$A$1001,'Ergebnis (detailliert)'!A861))</f>
        <v/>
      </c>
      <c r="J861" s="125" t="str">
        <f>IF(ISBLANK('Beladung des Speichers'!A861),"",'Beladung des Speichers'!E861)</f>
        <v/>
      </c>
      <c r="K861" s="168" t="str">
        <f>IF(ISBLANK('Beladung des Speichers'!A861),"",SUMIFS('Entladung des Speichers'!$C$17:$C$1001,'Entladung des Speichers'!$A$17:$A$1001,'Ergebnis (detailliert)'!A861))</f>
        <v/>
      </c>
      <c r="L861" s="169" t="str">
        <f t="shared" si="54"/>
        <v/>
      </c>
      <c r="M861" s="169" t="str">
        <f>IF(ISBLANK('Entladung des Speichers'!A861),"",'Entladung des Speichers'!C861)</f>
        <v/>
      </c>
      <c r="N861" s="168" t="str">
        <f>IF(ISBLANK('Beladung des Speichers'!A861),"",SUMIFS('Entladung des Speichers'!$E$17:$E$1001,'Entladung des Speichers'!$A$17:$A$1001,'Ergebnis (detailliert)'!$A$17:$A$300))</f>
        <v/>
      </c>
      <c r="O861" s="125" t="str">
        <f t="shared" si="55"/>
        <v/>
      </c>
      <c r="P861" s="20" t="str">
        <f>IFERROR(IF(A861="","",N861*'Ergebnis (detailliert)'!J861/'Ergebnis (detailliert)'!I861),0)</f>
        <v/>
      </c>
      <c r="Q861" s="106" t="str">
        <f t="shared" si="56"/>
        <v/>
      </c>
      <c r="R861" s="107" t="str">
        <f t="shared" si="57"/>
        <v/>
      </c>
      <c r="S861" s="108" t="str">
        <f>IF(A861="","",IF(LOOKUP(A861,Stammdaten!$A$17:$A$1001,Stammdaten!$G$17:$G$1001)="Nein",0,IF(ISBLANK('Beladung des Speichers'!A861),"",ROUND(MIN(J861,Q861)*-1,2))))</f>
        <v/>
      </c>
    </row>
    <row r="862" spans="1:19" x14ac:dyDescent="0.2">
      <c r="A862" s="109" t="str">
        <f>IF('Beladung des Speichers'!A862="","",'Beladung des Speichers'!A862)</f>
        <v/>
      </c>
      <c r="B862" s="109" t="str">
        <f>IF('Beladung des Speichers'!B862="","",'Beladung des Speichers'!B862)</f>
        <v/>
      </c>
      <c r="C862" s="163" t="str">
        <f>IF(ISBLANK('Beladung des Speichers'!A862),"",SUMIFS('Beladung des Speichers'!$C$17:$C$300,'Beladung des Speichers'!$A$17:$A$300,A862)-SUMIFS('Entladung des Speichers'!$C$17:$C$300,'Entladung des Speichers'!$A$17:$A$300,A862)+SUMIFS(Füllstände!$B$17:$B$299,Füllstände!$A$17:$A$299,A862)-SUMIFS(Füllstände!$C$17:$C$299,Füllstände!$A$17:$A$299,A862))</f>
        <v/>
      </c>
      <c r="D862" s="164" t="str">
        <f>IF(ISBLANK('Beladung des Speichers'!A862),"",C862*'Beladung des Speichers'!C862/SUMIFS('Beladung des Speichers'!$C$17:$C$300,'Beladung des Speichers'!$A$17:$A$300,A862))</f>
        <v/>
      </c>
      <c r="E862" s="165" t="str">
        <f>IF(ISBLANK('Beladung des Speichers'!A862),"",1/SUMIFS('Beladung des Speichers'!$C$17:$C$300,'Beladung des Speichers'!$A$17:$A$300,A862)*C862*SUMIF($A$17:$A$300,A862,'Beladung des Speichers'!$E$17:$E$300))</f>
        <v/>
      </c>
      <c r="F862" s="166" t="str">
        <f>IF(ISBLANK('Beladung des Speichers'!A862),"",IF(C862=0,"0,00",D862/C862*E862))</f>
        <v/>
      </c>
      <c r="G862" s="167" t="str">
        <f>IF(ISBLANK('Beladung des Speichers'!A862),"",SUMIFS('Beladung des Speichers'!$C$17:$C$300,'Beladung des Speichers'!$A$17:$A$300,A862))</f>
        <v/>
      </c>
      <c r="H862" s="124" t="str">
        <f>IF(ISBLANK('Beladung des Speichers'!A862),"",'Beladung des Speichers'!C862)</f>
        <v/>
      </c>
      <c r="I862" s="168" t="str">
        <f>IF(ISBLANK('Beladung des Speichers'!A862),"",SUMIFS('Beladung des Speichers'!$E$17:$E$1001,'Beladung des Speichers'!$A$17:$A$1001,'Ergebnis (detailliert)'!A862))</f>
        <v/>
      </c>
      <c r="J862" s="125" t="str">
        <f>IF(ISBLANK('Beladung des Speichers'!A862),"",'Beladung des Speichers'!E862)</f>
        <v/>
      </c>
      <c r="K862" s="168" t="str">
        <f>IF(ISBLANK('Beladung des Speichers'!A862),"",SUMIFS('Entladung des Speichers'!$C$17:$C$1001,'Entladung des Speichers'!$A$17:$A$1001,'Ergebnis (detailliert)'!A862))</f>
        <v/>
      </c>
      <c r="L862" s="169" t="str">
        <f t="shared" si="54"/>
        <v/>
      </c>
      <c r="M862" s="169" t="str">
        <f>IF(ISBLANK('Entladung des Speichers'!A862),"",'Entladung des Speichers'!C862)</f>
        <v/>
      </c>
      <c r="N862" s="168" t="str">
        <f>IF(ISBLANK('Beladung des Speichers'!A862),"",SUMIFS('Entladung des Speichers'!$E$17:$E$1001,'Entladung des Speichers'!$A$17:$A$1001,'Ergebnis (detailliert)'!$A$17:$A$300))</f>
        <v/>
      </c>
      <c r="O862" s="125" t="str">
        <f t="shared" si="55"/>
        <v/>
      </c>
      <c r="P862" s="20" t="str">
        <f>IFERROR(IF(A862="","",N862*'Ergebnis (detailliert)'!J862/'Ergebnis (detailliert)'!I862),0)</f>
        <v/>
      </c>
      <c r="Q862" s="106" t="str">
        <f t="shared" si="56"/>
        <v/>
      </c>
      <c r="R862" s="107" t="str">
        <f t="shared" si="57"/>
        <v/>
      </c>
      <c r="S862" s="108" t="str">
        <f>IF(A862="","",IF(LOOKUP(A862,Stammdaten!$A$17:$A$1001,Stammdaten!$G$17:$G$1001)="Nein",0,IF(ISBLANK('Beladung des Speichers'!A862),"",ROUND(MIN(J862,Q862)*-1,2))))</f>
        <v/>
      </c>
    </row>
    <row r="863" spans="1:19" x14ac:dyDescent="0.2">
      <c r="A863" s="109" t="str">
        <f>IF('Beladung des Speichers'!A863="","",'Beladung des Speichers'!A863)</f>
        <v/>
      </c>
      <c r="B863" s="109" t="str">
        <f>IF('Beladung des Speichers'!B863="","",'Beladung des Speichers'!B863)</f>
        <v/>
      </c>
      <c r="C863" s="163" t="str">
        <f>IF(ISBLANK('Beladung des Speichers'!A863),"",SUMIFS('Beladung des Speichers'!$C$17:$C$300,'Beladung des Speichers'!$A$17:$A$300,A863)-SUMIFS('Entladung des Speichers'!$C$17:$C$300,'Entladung des Speichers'!$A$17:$A$300,A863)+SUMIFS(Füllstände!$B$17:$B$299,Füllstände!$A$17:$A$299,A863)-SUMIFS(Füllstände!$C$17:$C$299,Füllstände!$A$17:$A$299,A863))</f>
        <v/>
      </c>
      <c r="D863" s="164" t="str">
        <f>IF(ISBLANK('Beladung des Speichers'!A863),"",C863*'Beladung des Speichers'!C863/SUMIFS('Beladung des Speichers'!$C$17:$C$300,'Beladung des Speichers'!$A$17:$A$300,A863))</f>
        <v/>
      </c>
      <c r="E863" s="165" t="str">
        <f>IF(ISBLANK('Beladung des Speichers'!A863),"",1/SUMIFS('Beladung des Speichers'!$C$17:$C$300,'Beladung des Speichers'!$A$17:$A$300,A863)*C863*SUMIF($A$17:$A$300,A863,'Beladung des Speichers'!$E$17:$E$300))</f>
        <v/>
      </c>
      <c r="F863" s="166" t="str">
        <f>IF(ISBLANK('Beladung des Speichers'!A863),"",IF(C863=0,"0,00",D863/C863*E863))</f>
        <v/>
      </c>
      <c r="G863" s="167" t="str">
        <f>IF(ISBLANK('Beladung des Speichers'!A863),"",SUMIFS('Beladung des Speichers'!$C$17:$C$300,'Beladung des Speichers'!$A$17:$A$300,A863))</f>
        <v/>
      </c>
      <c r="H863" s="124" t="str">
        <f>IF(ISBLANK('Beladung des Speichers'!A863),"",'Beladung des Speichers'!C863)</f>
        <v/>
      </c>
      <c r="I863" s="168" t="str">
        <f>IF(ISBLANK('Beladung des Speichers'!A863),"",SUMIFS('Beladung des Speichers'!$E$17:$E$1001,'Beladung des Speichers'!$A$17:$A$1001,'Ergebnis (detailliert)'!A863))</f>
        <v/>
      </c>
      <c r="J863" s="125" t="str">
        <f>IF(ISBLANK('Beladung des Speichers'!A863),"",'Beladung des Speichers'!E863)</f>
        <v/>
      </c>
      <c r="K863" s="168" t="str">
        <f>IF(ISBLANK('Beladung des Speichers'!A863),"",SUMIFS('Entladung des Speichers'!$C$17:$C$1001,'Entladung des Speichers'!$A$17:$A$1001,'Ergebnis (detailliert)'!A863))</f>
        <v/>
      </c>
      <c r="L863" s="169" t="str">
        <f t="shared" si="54"/>
        <v/>
      </c>
      <c r="M863" s="169" t="str">
        <f>IF(ISBLANK('Entladung des Speichers'!A863),"",'Entladung des Speichers'!C863)</f>
        <v/>
      </c>
      <c r="N863" s="168" t="str">
        <f>IF(ISBLANK('Beladung des Speichers'!A863),"",SUMIFS('Entladung des Speichers'!$E$17:$E$1001,'Entladung des Speichers'!$A$17:$A$1001,'Ergebnis (detailliert)'!$A$17:$A$300))</f>
        <v/>
      </c>
      <c r="O863" s="125" t="str">
        <f t="shared" si="55"/>
        <v/>
      </c>
      <c r="P863" s="20" t="str">
        <f>IFERROR(IF(A863="","",N863*'Ergebnis (detailliert)'!J863/'Ergebnis (detailliert)'!I863),0)</f>
        <v/>
      </c>
      <c r="Q863" s="106" t="str">
        <f t="shared" si="56"/>
        <v/>
      </c>
      <c r="R863" s="107" t="str">
        <f t="shared" si="57"/>
        <v/>
      </c>
      <c r="S863" s="108" t="str">
        <f>IF(A863="","",IF(LOOKUP(A863,Stammdaten!$A$17:$A$1001,Stammdaten!$G$17:$G$1001)="Nein",0,IF(ISBLANK('Beladung des Speichers'!A863),"",ROUND(MIN(J863,Q863)*-1,2))))</f>
        <v/>
      </c>
    </row>
    <row r="864" spans="1:19" x14ac:dyDescent="0.2">
      <c r="A864" s="109" t="str">
        <f>IF('Beladung des Speichers'!A864="","",'Beladung des Speichers'!A864)</f>
        <v/>
      </c>
      <c r="B864" s="109" t="str">
        <f>IF('Beladung des Speichers'!B864="","",'Beladung des Speichers'!B864)</f>
        <v/>
      </c>
      <c r="C864" s="163" t="str">
        <f>IF(ISBLANK('Beladung des Speichers'!A864),"",SUMIFS('Beladung des Speichers'!$C$17:$C$300,'Beladung des Speichers'!$A$17:$A$300,A864)-SUMIFS('Entladung des Speichers'!$C$17:$C$300,'Entladung des Speichers'!$A$17:$A$300,A864)+SUMIFS(Füllstände!$B$17:$B$299,Füllstände!$A$17:$A$299,A864)-SUMIFS(Füllstände!$C$17:$C$299,Füllstände!$A$17:$A$299,A864))</f>
        <v/>
      </c>
      <c r="D864" s="164" t="str">
        <f>IF(ISBLANK('Beladung des Speichers'!A864),"",C864*'Beladung des Speichers'!C864/SUMIFS('Beladung des Speichers'!$C$17:$C$300,'Beladung des Speichers'!$A$17:$A$300,A864))</f>
        <v/>
      </c>
      <c r="E864" s="165" t="str">
        <f>IF(ISBLANK('Beladung des Speichers'!A864),"",1/SUMIFS('Beladung des Speichers'!$C$17:$C$300,'Beladung des Speichers'!$A$17:$A$300,A864)*C864*SUMIF($A$17:$A$300,A864,'Beladung des Speichers'!$E$17:$E$300))</f>
        <v/>
      </c>
      <c r="F864" s="166" t="str">
        <f>IF(ISBLANK('Beladung des Speichers'!A864),"",IF(C864=0,"0,00",D864/C864*E864))</f>
        <v/>
      </c>
      <c r="G864" s="167" t="str">
        <f>IF(ISBLANK('Beladung des Speichers'!A864),"",SUMIFS('Beladung des Speichers'!$C$17:$C$300,'Beladung des Speichers'!$A$17:$A$300,A864))</f>
        <v/>
      </c>
      <c r="H864" s="124" t="str">
        <f>IF(ISBLANK('Beladung des Speichers'!A864),"",'Beladung des Speichers'!C864)</f>
        <v/>
      </c>
      <c r="I864" s="168" t="str">
        <f>IF(ISBLANK('Beladung des Speichers'!A864),"",SUMIFS('Beladung des Speichers'!$E$17:$E$1001,'Beladung des Speichers'!$A$17:$A$1001,'Ergebnis (detailliert)'!A864))</f>
        <v/>
      </c>
      <c r="J864" s="125" t="str">
        <f>IF(ISBLANK('Beladung des Speichers'!A864),"",'Beladung des Speichers'!E864)</f>
        <v/>
      </c>
      <c r="K864" s="168" t="str">
        <f>IF(ISBLANK('Beladung des Speichers'!A864),"",SUMIFS('Entladung des Speichers'!$C$17:$C$1001,'Entladung des Speichers'!$A$17:$A$1001,'Ergebnis (detailliert)'!A864))</f>
        <v/>
      </c>
      <c r="L864" s="169" t="str">
        <f t="shared" si="54"/>
        <v/>
      </c>
      <c r="M864" s="169" t="str">
        <f>IF(ISBLANK('Entladung des Speichers'!A864),"",'Entladung des Speichers'!C864)</f>
        <v/>
      </c>
      <c r="N864" s="168" t="str">
        <f>IF(ISBLANK('Beladung des Speichers'!A864),"",SUMIFS('Entladung des Speichers'!$E$17:$E$1001,'Entladung des Speichers'!$A$17:$A$1001,'Ergebnis (detailliert)'!$A$17:$A$300))</f>
        <v/>
      </c>
      <c r="O864" s="125" t="str">
        <f t="shared" si="55"/>
        <v/>
      </c>
      <c r="P864" s="20" t="str">
        <f>IFERROR(IF(A864="","",N864*'Ergebnis (detailliert)'!J864/'Ergebnis (detailliert)'!I864),0)</f>
        <v/>
      </c>
      <c r="Q864" s="106" t="str">
        <f t="shared" si="56"/>
        <v/>
      </c>
      <c r="R864" s="107" t="str">
        <f t="shared" si="57"/>
        <v/>
      </c>
      <c r="S864" s="108" t="str">
        <f>IF(A864="","",IF(LOOKUP(A864,Stammdaten!$A$17:$A$1001,Stammdaten!$G$17:$G$1001)="Nein",0,IF(ISBLANK('Beladung des Speichers'!A864),"",ROUND(MIN(J864,Q864)*-1,2))))</f>
        <v/>
      </c>
    </row>
    <row r="865" spans="1:19" x14ac:dyDescent="0.2">
      <c r="A865" s="109" t="str">
        <f>IF('Beladung des Speichers'!A865="","",'Beladung des Speichers'!A865)</f>
        <v/>
      </c>
      <c r="B865" s="109" t="str">
        <f>IF('Beladung des Speichers'!B865="","",'Beladung des Speichers'!B865)</f>
        <v/>
      </c>
      <c r="C865" s="163" t="str">
        <f>IF(ISBLANK('Beladung des Speichers'!A865),"",SUMIFS('Beladung des Speichers'!$C$17:$C$300,'Beladung des Speichers'!$A$17:$A$300,A865)-SUMIFS('Entladung des Speichers'!$C$17:$C$300,'Entladung des Speichers'!$A$17:$A$300,A865)+SUMIFS(Füllstände!$B$17:$B$299,Füllstände!$A$17:$A$299,A865)-SUMIFS(Füllstände!$C$17:$C$299,Füllstände!$A$17:$A$299,A865))</f>
        <v/>
      </c>
      <c r="D865" s="164" t="str">
        <f>IF(ISBLANK('Beladung des Speichers'!A865),"",C865*'Beladung des Speichers'!C865/SUMIFS('Beladung des Speichers'!$C$17:$C$300,'Beladung des Speichers'!$A$17:$A$300,A865))</f>
        <v/>
      </c>
      <c r="E865" s="165" t="str">
        <f>IF(ISBLANK('Beladung des Speichers'!A865),"",1/SUMIFS('Beladung des Speichers'!$C$17:$C$300,'Beladung des Speichers'!$A$17:$A$300,A865)*C865*SUMIF($A$17:$A$300,A865,'Beladung des Speichers'!$E$17:$E$300))</f>
        <v/>
      </c>
      <c r="F865" s="166" t="str">
        <f>IF(ISBLANK('Beladung des Speichers'!A865),"",IF(C865=0,"0,00",D865/C865*E865))</f>
        <v/>
      </c>
      <c r="G865" s="167" t="str">
        <f>IF(ISBLANK('Beladung des Speichers'!A865),"",SUMIFS('Beladung des Speichers'!$C$17:$C$300,'Beladung des Speichers'!$A$17:$A$300,A865))</f>
        <v/>
      </c>
      <c r="H865" s="124" t="str">
        <f>IF(ISBLANK('Beladung des Speichers'!A865),"",'Beladung des Speichers'!C865)</f>
        <v/>
      </c>
      <c r="I865" s="168" t="str">
        <f>IF(ISBLANK('Beladung des Speichers'!A865),"",SUMIFS('Beladung des Speichers'!$E$17:$E$1001,'Beladung des Speichers'!$A$17:$A$1001,'Ergebnis (detailliert)'!A865))</f>
        <v/>
      </c>
      <c r="J865" s="125" t="str">
        <f>IF(ISBLANK('Beladung des Speichers'!A865),"",'Beladung des Speichers'!E865)</f>
        <v/>
      </c>
      <c r="K865" s="168" t="str">
        <f>IF(ISBLANK('Beladung des Speichers'!A865),"",SUMIFS('Entladung des Speichers'!$C$17:$C$1001,'Entladung des Speichers'!$A$17:$A$1001,'Ergebnis (detailliert)'!A865))</f>
        <v/>
      </c>
      <c r="L865" s="169" t="str">
        <f t="shared" si="54"/>
        <v/>
      </c>
      <c r="M865" s="169" t="str">
        <f>IF(ISBLANK('Entladung des Speichers'!A865),"",'Entladung des Speichers'!C865)</f>
        <v/>
      </c>
      <c r="N865" s="168" t="str">
        <f>IF(ISBLANK('Beladung des Speichers'!A865),"",SUMIFS('Entladung des Speichers'!$E$17:$E$1001,'Entladung des Speichers'!$A$17:$A$1001,'Ergebnis (detailliert)'!$A$17:$A$300))</f>
        <v/>
      </c>
      <c r="O865" s="125" t="str">
        <f t="shared" si="55"/>
        <v/>
      </c>
      <c r="P865" s="20" t="str">
        <f>IFERROR(IF(A865="","",N865*'Ergebnis (detailliert)'!J865/'Ergebnis (detailliert)'!I865),0)</f>
        <v/>
      </c>
      <c r="Q865" s="106" t="str">
        <f t="shared" si="56"/>
        <v/>
      </c>
      <c r="R865" s="107" t="str">
        <f t="shared" si="57"/>
        <v/>
      </c>
      <c r="S865" s="108" t="str">
        <f>IF(A865="","",IF(LOOKUP(A865,Stammdaten!$A$17:$A$1001,Stammdaten!$G$17:$G$1001)="Nein",0,IF(ISBLANK('Beladung des Speichers'!A865),"",ROUND(MIN(J865,Q865)*-1,2))))</f>
        <v/>
      </c>
    </row>
    <row r="866" spans="1:19" x14ac:dyDescent="0.2">
      <c r="A866" s="109" t="str">
        <f>IF('Beladung des Speichers'!A866="","",'Beladung des Speichers'!A866)</f>
        <v/>
      </c>
      <c r="B866" s="109" t="str">
        <f>IF('Beladung des Speichers'!B866="","",'Beladung des Speichers'!B866)</f>
        <v/>
      </c>
      <c r="C866" s="163" t="str">
        <f>IF(ISBLANK('Beladung des Speichers'!A866),"",SUMIFS('Beladung des Speichers'!$C$17:$C$300,'Beladung des Speichers'!$A$17:$A$300,A866)-SUMIFS('Entladung des Speichers'!$C$17:$C$300,'Entladung des Speichers'!$A$17:$A$300,A866)+SUMIFS(Füllstände!$B$17:$B$299,Füllstände!$A$17:$A$299,A866)-SUMIFS(Füllstände!$C$17:$C$299,Füllstände!$A$17:$A$299,A866))</f>
        <v/>
      </c>
      <c r="D866" s="164" t="str">
        <f>IF(ISBLANK('Beladung des Speichers'!A866),"",C866*'Beladung des Speichers'!C866/SUMIFS('Beladung des Speichers'!$C$17:$C$300,'Beladung des Speichers'!$A$17:$A$300,A866))</f>
        <v/>
      </c>
      <c r="E866" s="165" t="str">
        <f>IF(ISBLANK('Beladung des Speichers'!A866),"",1/SUMIFS('Beladung des Speichers'!$C$17:$C$300,'Beladung des Speichers'!$A$17:$A$300,A866)*C866*SUMIF($A$17:$A$300,A866,'Beladung des Speichers'!$E$17:$E$300))</f>
        <v/>
      </c>
      <c r="F866" s="166" t="str">
        <f>IF(ISBLANK('Beladung des Speichers'!A866),"",IF(C866=0,"0,00",D866/C866*E866))</f>
        <v/>
      </c>
      <c r="G866" s="167" t="str">
        <f>IF(ISBLANK('Beladung des Speichers'!A866),"",SUMIFS('Beladung des Speichers'!$C$17:$C$300,'Beladung des Speichers'!$A$17:$A$300,A866))</f>
        <v/>
      </c>
      <c r="H866" s="124" t="str">
        <f>IF(ISBLANK('Beladung des Speichers'!A866),"",'Beladung des Speichers'!C866)</f>
        <v/>
      </c>
      <c r="I866" s="168" t="str">
        <f>IF(ISBLANK('Beladung des Speichers'!A866),"",SUMIFS('Beladung des Speichers'!$E$17:$E$1001,'Beladung des Speichers'!$A$17:$A$1001,'Ergebnis (detailliert)'!A866))</f>
        <v/>
      </c>
      <c r="J866" s="125" t="str">
        <f>IF(ISBLANK('Beladung des Speichers'!A866),"",'Beladung des Speichers'!E866)</f>
        <v/>
      </c>
      <c r="K866" s="168" t="str">
        <f>IF(ISBLANK('Beladung des Speichers'!A866),"",SUMIFS('Entladung des Speichers'!$C$17:$C$1001,'Entladung des Speichers'!$A$17:$A$1001,'Ergebnis (detailliert)'!A866))</f>
        <v/>
      </c>
      <c r="L866" s="169" t="str">
        <f t="shared" si="54"/>
        <v/>
      </c>
      <c r="M866" s="169" t="str">
        <f>IF(ISBLANK('Entladung des Speichers'!A866),"",'Entladung des Speichers'!C866)</f>
        <v/>
      </c>
      <c r="N866" s="168" t="str">
        <f>IF(ISBLANK('Beladung des Speichers'!A866),"",SUMIFS('Entladung des Speichers'!$E$17:$E$1001,'Entladung des Speichers'!$A$17:$A$1001,'Ergebnis (detailliert)'!$A$17:$A$300))</f>
        <v/>
      </c>
      <c r="O866" s="125" t="str">
        <f t="shared" si="55"/>
        <v/>
      </c>
      <c r="P866" s="20" t="str">
        <f>IFERROR(IF(A866="","",N866*'Ergebnis (detailliert)'!J866/'Ergebnis (detailliert)'!I866),0)</f>
        <v/>
      </c>
      <c r="Q866" s="106" t="str">
        <f t="shared" si="56"/>
        <v/>
      </c>
      <c r="R866" s="107" t="str">
        <f t="shared" si="57"/>
        <v/>
      </c>
      <c r="S866" s="108" t="str">
        <f>IF(A866="","",IF(LOOKUP(A866,Stammdaten!$A$17:$A$1001,Stammdaten!$G$17:$G$1001)="Nein",0,IF(ISBLANK('Beladung des Speichers'!A866),"",ROUND(MIN(J866,Q866)*-1,2))))</f>
        <v/>
      </c>
    </row>
    <row r="867" spans="1:19" x14ac:dyDescent="0.2">
      <c r="A867" s="109" t="str">
        <f>IF('Beladung des Speichers'!A867="","",'Beladung des Speichers'!A867)</f>
        <v/>
      </c>
      <c r="B867" s="109" t="str">
        <f>IF('Beladung des Speichers'!B867="","",'Beladung des Speichers'!B867)</f>
        <v/>
      </c>
      <c r="C867" s="163" t="str">
        <f>IF(ISBLANK('Beladung des Speichers'!A867),"",SUMIFS('Beladung des Speichers'!$C$17:$C$300,'Beladung des Speichers'!$A$17:$A$300,A867)-SUMIFS('Entladung des Speichers'!$C$17:$C$300,'Entladung des Speichers'!$A$17:$A$300,A867)+SUMIFS(Füllstände!$B$17:$B$299,Füllstände!$A$17:$A$299,A867)-SUMIFS(Füllstände!$C$17:$C$299,Füllstände!$A$17:$A$299,A867))</f>
        <v/>
      </c>
      <c r="D867" s="164" t="str">
        <f>IF(ISBLANK('Beladung des Speichers'!A867),"",C867*'Beladung des Speichers'!C867/SUMIFS('Beladung des Speichers'!$C$17:$C$300,'Beladung des Speichers'!$A$17:$A$300,A867))</f>
        <v/>
      </c>
      <c r="E867" s="165" t="str">
        <f>IF(ISBLANK('Beladung des Speichers'!A867),"",1/SUMIFS('Beladung des Speichers'!$C$17:$C$300,'Beladung des Speichers'!$A$17:$A$300,A867)*C867*SUMIF($A$17:$A$300,A867,'Beladung des Speichers'!$E$17:$E$300))</f>
        <v/>
      </c>
      <c r="F867" s="166" t="str">
        <f>IF(ISBLANK('Beladung des Speichers'!A867),"",IF(C867=0,"0,00",D867/C867*E867))</f>
        <v/>
      </c>
      <c r="G867" s="167" t="str">
        <f>IF(ISBLANK('Beladung des Speichers'!A867),"",SUMIFS('Beladung des Speichers'!$C$17:$C$300,'Beladung des Speichers'!$A$17:$A$300,A867))</f>
        <v/>
      </c>
      <c r="H867" s="124" t="str">
        <f>IF(ISBLANK('Beladung des Speichers'!A867),"",'Beladung des Speichers'!C867)</f>
        <v/>
      </c>
      <c r="I867" s="168" t="str">
        <f>IF(ISBLANK('Beladung des Speichers'!A867),"",SUMIFS('Beladung des Speichers'!$E$17:$E$1001,'Beladung des Speichers'!$A$17:$A$1001,'Ergebnis (detailliert)'!A867))</f>
        <v/>
      </c>
      <c r="J867" s="125" t="str">
        <f>IF(ISBLANK('Beladung des Speichers'!A867),"",'Beladung des Speichers'!E867)</f>
        <v/>
      </c>
      <c r="K867" s="168" t="str">
        <f>IF(ISBLANK('Beladung des Speichers'!A867),"",SUMIFS('Entladung des Speichers'!$C$17:$C$1001,'Entladung des Speichers'!$A$17:$A$1001,'Ergebnis (detailliert)'!A867))</f>
        <v/>
      </c>
      <c r="L867" s="169" t="str">
        <f t="shared" si="54"/>
        <v/>
      </c>
      <c r="M867" s="169" t="str">
        <f>IF(ISBLANK('Entladung des Speichers'!A867),"",'Entladung des Speichers'!C867)</f>
        <v/>
      </c>
      <c r="N867" s="168" t="str">
        <f>IF(ISBLANK('Beladung des Speichers'!A867),"",SUMIFS('Entladung des Speichers'!$E$17:$E$1001,'Entladung des Speichers'!$A$17:$A$1001,'Ergebnis (detailliert)'!$A$17:$A$300))</f>
        <v/>
      </c>
      <c r="O867" s="125" t="str">
        <f t="shared" si="55"/>
        <v/>
      </c>
      <c r="P867" s="20" t="str">
        <f>IFERROR(IF(A867="","",N867*'Ergebnis (detailliert)'!J867/'Ergebnis (detailliert)'!I867),0)</f>
        <v/>
      </c>
      <c r="Q867" s="106" t="str">
        <f t="shared" si="56"/>
        <v/>
      </c>
      <c r="R867" s="107" t="str">
        <f t="shared" si="57"/>
        <v/>
      </c>
      <c r="S867" s="108" t="str">
        <f>IF(A867="","",IF(LOOKUP(A867,Stammdaten!$A$17:$A$1001,Stammdaten!$G$17:$G$1001)="Nein",0,IF(ISBLANK('Beladung des Speichers'!A867),"",ROUND(MIN(J867,Q867)*-1,2))))</f>
        <v/>
      </c>
    </row>
    <row r="868" spans="1:19" x14ac:dyDescent="0.2">
      <c r="A868" s="109" t="str">
        <f>IF('Beladung des Speichers'!A868="","",'Beladung des Speichers'!A868)</f>
        <v/>
      </c>
      <c r="B868" s="109" t="str">
        <f>IF('Beladung des Speichers'!B868="","",'Beladung des Speichers'!B868)</f>
        <v/>
      </c>
      <c r="C868" s="163" t="str">
        <f>IF(ISBLANK('Beladung des Speichers'!A868),"",SUMIFS('Beladung des Speichers'!$C$17:$C$300,'Beladung des Speichers'!$A$17:$A$300,A868)-SUMIFS('Entladung des Speichers'!$C$17:$C$300,'Entladung des Speichers'!$A$17:$A$300,A868)+SUMIFS(Füllstände!$B$17:$B$299,Füllstände!$A$17:$A$299,A868)-SUMIFS(Füllstände!$C$17:$C$299,Füllstände!$A$17:$A$299,A868))</f>
        <v/>
      </c>
      <c r="D868" s="164" t="str">
        <f>IF(ISBLANK('Beladung des Speichers'!A868),"",C868*'Beladung des Speichers'!C868/SUMIFS('Beladung des Speichers'!$C$17:$C$300,'Beladung des Speichers'!$A$17:$A$300,A868))</f>
        <v/>
      </c>
      <c r="E868" s="165" t="str">
        <f>IF(ISBLANK('Beladung des Speichers'!A868),"",1/SUMIFS('Beladung des Speichers'!$C$17:$C$300,'Beladung des Speichers'!$A$17:$A$300,A868)*C868*SUMIF($A$17:$A$300,A868,'Beladung des Speichers'!$E$17:$E$300))</f>
        <v/>
      </c>
      <c r="F868" s="166" t="str">
        <f>IF(ISBLANK('Beladung des Speichers'!A868),"",IF(C868=0,"0,00",D868/C868*E868))</f>
        <v/>
      </c>
      <c r="G868" s="167" t="str">
        <f>IF(ISBLANK('Beladung des Speichers'!A868),"",SUMIFS('Beladung des Speichers'!$C$17:$C$300,'Beladung des Speichers'!$A$17:$A$300,A868))</f>
        <v/>
      </c>
      <c r="H868" s="124" t="str">
        <f>IF(ISBLANK('Beladung des Speichers'!A868),"",'Beladung des Speichers'!C868)</f>
        <v/>
      </c>
      <c r="I868" s="168" t="str">
        <f>IF(ISBLANK('Beladung des Speichers'!A868),"",SUMIFS('Beladung des Speichers'!$E$17:$E$1001,'Beladung des Speichers'!$A$17:$A$1001,'Ergebnis (detailliert)'!A868))</f>
        <v/>
      </c>
      <c r="J868" s="125" t="str">
        <f>IF(ISBLANK('Beladung des Speichers'!A868),"",'Beladung des Speichers'!E868)</f>
        <v/>
      </c>
      <c r="K868" s="168" t="str">
        <f>IF(ISBLANK('Beladung des Speichers'!A868),"",SUMIFS('Entladung des Speichers'!$C$17:$C$1001,'Entladung des Speichers'!$A$17:$A$1001,'Ergebnis (detailliert)'!A868))</f>
        <v/>
      </c>
      <c r="L868" s="169" t="str">
        <f t="shared" si="54"/>
        <v/>
      </c>
      <c r="M868" s="169" t="str">
        <f>IF(ISBLANK('Entladung des Speichers'!A868),"",'Entladung des Speichers'!C868)</f>
        <v/>
      </c>
      <c r="N868" s="168" t="str">
        <f>IF(ISBLANK('Beladung des Speichers'!A868),"",SUMIFS('Entladung des Speichers'!$E$17:$E$1001,'Entladung des Speichers'!$A$17:$A$1001,'Ergebnis (detailliert)'!$A$17:$A$300))</f>
        <v/>
      </c>
      <c r="O868" s="125" t="str">
        <f t="shared" si="55"/>
        <v/>
      </c>
      <c r="P868" s="20" t="str">
        <f>IFERROR(IF(A868="","",N868*'Ergebnis (detailliert)'!J868/'Ergebnis (detailliert)'!I868),0)</f>
        <v/>
      </c>
      <c r="Q868" s="106" t="str">
        <f t="shared" si="56"/>
        <v/>
      </c>
      <c r="R868" s="107" t="str">
        <f t="shared" si="57"/>
        <v/>
      </c>
      <c r="S868" s="108" t="str">
        <f>IF(A868="","",IF(LOOKUP(A868,Stammdaten!$A$17:$A$1001,Stammdaten!$G$17:$G$1001)="Nein",0,IF(ISBLANK('Beladung des Speichers'!A868),"",ROUND(MIN(J868,Q868)*-1,2))))</f>
        <v/>
      </c>
    </row>
    <row r="869" spans="1:19" x14ac:dyDescent="0.2">
      <c r="A869" s="109" t="str">
        <f>IF('Beladung des Speichers'!A869="","",'Beladung des Speichers'!A869)</f>
        <v/>
      </c>
      <c r="B869" s="109" t="str">
        <f>IF('Beladung des Speichers'!B869="","",'Beladung des Speichers'!B869)</f>
        <v/>
      </c>
      <c r="C869" s="163" t="str">
        <f>IF(ISBLANK('Beladung des Speichers'!A869),"",SUMIFS('Beladung des Speichers'!$C$17:$C$300,'Beladung des Speichers'!$A$17:$A$300,A869)-SUMIFS('Entladung des Speichers'!$C$17:$C$300,'Entladung des Speichers'!$A$17:$A$300,A869)+SUMIFS(Füllstände!$B$17:$B$299,Füllstände!$A$17:$A$299,A869)-SUMIFS(Füllstände!$C$17:$C$299,Füllstände!$A$17:$A$299,A869))</f>
        <v/>
      </c>
      <c r="D869" s="164" t="str">
        <f>IF(ISBLANK('Beladung des Speichers'!A869),"",C869*'Beladung des Speichers'!C869/SUMIFS('Beladung des Speichers'!$C$17:$C$300,'Beladung des Speichers'!$A$17:$A$300,A869))</f>
        <v/>
      </c>
      <c r="E869" s="165" t="str">
        <f>IF(ISBLANK('Beladung des Speichers'!A869),"",1/SUMIFS('Beladung des Speichers'!$C$17:$C$300,'Beladung des Speichers'!$A$17:$A$300,A869)*C869*SUMIF($A$17:$A$300,A869,'Beladung des Speichers'!$E$17:$E$300))</f>
        <v/>
      </c>
      <c r="F869" s="166" t="str">
        <f>IF(ISBLANK('Beladung des Speichers'!A869),"",IF(C869=0,"0,00",D869/C869*E869))</f>
        <v/>
      </c>
      <c r="G869" s="167" t="str">
        <f>IF(ISBLANK('Beladung des Speichers'!A869),"",SUMIFS('Beladung des Speichers'!$C$17:$C$300,'Beladung des Speichers'!$A$17:$A$300,A869))</f>
        <v/>
      </c>
      <c r="H869" s="124" t="str">
        <f>IF(ISBLANK('Beladung des Speichers'!A869),"",'Beladung des Speichers'!C869)</f>
        <v/>
      </c>
      <c r="I869" s="168" t="str">
        <f>IF(ISBLANK('Beladung des Speichers'!A869),"",SUMIFS('Beladung des Speichers'!$E$17:$E$1001,'Beladung des Speichers'!$A$17:$A$1001,'Ergebnis (detailliert)'!A869))</f>
        <v/>
      </c>
      <c r="J869" s="125" t="str">
        <f>IF(ISBLANK('Beladung des Speichers'!A869),"",'Beladung des Speichers'!E869)</f>
        <v/>
      </c>
      <c r="K869" s="168" t="str">
        <f>IF(ISBLANK('Beladung des Speichers'!A869),"",SUMIFS('Entladung des Speichers'!$C$17:$C$1001,'Entladung des Speichers'!$A$17:$A$1001,'Ergebnis (detailliert)'!A869))</f>
        <v/>
      </c>
      <c r="L869" s="169" t="str">
        <f t="shared" si="54"/>
        <v/>
      </c>
      <c r="M869" s="169" t="str">
        <f>IF(ISBLANK('Entladung des Speichers'!A869),"",'Entladung des Speichers'!C869)</f>
        <v/>
      </c>
      <c r="N869" s="168" t="str">
        <f>IF(ISBLANK('Beladung des Speichers'!A869),"",SUMIFS('Entladung des Speichers'!$E$17:$E$1001,'Entladung des Speichers'!$A$17:$A$1001,'Ergebnis (detailliert)'!$A$17:$A$300))</f>
        <v/>
      </c>
      <c r="O869" s="125" t="str">
        <f t="shared" si="55"/>
        <v/>
      </c>
      <c r="P869" s="20" t="str">
        <f>IFERROR(IF(A869="","",N869*'Ergebnis (detailliert)'!J869/'Ergebnis (detailliert)'!I869),0)</f>
        <v/>
      </c>
      <c r="Q869" s="106" t="str">
        <f t="shared" si="56"/>
        <v/>
      </c>
      <c r="R869" s="107" t="str">
        <f t="shared" si="57"/>
        <v/>
      </c>
      <c r="S869" s="108" t="str">
        <f>IF(A869="","",IF(LOOKUP(A869,Stammdaten!$A$17:$A$1001,Stammdaten!$G$17:$G$1001)="Nein",0,IF(ISBLANK('Beladung des Speichers'!A869),"",ROUND(MIN(J869,Q869)*-1,2))))</f>
        <v/>
      </c>
    </row>
    <row r="870" spans="1:19" x14ac:dyDescent="0.2">
      <c r="A870" s="109" t="str">
        <f>IF('Beladung des Speichers'!A870="","",'Beladung des Speichers'!A870)</f>
        <v/>
      </c>
      <c r="B870" s="109" t="str">
        <f>IF('Beladung des Speichers'!B870="","",'Beladung des Speichers'!B870)</f>
        <v/>
      </c>
      <c r="C870" s="163" t="str">
        <f>IF(ISBLANK('Beladung des Speichers'!A870),"",SUMIFS('Beladung des Speichers'!$C$17:$C$300,'Beladung des Speichers'!$A$17:$A$300,A870)-SUMIFS('Entladung des Speichers'!$C$17:$C$300,'Entladung des Speichers'!$A$17:$A$300,A870)+SUMIFS(Füllstände!$B$17:$B$299,Füllstände!$A$17:$A$299,A870)-SUMIFS(Füllstände!$C$17:$C$299,Füllstände!$A$17:$A$299,A870))</f>
        <v/>
      </c>
      <c r="D870" s="164" t="str">
        <f>IF(ISBLANK('Beladung des Speichers'!A870),"",C870*'Beladung des Speichers'!C870/SUMIFS('Beladung des Speichers'!$C$17:$C$300,'Beladung des Speichers'!$A$17:$A$300,A870))</f>
        <v/>
      </c>
      <c r="E870" s="165" t="str">
        <f>IF(ISBLANK('Beladung des Speichers'!A870),"",1/SUMIFS('Beladung des Speichers'!$C$17:$C$300,'Beladung des Speichers'!$A$17:$A$300,A870)*C870*SUMIF($A$17:$A$300,A870,'Beladung des Speichers'!$E$17:$E$300))</f>
        <v/>
      </c>
      <c r="F870" s="166" t="str">
        <f>IF(ISBLANK('Beladung des Speichers'!A870),"",IF(C870=0,"0,00",D870/C870*E870))</f>
        <v/>
      </c>
      <c r="G870" s="167" t="str">
        <f>IF(ISBLANK('Beladung des Speichers'!A870),"",SUMIFS('Beladung des Speichers'!$C$17:$C$300,'Beladung des Speichers'!$A$17:$A$300,A870))</f>
        <v/>
      </c>
      <c r="H870" s="124" t="str">
        <f>IF(ISBLANK('Beladung des Speichers'!A870),"",'Beladung des Speichers'!C870)</f>
        <v/>
      </c>
      <c r="I870" s="168" t="str">
        <f>IF(ISBLANK('Beladung des Speichers'!A870),"",SUMIFS('Beladung des Speichers'!$E$17:$E$1001,'Beladung des Speichers'!$A$17:$A$1001,'Ergebnis (detailliert)'!A870))</f>
        <v/>
      </c>
      <c r="J870" s="125" t="str">
        <f>IF(ISBLANK('Beladung des Speichers'!A870),"",'Beladung des Speichers'!E870)</f>
        <v/>
      </c>
      <c r="K870" s="168" t="str">
        <f>IF(ISBLANK('Beladung des Speichers'!A870),"",SUMIFS('Entladung des Speichers'!$C$17:$C$1001,'Entladung des Speichers'!$A$17:$A$1001,'Ergebnis (detailliert)'!A870))</f>
        <v/>
      </c>
      <c r="L870" s="169" t="str">
        <f t="shared" si="54"/>
        <v/>
      </c>
      <c r="M870" s="169" t="str">
        <f>IF(ISBLANK('Entladung des Speichers'!A870),"",'Entladung des Speichers'!C870)</f>
        <v/>
      </c>
      <c r="N870" s="168" t="str">
        <f>IF(ISBLANK('Beladung des Speichers'!A870),"",SUMIFS('Entladung des Speichers'!$E$17:$E$1001,'Entladung des Speichers'!$A$17:$A$1001,'Ergebnis (detailliert)'!$A$17:$A$300))</f>
        <v/>
      </c>
      <c r="O870" s="125" t="str">
        <f t="shared" si="55"/>
        <v/>
      </c>
      <c r="P870" s="20" t="str">
        <f>IFERROR(IF(A870="","",N870*'Ergebnis (detailliert)'!J870/'Ergebnis (detailliert)'!I870),0)</f>
        <v/>
      </c>
      <c r="Q870" s="106" t="str">
        <f t="shared" si="56"/>
        <v/>
      </c>
      <c r="R870" s="107" t="str">
        <f t="shared" si="57"/>
        <v/>
      </c>
      <c r="S870" s="108" t="str">
        <f>IF(A870="","",IF(LOOKUP(A870,Stammdaten!$A$17:$A$1001,Stammdaten!$G$17:$G$1001)="Nein",0,IF(ISBLANK('Beladung des Speichers'!A870),"",ROUND(MIN(J870,Q870)*-1,2))))</f>
        <v/>
      </c>
    </row>
    <row r="871" spans="1:19" x14ac:dyDescent="0.2">
      <c r="A871" s="109" t="str">
        <f>IF('Beladung des Speichers'!A871="","",'Beladung des Speichers'!A871)</f>
        <v/>
      </c>
      <c r="B871" s="109" t="str">
        <f>IF('Beladung des Speichers'!B871="","",'Beladung des Speichers'!B871)</f>
        <v/>
      </c>
      <c r="C871" s="163" t="str">
        <f>IF(ISBLANK('Beladung des Speichers'!A871),"",SUMIFS('Beladung des Speichers'!$C$17:$C$300,'Beladung des Speichers'!$A$17:$A$300,A871)-SUMIFS('Entladung des Speichers'!$C$17:$C$300,'Entladung des Speichers'!$A$17:$A$300,A871)+SUMIFS(Füllstände!$B$17:$B$299,Füllstände!$A$17:$A$299,A871)-SUMIFS(Füllstände!$C$17:$C$299,Füllstände!$A$17:$A$299,A871))</f>
        <v/>
      </c>
      <c r="D871" s="164" t="str">
        <f>IF(ISBLANK('Beladung des Speichers'!A871),"",C871*'Beladung des Speichers'!C871/SUMIFS('Beladung des Speichers'!$C$17:$C$300,'Beladung des Speichers'!$A$17:$A$300,A871))</f>
        <v/>
      </c>
      <c r="E871" s="165" t="str">
        <f>IF(ISBLANK('Beladung des Speichers'!A871),"",1/SUMIFS('Beladung des Speichers'!$C$17:$C$300,'Beladung des Speichers'!$A$17:$A$300,A871)*C871*SUMIF($A$17:$A$300,A871,'Beladung des Speichers'!$E$17:$E$300))</f>
        <v/>
      </c>
      <c r="F871" s="166" t="str">
        <f>IF(ISBLANK('Beladung des Speichers'!A871),"",IF(C871=0,"0,00",D871/C871*E871))</f>
        <v/>
      </c>
      <c r="G871" s="167" t="str">
        <f>IF(ISBLANK('Beladung des Speichers'!A871),"",SUMIFS('Beladung des Speichers'!$C$17:$C$300,'Beladung des Speichers'!$A$17:$A$300,A871))</f>
        <v/>
      </c>
      <c r="H871" s="124" t="str">
        <f>IF(ISBLANK('Beladung des Speichers'!A871),"",'Beladung des Speichers'!C871)</f>
        <v/>
      </c>
      <c r="I871" s="168" t="str">
        <f>IF(ISBLANK('Beladung des Speichers'!A871),"",SUMIFS('Beladung des Speichers'!$E$17:$E$1001,'Beladung des Speichers'!$A$17:$A$1001,'Ergebnis (detailliert)'!A871))</f>
        <v/>
      </c>
      <c r="J871" s="125" t="str">
        <f>IF(ISBLANK('Beladung des Speichers'!A871),"",'Beladung des Speichers'!E871)</f>
        <v/>
      </c>
      <c r="K871" s="168" t="str">
        <f>IF(ISBLANK('Beladung des Speichers'!A871),"",SUMIFS('Entladung des Speichers'!$C$17:$C$1001,'Entladung des Speichers'!$A$17:$A$1001,'Ergebnis (detailliert)'!A871))</f>
        <v/>
      </c>
      <c r="L871" s="169" t="str">
        <f t="shared" si="54"/>
        <v/>
      </c>
      <c r="M871" s="169" t="str">
        <f>IF(ISBLANK('Entladung des Speichers'!A871),"",'Entladung des Speichers'!C871)</f>
        <v/>
      </c>
      <c r="N871" s="168" t="str">
        <f>IF(ISBLANK('Beladung des Speichers'!A871),"",SUMIFS('Entladung des Speichers'!$E$17:$E$1001,'Entladung des Speichers'!$A$17:$A$1001,'Ergebnis (detailliert)'!$A$17:$A$300))</f>
        <v/>
      </c>
      <c r="O871" s="125" t="str">
        <f t="shared" si="55"/>
        <v/>
      </c>
      <c r="P871" s="20" t="str">
        <f>IFERROR(IF(A871="","",N871*'Ergebnis (detailliert)'!J871/'Ergebnis (detailliert)'!I871),0)</f>
        <v/>
      </c>
      <c r="Q871" s="106" t="str">
        <f t="shared" si="56"/>
        <v/>
      </c>
      <c r="R871" s="107" t="str">
        <f t="shared" si="57"/>
        <v/>
      </c>
      <c r="S871" s="108" t="str">
        <f>IF(A871="","",IF(LOOKUP(A871,Stammdaten!$A$17:$A$1001,Stammdaten!$G$17:$G$1001)="Nein",0,IF(ISBLANK('Beladung des Speichers'!A871),"",ROUND(MIN(J871,Q871)*-1,2))))</f>
        <v/>
      </c>
    </row>
    <row r="872" spans="1:19" x14ac:dyDescent="0.2">
      <c r="A872" s="109" t="str">
        <f>IF('Beladung des Speichers'!A872="","",'Beladung des Speichers'!A872)</f>
        <v/>
      </c>
      <c r="B872" s="109" t="str">
        <f>IF('Beladung des Speichers'!B872="","",'Beladung des Speichers'!B872)</f>
        <v/>
      </c>
      <c r="C872" s="163" t="str">
        <f>IF(ISBLANK('Beladung des Speichers'!A872),"",SUMIFS('Beladung des Speichers'!$C$17:$C$300,'Beladung des Speichers'!$A$17:$A$300,A872)-SUMIFS('Entladung des Speichers'!$C$17:$C$300,'Entladung des Speichers'!$A$17:$A$300,A872)+SUMIFS(Füllstände!$B$17:$B$299,Füllstände!$A$17:$A$299,A872)-SUMIFS(Füllstände!$C$17:$C$299,Füllstände!$A$17:$A$299,A872))</f>
        <v/>
      </c>
      <c r="D872" s="164" t="str">
        <f>IF(ISBLANK('Beladung des Speichers'!A872),"",C872*'Beladung des Speichers'!C872/SUMIFS('Beladung des Speichers'!$C$17:$C$300,'Beladung des Speichers'!$A$17:$A$300,A872))</f>
        <v/>
      </c>
      <c r="E872" s="165" t="str">
        <f>IF(ISBLANK('Beladung des Speichers'!A872),"",1/SUMIFS('Beladung des Speichers'!$C$17:$C$300,'Beladung des Speichers'!$A$17:$A$300,A872)*C872*SUMIF($A$17:$A$300,A872,'Beladung des Speichers'!$E$17:$E$300))</f>
        <v/>
      </c>
      <c r="F872" s="166" t="str">
        <f>IF(ISBLANK('Beladung des Speichers'!A872),"",IF(C872=0,"0,00",D872/C872*E872))</f>
        <v/>
      </c>
      <c r="G872" s="167" t="str">
        <f>IF(ISBLANK('Beladung des Speichers'!A872),"",SUMIFS('Beladung des Speichers'!$C$17:$C$300,'Beladung des Speichers'!$A$17:$A$300,A872))</f>
        <v/>
      </c>
      <c r="H872" s="124" t="str">
        <f>IF(ISBLANK('Beladung des Speichers'!A872),"",'Beladung des Speichers'!C872)</f>
        <v/>
      </c>
      <c r="I872" s="168" t="str">
        <f>IF(ISBLANK('Beladung des Speichers'!A872),"",SUMIFS('Beladung des Speichers'!$E$17:$E$1001,'Beladung des Speichers'!$A$17:$A$1001,'Ergebnis (detailliert)'!A872))</f>
        <v/>
      </c>
      <c r="J872" s="125" t="str">
        <f>IF(ISBLANK('Beladung des Speichers'!A872),"",'Beladung des Speichers'!E872)</f>
        <v/>
      </c>
      <c r="K872" s="168" t="str">
        <f>IF(ISBLANK('Beladung des Speichers'!A872),"",SUMIFS('Entladung des Speichers'!$C$17:$C$1001,'Entladung des Speichers'!$A$17:$A$1001,'Ergebnis (detailliert)'!A872))</f>
        <v/>
      </c>
      <c r="L872" s="169" t="str">
        <f t="shared" si="54"/>
        <v/>
      </c>
      <c r="M872" s="169" t="str">
        <f>IF(ISBLANK('Entladung des Speichers'!A872),"",'Entladung des Speichers'!C872)</f>
        <v/>
      </c>
      <c r="N872" s="168" t="str">
        <f>IF(ISBLANK('Beladung des Speichers'!A872),"",SUMIFS('Entladung des Speichers'!$E$17:$E$1001,'Entladung des Speichers'!$A$17:$A$1001,'Ergebnis (detailliert)'!$A$17:$A$300))</f>
        <v/>
      </c>
      <c r="O872" s="125" t="str">
        <f t="shared" si="55"/>
        <v/>
      </c>
      <c r="P872" s="20" t="str">
        <f>IFERROR(IF(A872="","",N872*'Ergebnis (detailliert)'!J872/'Ergebnis (detailliert)'!I872),0)</f>
        <v/>
      </c>
      <c r="Q872" s="106" t="str">
        <f t="shared" si="56"/>
        <v/>
      </c>
      <c r="R872" s="107" t="str">
        <f t="shared" si="57"/>
        <v/>
      </c>
      <c r="S872" s="108" t="str">
        <f>IF(A872="","",IF(LOOKUP(A872,Stammdaten!$A$17:$A$1001,Stammdaten!$G$17:$G$1001)="Nein",0,IF(ISBLANK('Beladung des Speichers'!A872),"",ROUND(MIN(J872,Q872)*-1,2))))</f>
        <v/>
      </c>
    </row>
    <row r="873" spans="1:19" x14ac:dyDescent="0.2">
      <c r="A873" s="109" t="str">
        <f>IF('Beladung des Speichers'!A873="","",'Beladung des Speichers'!A873)</f>
        <v/>
      </c>
      <c r="B873" s="109" t="str">
        <f>IF('Beladung des Speichers'!B873="","",'Beladung des Speichers'!B873)</f>
        <v/>
      </c>
      <c r="C873" s="163" t="str">
        <f>IF(ISBLANK('Beladung des Speichers'!A873),"",SUMIFS('Beladung des Speichers'!$C$17:$C$300,'Beladung des Speichers'!$A$17:$A$300,A873)-SUMIFS('Entladung des Speichers'!$C$17:$C$300,'Entladung des Speichers'!$A$17:$A$300,A873)+SUMIFS(Füllstände!$B$17:$B$299,Füllstände!$A$17:$A$299,A873)-SUMIFS(Füllstände!$C$17:$C$299,Füllstände!$A$17:$A$299,A873))</f>
        <v/>
      </c>
      <c r="D873" s="164" t="str">
        <f>IF(ISBLANK('Beladung des Speichers'!A873),"",C873*'Beladung des Speichers'!C873/SUMIFS('Beladung des Speichers'!$C$17:$C$300,'Beladung des Speichers'!$A$17:$A$300,A873))</f>
        <v/>
      </c>
      <c r="E873" s="165" t="str">
        <f>IF(ISBLANK('Beladung des Speichers'!A873),"",1/SUMIFS('Beladung des Speichers'!$C$17:$C$300,'Beladung des Speichers'!$A$17:$A$300,A873)*C873*SUMIF($A$17:$A$300,A873,'Beladung des Speichers'!$E$17:$E$300))</f>
        <v/>
      </c>
      <c r="F873" s="166" t="str">
        <f>IF(ISBLANK('Beladung des Speichers'!A873),"",IF(C873=0,"0,00",D873/C873*E873))</f>
        <v/>
      </c>
      <c r="G873" s="167" t="str">
        <f>IF(ISBLANK('Beladung des Speichers'!A873),"",SUMIFS('Beladung des Speichers'!$C$17:$C$300,'Beladung des Speichers'!$A$17:$A$300,A873))</f>
        <v/>
      </c>
      <c r="H873" s="124" t="str">
        <f>IF(ISBLANK('Beladung des Speichers'!A873),"",'Beladung des Speichers'!C873)</f>
        <v/>
      </c>
      <c r="I873" s="168" t="str">
        <f>IF(ISBLANK('Beladung des Speichers'!A873),"",SUMIFS('Beladung des Speichers'!$E$17:$E$1001,'Beladung des Speichers'!$A$17:$A$1001,'Ergebnis (detailliert)'!A873))</f>
        <v/>
      </c>
      <c r="J873" s="125" t="str">
        <f>IF(ISBLANK('Beladung des Speichers'!A873),"",'Beladung des Speichers'!E873)</f>
        <v/>
      </c>
      <c r="K873" s="168" t="str">
        <f>IF(ISBLANK('Beladung des Speichers'!A873),"",SUMIFS('Entladung des Speichers'!$C$17:$C$1001,'Entladung des Speichers'!$A$17:$A$1001,'Ergebnis (detailliert)'!A873))</f>
        <v/>
      </c>
      <c r="L873" s="169" t="str">
        <f t="shared" si="54"/>
        <v/>
      </c>
      <c r="M873" s="169" t="str">
        <f>IF(ISBLANK('Entladung des Speichers'!A873),"",'Entladung des Speichers'!C873)</f>
        <v/>
      </c>
      <c r="N873" s="168" t="str">
        <f>IF(ISBLANK('Beladung des Speichers'!A873),"",SUMIFS('Entladung des Speichers'!$E$17:$E$1001,'Entladung des Speichers'!$A$17:$A$1001,'Ergebnis (detailliert)'!$A$17:$A$300))</f>
        <v/>
      </c>
      <c r="O873" s="125" t="str">
        <f t="shared" si="55"/>
        <v/>
      </c>
      <c r="P873" s="20" t="str">
        <f>IFERROR(IF(A873="","",N873*'Ergebnis (detailliert)'!J873/'Ergebnis (detailliert)'!I873),0)</f>
        <v/>
      </c>
      <c r="Q873" s="106" t="str">
        <f t="shared" si="56"/>
        <v/>
      </c>
      <c r="R873" s="107" t="str">
        <f t="shared" si="57"/>
        <v/>
      </c>
      <c r="S873" s="108" t="str">
        <f>IF(A873="","",IF(LOOKUP(A873,Stammdaten!$A$17:$A$1001,Stammdaten!$G$17:$G$1001)="Nein",0,IF(ISBLANK('Beladung des Speichers'!A873),"",ROUND(MIN(J873,Q873)*-1,2))))</f>
        <v/>
      </c>
    </row>
    <row r="874" spans="1:19" x14ac:dyDescent="0.2">
      <c r="A874" s="109" t="str">
        <f>IF('Beladung des Speichers'!A874="","",'Beladung des Speichers'!A874)</f>
        <v/>
      </c>
      <c r="B874" s="109" t="str">
        <f>IF('Beladung des Speichers'!B874="","",'Beladung des Speichers'!B874)</f>
        <v/>
      </c>
      <c r="C874" s="163" t="str">
        <f>IF(ISBLANK('Beladung des Speichers'!A874),"",SUMIFS('Beladung des Speichers'!$C$17:$C$300,'Beladung des Speichers'!$A$17:$A$300,A874)-SUMIFS('Entladung des Speichers'!$C$17:$C$300,'Entladung des Speichers'!$A$17:$A$300,A874)+SUMIFS(Füllstände!$B$17:$B$299,Füllstände!$A$17:$A$299,A874)-SUMIFS(Füllstände!$C$17:$C$299,Füllstände!$A$17:$A$299,A874))</f>
        <v/>
      </c>
      <c r="D874" s="164" t="str">
        <f>IF(ISBLANK('Beladung des Speichers'!A874),"",C874*'Beladung des Speichers'!C874/SUMIFS('Beladung des Speichers'!$C$17:$C$300,'Beladung des Speichers'!$A$17:$A$300,A874))</f>
        <v/>
      </c>
      <c r="E874" s="165" t="str">
        <f>IF(ISBLANK('Beladung des Speichers'!A874),"",1/SUMIFS('Beladung des Speichers'!$C$17:$C$300,'Beladung des Speichers'!$A$17:$A$300,A874)*C874*SUMIF($A$17:$A$300,A874,'Beladung des Speichers'!$E$17:$E$300))</f>
        <v/>
      </c>
      <c r="F874" s="166" t="str">
        <f>IF(ISBLANK('Beladung des Speichers'!A874),"",IF(C874=0,"0,00",D874/C874*E874))</f>
        <v/>
      </c>
      <c r="G874" s="167" t="str">
        <f>IF(ISBLANK('Beladung des Speichers'!A874),"",SUMIFS('Beladung des Speichers'!$C$17:$C$300,'Beladung des Speichers'!$A$17:$A$300,A874))</f>
        <v/>
      </c>
      <c r="H874" s="124" t="str">
        <f>IF(ISBLANK('Beladung des Speichers'!A874),"",'Beladung des Speichers'!C874)</f>
        <v/>
      </c>
      <c r="I874" s="168" t="str">
        <f>IF(ISBLANK('Beladung des Speichers'!A874),"",SUMIFS('Beladung des Speichers'!$E$17:$E$1001,'Beladung des Speichers'!$A$17:$A$1001,'Ergebnis (detailliert)'!A874))</f>
        <v/>
      </c>
      <c r="J874" s="125" t="str">
        <f>IF(ISBLANK('Beladung des Speichers'!A874),"",'Beladung des Speichers'!E874)</f>
        <v/>
      </c>
      <c r="K874" s="168" t="str">
        <f>IF(ISBLANK('Beladung des Speichers'!A874),"",SUMIFS('Entladung des Speichers'!$C$17:$C$1001,'Entladung des Speichers'!$A$17:$A$1001,'Ergebnis (detailliert)'!A874))</f>
        <v/>
      </c>
      <c r="L874" s="169" t="str">
        <f t="shared" si="54"/>
        <v/>
      </c>
      <c r="M874" s="169" t="str">
        <f>IF(ISBLANK('Entladung des Speichers'!A874),"",'Entladung des Speichers'!C874)</f>
        <v/>
      </c>
      <c r="N874" s="168" t="str">
        <f>IF(ISBLANK('Beladung des Speichers'!A874),"",SUMIFS('Entladung des Speichers'!$E$17:$E$1001,'Entladung des Speichers'!$A$17:$A$1001,'Ergebnis (detailliert)'!$A$17:$A$300))</f>
        <v/>
      </c>
      <c r="O874" s="125" t="str">
        <f t="shared" si="55"/>
        <v/>
      </c>
      <c r="P874" s="20" t="str">
        <f>IFERROR(IF(A874="","",N874*'Ergebnis (detailliert)'!J874/'Ergebnis (detailliert)'!I874),0)</f>
        <v/>
      </c>
      <c r="Q874" s="106" t="str">
        <f t="shared" si="56"/>
        <v/>
      </c>
      <c r="R874" s="107" t="str">
        <f t="shared" si="57"/>
        <v/>
      </c>
      <c r="S874" s="108" t="str">
        <f>IF(A874="","",IF(LOOKUP(A874,Stammdaten!$A$17:$A$1001,Stammdaten!$G$17:$G$1001)="Nein",0,IF(ISBLANK('Beladung des Speichers'!A874),"",ROUND(MIN(J874,Q874)*-1,2))))</f>
        <v/>
      </c>
    </row>
    <row r="875" spans="1:19" x14ac:dyDescent="0.2">
      <c r="A875" s="109" t="str">
        <f>IF('Beladung des Speichers'!A875="","",'Beladung des Speichers'!A875)</f>
        <v/>
      </c>
      <c r="B875" s="109" t="str">
        <f>IF('Beladung des Speichers'!B875="","",'Beladung des Speichers'!B875)</f>
        <v/>
      </c>
      <c r="C875" s="163" t="str">
        <f>IF(ISBLANK('Beladung des Speichers'!A875),"",SUMIFS('Beladung des Speichers'!$C$17:$C$300,'Beladung des Speichers'!$A$17:$A$300,A875)-SUMIFS('Entladung des Speichers'!$C$17:$C$300,'Entladung des Speichers'!$A$17:$A$300,A875)+SUMIFS(Füllstände!$B$17:$B$299,Füllstände!$A$17:$A$299,A875)-SUMIFS(Füllstände!$C$17:$C$299,Füllstände!$A$17:$A$299,A875))</f>
        <v/>
      </c>
      <c r="D875" s="164" t="str">
        <f>IF(ISBLANK('Beladung des Speichers'!A875),"",C875*'Beladung des Speichers'!C875/SUMIFS('Beladung des Speichers'!$C$17:$C$300,'Beladung des Speichers'!$A$17:$A$300,A875))</f>
        <v/>
      </c>
      <c r="E875" s="165" t="str">
        <f>IF(ISBLANK('Beladung des Speichers'!A875),"",1/SUMIFS('Beladung des Speichers'!$C$17:$C$300,'Beladung des Speichers'!$A$17:$A$300,A875)*C875*SUMIF($A$17:$A$300,A875,'Beladung des Speichers'!$E$17:$E$300))</f>
        <v/>
      </c>
      <c r="F875" s="166" t="str">
        <f>IF(ISBLANK('Beladung des Speichers'!A875),"",IF(C875=0,"0,00",D875/C875*E875))</f>
        <v/>
      </c>
      <c r="G875" s="167" t="str">
        <f>IF(ISBLANK('Beladung des Speichers'!A875),"",SUMIFS('Beladung des Speichers'!$C$17:$C$300,'Beladung des Speichers'!$A$17:$A$300,A875))</f>
        <v/>
      </c>
      <c r="H875" s="124" t="str">
        <f>IF(ISBLANK('Beladung des Speichers'!A875),"",'Beladung des Speichers'!C875)</f>
        <v/>
      </c>
      <c r="I875" s="168" t="str">
        <f>IF(ISBLANK('Beladung des Speichers'!A875),"",SUMIFS('Beladung des Speichers'!$E$17:$E$1001,'Beladung des Speichers'!$A$17:$A$1001,'Ergebnis (detailliert)'!A875))</f>
        <v/>
      </c>
      <c r="J875" s="125" t="str">
        <f>IF(ISBLANK('Beladung des Speichers'!A875),"",'Beladung des Speichers'!E875)</f>
        <v/>
      </c>
      <c r="K875" s="168" t="str">
        <f>IF(ISBLANK('Beladung des Speichers'!A875),"",SUMIFS('Entladung des Speichers'!$C$17:$C$1001,'Entladung des Speichers'!$A$17:$A$1001,'Ergebnis (detailliert)'!A875))</f>
        <v/>
      </c>
      <c r="L875" s="169" t="str">
        <f t="shared" si="54"/>
        <v/>
      </c>
      <c r="M875" s="169" t="str">
        <f>IF(ISBLANK('Entladung des Speichers'!A875),"",'Entladung des Speichers'!C875)</f>
        <v/>
      </c>
      <c r="N875" s="168" t="str">
        <f>IF(ISBLANK('Beladung des Speichers'!A875),"",SUMIFS('Entladung des Speichers'!$E$17:$E$1001,'Entladung des Speichers'!$A$17:$A$1001,'Ergebnis (detailliert)'!$A$17:$A$300))</f>
        <v/>
      </c>
      <c r="O875" s="125" t="str">
        <f t="shared" si="55"/>
        <v/>
      </c>
      <c r="P875" s="20" t="str">
        <f>IFERROR(IF(A875="","",N875*'Ergebnis (detailliert)'!J875/'Ergebnis (detailliert)'!I875),0)</f>
        <v/>
      </c>
      <c r="Q875" s="106" t="str">
        <f t="shared" si="56"/>
        <v/>
      </c>
      <c r="R875" s="107" t="str">
        <f t="shared" si="57"/>
        <v/>
      </c>
      <c r="S875" s="108" t="str">
        <f>IF(A875="","",IF(LOOKUP(A875,Stammdaten!$A$17:$A$1001,Stammdaten!$G$17:$G$1001)="Nein",0,IF(ISBLANK('Beladung des Speichers'!A875),"",ROUND(MIN(J875,Q875)*-1,2))))</f>
        <v/>
      </c>
    </row>
    <row r="876" spans="1:19" x14ac:dyDescent="0.2">
      <c r="A876" s="109" t="str">
        <f>IF('Beladung des Speichers'!A876="","",'Beladung des Speichers'!A876)</f>
        <v/>
      </c>
      <c r="B876" s="109" t="str">
        <f>IF('Beladung des Speichers'!B876="","",'Beladung des Speichers'!B876)</f>
        <v/>
      </c>
      <c r="C876" s="163" t="str">
        <f>IF(ISBLANK('Beladung des Speichers'!A876),"",SUMIFS('Beladung des Speichers'!$C$17:$C$300,'Beladung des Speichers'!$A$17:$A$300,A876)-SUMIFS('Entladung des Speichers'!$C$17:$C$300,'Entladung des Speichers'!$A$17:$A$300,A876)+SUMIFS(Füllstände!$B$17:$B$299,Füllstände!$A$17:$A$299,A876)-SUMIFS(Füllstände!$C$17:$C$299,Füllstände!$A$17:$A$299,A876))</f>
        <v/>
      </c>
      <c r="D876" s="164" t="str">
        <f>IF(ISBLANK('Beladung des Speichers'!A876),"",C876*'Beladung des Speichers'!C876/SUMIFS('Beladung des Speichers'!$C$17:$C$300,'Beladung des Speichers'!$A$17:$A$300,A876))</f>
        <v/>
      </c>
      <c r="E876" s="165" t="str">
        <f>IF(ISBLANK('Beladung des Speichers'!A876),"",1/SUMIFS('Beladung des Speichers'!$C$17:$C$300,'Beladung des Speichers'!$A$17:$A$300,A876)*C876*SUMIF($A$17:$A$300,A876,'Beladung des Speichers'!$E$17:$E$300))</f>
        <v/>
      </c>
      <c r="F876" s="166" t="str">
        <f>IF(ISBLANK('Beladung des Speichers'!A876),"",IF(C876=0,"0,00",D876/C876*E876))</f>
        <v/>
      </c>
      <c r="G876" s="167" t="str">
        <f>IF(ISBLANK('Beladung des Speichers'!A876),"",SUMIFS('Beladung des Speichers'!$C$17:$C$300,'Beladung des Speichers'!$A$17:$A$300,A876))</f>
        <v/>
      </c>
      <c r="H876" s="124" t="str">
        <f>IF(ISBLANK('Beladung des Speichers'!A876),"",'Beladung des Speichers'!C876)</f>
        <v/>
      </c>
      <c r="I876" s="168" t="str">
        <f>IF(ISBLANK('Beladung des Speichers'!A876),"",SUMIFS('Beladung des Speichers'!$E$17:$E$1001,'Beladung des Speichers'!$A$17:$A$1001,'Ergebnis (detailliert)'!A876))</f>
        <v/>
      </c>
      <c r="J876" s="125" t="str">
        <f>IF(ISBLANK('Beladung des Speichers'!A876),"",'Beladung des Speichers'!E876)</f>
        <v/>
      </c>
      <c r="K876" s="168" t="str">
        <f>IF(ISBLANK('Beladung des Speichers'!A876),"",SUMIFS('Entladung des Speichers'!$C$17:$C$1001,'Entladung des Speichers'!$A$17:$A$1001,'Ergebnis (detailliert)'!A876))</f>
        <v/>
      </c>
      <c r="L876" s="169" t="str">
        <f t="shared" si="54"/>
        <v/>
      </c>
      <c r="M876" s="169" t="str">
        <f>IF(ISBLANK('Entladung des Speichers'!A876),"",'Entladung des Speichers'!C876)</f>
        <v/>
      </c>
      <c r="N876" s="168" t="str">
        <f>IF(ISBLANK('Beladung des Speichers'!A876),"",SUMIFS('Entladung des Speichers'!$E$17:$E$1001,'Entladung des Speichers'!$A$17:$A$1001,'Ergebnis (detailliert)'!$A$17:$A$300))</f>
        <v/>
      </c>
      <c r="O876" s="125" t="str">
        <f t="shared" si="55"/>
        <v/>
      </c>
      <c r="P876" s="20" t="str">
        <f>IFERROR(IF(A876="","",N876*'Ergebnis (detailliert)'!J876/'Ergebnis (detailliert)'!I876),0)</f>
        <v/>
      </c>
      <c r="Q876" s="106" t="str">
        <f t="shared" si="56"/>
        <v/>
      </c>
      <c r="R876" s="107" t="str">
        <f t="shared" si="57"/>
        <v/>
      </c>
      <c r="S876" s="108" t="str">
        <f>IF(A876="","",IF(LOOKUP(A876,Stammdaten!$A$17:$A$1001,Stammdaten!$G$17:$G$1001)="Nein",0,IF(ISBLANK('Beladung des Speichers'!A876),"",ROUND(MIN(J876,Q876)*-1,2))))</f>
        <v/>
      </c>
    </row>
    <row r="877" spans="1:19" x14ac:dyDescent="0.2">
      <c r="A877" s="109" t="str">
        <f>IF('Beladung des Speichers'!A877="","",'Beladung des Speichers'!A877)</f>
        <v/>
      </c>
      <c r="B877" s="109" t="str">
        <f>IF('Beladung des Speichers'!B877="","",'Beladung des Speichers'!B877)</f>
        <v/>
      </c>
      <c r="C877" s="163" t="str">
        <f>IF(ISBLANK('Beladung des Speichers'!A877),"",SUMIFS('Beladung des Speichers'!$C$17:$C$300,'Beladung des Speichers'!$A$17:$A$300,A877)-SUMIFS('Entladung des Speichers'!$C$17:$C$300,'Entladung des Speichers'!$A$17:$A$300,A877)+SUMIFS(Füllstände!$B$17:$B$299,Füllstände!$A$17:$A$299,A877)-SUMIFS(Füllstände!$C$17:$C$299,Füllstände!$A$17:$A$299,A877))</f>
        <v/>
      </c>
      <c r="D877" s="164" t="str">
        <f>IF(ISBLANK('Beladung des Speichers'!A877),"",C877*'Beladung des Speichers'!C877/SUMIFS('Beladung des Speichers'!$C$17:$C$300,'Beladung des Speichers'!$A$17:$A$300,A877))</f>
        <v/>
      </c>
      <c r="E877" s="165" t="str">
        <f>IF(ISBLANK('Beladung des Speichers'!A877),"",1/SUMIFS('Beladung des Speichers'!$C$17:$C$300,'Beladung des Speichers'!$A$17:$A$300,A877)*C877*SUMIF($A$17:$A$300,A877,'Beladung des Speichers'!$E$17:$E$300))</f>
        <v/>
      </c>
      <c r="F877" s="166" t="str">
        <f>IF(ISBLANK('Beladung des Speichers'!A877),"",IF(C877=0,"0,00",D877/C877*E877))</f>
        <v/>
      </c>
      <c r="G877" s="167" t="str">
        <f>IF(ISBLANK('Beladung des Speichers'!A877),"",SUMIFS('Beladung des Speichers'!$C$17:$C$300,'Beladung des Speichers'!$A$17:$A$300,A877))</f>
        <v/>
      </c>
      <c r="H877" s="124" t="str">
        <f>IF(ISBLANK('Beladung des Speichers'!A877),"",'Beladung des Speichers'!C877)</f>
        <v/>
      </c>
      <c r="I877" s="168" t="str">
        <f>IF(ISBLANK('Beladung des Speichers'!A877),"",SUMIFS('Beladung des Speichers'!$E$17:$E$1001,'Beladung des Speichers'!$A$17:$A$1001,'Ergebnis (detailliert)'!A877))</f>
        <v/>
      </c>
      <c r="J877" s="125" t="str">
        <f>IF(ISBLANK('Beladung des Speichers'!A877),"",'Beladung des Speichers'!E877)</f>
        <v/>
      </c>
      <c r="K877" s="168" t="str">
        <f>IF(ISBLANK('Beladung des Speichers'!A877),"",SUMIFS('Entladung des Speichers'!$C$17:$C$1001,'Entladung des Speichers'!$A$17:$A$1001,'Ergebnis (detailliert)'!A877))</f>
        <v/>
      </c>
      <c r="L877" s="169" t="str">
        <f t="shared" si="54"/>
        <v/>
      </c>
      <c r="M877" s="169" t="str">
        <f>IF(ISBLANK('Entladung des Speichers'!A877),"",'Entladung des Speichers'!C877)</f>
        <v/>
      </c>
      <c r="N877" s="168" t="str">
        <f>IF(ISBLANK('Beladung des Speichers'!A877),"",SUMIFS('Entladung des Speichers'!$E$17:$E$1001,'Entladung des Speichers'!$A$17:$A$1001,'Ergebnis (detailliert)'!$A$17:$A$300))</f>
        <v/>
      </c>
      <c r="O877" s="125" t="str">
        <f t="shared" si="55"/>
        <v/>
      </c>
      <c r="P877" s="20" t="str">
        <f>IFERROR(IF(A877="","",N877*'Ergebnis (detailliert)'!J877/'Ergebnis (detailliert)'!I877),0)</f>
        <v/>
      </c>
      <c r="Q877" s="106" t="str">
        <f t="shared" si="56"/>
        <v/>
      </c>
      <c r="R877" s="107" t="str">
        <f t="shared" si="57"/>
        <v/>
      </c>
      <c r="S877" s="108" t="str">
        <f>IF(A877="","",IF(LOOKUP(A877,Stammdaten!$A$17:$A$1001,Stammdaten!$G$17:$G$1001)="Nein",0,IF(ISBLANK('Beladung des Speichers'!A877),"",ROUND(MIN(J877,Q877)*-1,2))))</f>
        <v/>
      </c>
    </row>
    <row r="878" spans="1:19" x14ac:dyDescent="0.2">
      <c r="A878" s="109" t="str">
        <f>IF('Beladung des Speichers'!A878="","",'Beladung des Speichers'!A878)</f>
        <v/>
      </c>
      <c r="B878" s="109" t="str">
        <f>IF('Beladung des Speichers'!B878="","",'Beladung des Speichers'!B878)</f>
        <v/>
      </c>
      <c r="C878" s="163" t="str">
        <f>IF(ISBLANK('Beladung des Speichers'!A878),"",SUMIFS('Beladung des Speichers'!$C$17:$C$300,'Beladung des Speichers'!$A$17:$A$300,A878)-SUMIFS('Entladung des Speichers'!$C$17:$C$300,'Entladung des Speichers'!$A$17:$A$300,A878)+SUMIFS(Füllstände!$B$17:$B$299,Füllstände!$A$17:$A$299,A878)-SUMIFS(Füllstände!$C$17:$C$299,Füllstände!$A$17:$A$299,A878))</f>
        <v/>
      </c>
      <c r="D878" s="164" t="str">
        <f>IF(ISBLANK('Beladung des Speichers'!A878),"",C878*'Beladung des Speichers'!C878/SUMIFS('Beladung des Speichers'!$C$17:$C$300,'Beladung des Speichers'!$A$17:$A$300,A878))</f>
        <v/>
      </c>
      <c r="E878" s="165" t="str">
        <f>IF(ISBLANK('Beladung des Speichers'!A878),"",1/SUMIFS('Beladung des Speichers'!$C$17:$C$300,'Beladung des Speichers'!$A$17:$A$300,A878)*C878*SUMIF($A$17:$A$300,A878,'Beladung des Speichers'!$E$17:$E$300))</f>
        <v/>
      </c>
      <c r="F878" s="166" t="str">
        <f>IF(ISBLANK('Beladung des Speichers'!A878),"",IF(C878=0,"0,00",D878/C878*E878))</f>
        <v/>
      </c>
      <c r="G878" s="167" t="str">
        <f>IF(ISBLANK('Beladung des Speichers'!A878),"",SUMIFS('Beladung des Speichers'!$C$17:$C$300,'Beladung des Speichers'!$A$17:$A$300,A878))</f>
        <v/>
      </c>
      <c r="H878" s="124" t="str">
        <f>IF(ISBLANK('Beladung des Speichers'!A878),"",'Beladung des Speichers'!C878)</f>
        <v/>
      </c>
      <c r="I878" s="168" t="str">
        <f>IF(ISBLANK('Beladung des Speichers'!A878),"",SUMIFS('Beladung des Speichers'!$E$17:$E$1001,'Beladung des Speichers'!$A$17:$A$1001,'Ergebnis (detailliert)'!A878))</f>
        <v/>
      </c>
      <c r="J878" s="125" t="str">
        <f>IF(ISBLANK('Beladung des Speichers'!A878),"",'Beladung des Speichers'!E878)</f>
        <v/>
      </c>
      <c r="K878" s="168" t="str">
        <f>IF(ISBLANK('Beladung des Speichers'!A878),"",SUMIFS('Entladung des Speichers'!$C$17:$C$1001,'Entladung des Speichers'!$A$17:$A$1001,'Ergebnis (detailliert)'!A878))</f>
        <v/>
      </c>
      <c r="L878" s="169" t="str">
        <f t="shared" si="54"/>
        <v/>
      </c>
      <c r="M878" s="169" t="str">
        <f>IF(ISBLANK('Entladung des Speichers'!A878),"",'Entladung des Speichers'!C878)</f>
        <v/>
      </c>
      <c r="N878" s="168" t="str">
        <f>IF(ISBLANK('Beladung des Speichers'!A878),"",SUMIFS('Entladung des Speichers'!$E$17:$E$1001,'Entladung des Speichers'!$A$17:$A$1001,'Ergebnis (detailliert)'!$A$17:$A$300))</f>
        <v/>
      </c>
      <c r="O878" s="125" t="str">
        <f t="shared" si="55"/>
        <v/>
      </c>
      <c r="P878" s="20" t="str">
        <f>IFERROR(IF(A878="","",N878*'Ergebnis (detailliert)'!J878/'Ergebnis (detailliert)'!I878),0)</f>
        <v/>
      </c>
      <c r="Q878" s="106" t="str">
        <f t="shared" si="56"/>
        <v/>
      </c>
      <c r="R878" s="107" t="str">
        <f t="shared" si="57"/>
        <v/>
      </c>
      <c r="S878" s="108" t="str">
        <f>IF(A878="","",IF(LOOKUP(A878,Stammdaten!$A$17:$A$1001,Stammdaten!$G$17:$G$1001)="Nein",0,IF(ISBLANK('Beladung des Speichers'!A878),"",ROUND(MIN(J878,Q878)*-1,2))))</f>
        <v/>
      </c>
    </row>
    <row r="879" spans="1:19" x14ac:dyDescent="0.2">
      <c r="A879" s="109" t="str">
        <f>IF('Beladung des Speichers'!A879="","",'Beladung des Speichers'!A879)</f>
        <v/>
      </c>
      <c r="B879" s="109" t="str">
        <f>IF('Beladung des Speichers'!B879="","",'Beladung des Speichers'!B879)</f>
        <v/>
      </c>
      <c r="C879" s="163" t="str">
        <f>IF(ISBLANK('Beladung des Speichers'!A879),"",SUMIFS('Beladung des Speichers'!$C$17:$C$300,'Beladung des Speichers'!$A$17:$A$300,A879)-SUMIFS('Entladung des Speichers'!$C$17:$C$300,'Entladung des Speichers'!$A$17:$A$300,A879)+SUMIFS(Füllstände!$B$17:$B$299,Füllstände!$A$17:$A$299,A879)-SUMIFS(Füllstände!$C$17:$C$299,Füllstände!$A$17:$A$299,A879))</f>
        <v/>
      </c>
      <c r="D879" s="164" t="str">
        <f>IF(ISBLANK('Beladung des Speichers'!A879),"",C879*'Beladung des Speichers'!C879/SUMIFS('Beladung des Speichers'!$C$17:$C$300,'Beladung des Speichers'!$A$17:$A$300,A879))</f>
        <v/>
      </c>
      <c r="E879" s="165" t="str">
        <f>IF(ISBLANK('Beladung des Speichers'!A879),"",1/SUMIFS('Beladung des Speichers'!$C$17:$C$300,'Beladung des Speichers'!$A$17:$A$300,A879)*C879*SUMIF($A$17:$A$300,A879,'Beladung des Speichers'!$E$17:$E$300))</f>
        <v/>
      </c>
      <c r="F879" s="166" t="str">
        <f>IF(ISBLANK('Beladung des Speichers'!A879),"",IF(C879=0,"0,00",D879/C879*E879))</f>
        <v/>
      </c>
      <c r="G879" s="167" t="str">
        <f>IF(ISBLANK('Beladung des Speichers'!A879),"",SUMIFS('Beladung des Speichers'!$C$17:$C$300,'Beladung des Speichers'!$A$17:$A$300,A879))</f>
        <v/>
      </c>
      <c r="H879" s="124" t="str">
        <f>IF(ISBLANK('Beladung des Speichers'!A879),"",'Beladung des Speichers'!C879)</f>
        <v/>
      </c>
      <c r="I879" s="168" t="str">
        <f>IF(ISBLANK('Beladung des Speichers'!A879),"",SUMIFS('Beladung des Speichers'!$E$17:$E$1001,'Beladung des Speichers'!$A$17:$A$1001,'Ergebnis (detailliert)'!A879))</f>
        <v/>
      </c>
      <c r="J879" s="125" t="str">
        <f>IF(ISBLANK('Beladung des Speichers'!A879),"",'Beladung des Speichers'!E879)</f>
        <v/>
      </c>
      <c r="K879" s="168" t="str">
        <f>IF(ISBLANK('Beladung des Speichers'!A879),"",SUMIFS('Entladung des Speichers'!$C$17:$C$1001,'Entladung des Speichers'!$A$17:$A$1001,'Ergebnis (detailliert)'!A879))</f>
        <v/>
      </c>
      <c r="L879" s="169" t="str">
        <f t="shared" si="54"/>
        <v/>
      </c>
      <c r="M879" s="169" t="str">
        <f>IF(ISBLANK('Entladung des Speichers'!A879),"",'Entladung des Speichers'!C879)</f>
        <v/>
      </c>
      <c r="N879" s="168" t="str">
        <f>IF(ISBLANK('Beladung des Speichers'!A879),"",SUMIFS('Entladung des Speichers'!$E$17:$E$1001,'Entladung des Speichers'!$A$17:$A$1001,'Ergebnis (detailliert)'!$A$17:$A$300))</f>
        <v/>
      </c>
      <c r="O879" s="125" t="str">
        <f t="shared" si="55"/>
        <v/>
      </c>
      <c r="P879" s="20" t="str">
        <f>IFERROR(IF(A879="","",N879*'Ergebnis (detailliert)'!J879/'Ergebnis (detailliert)'!I879),0)</f>
        <v/>
      </c>
      <c r="Q879" s="106" t="str">
        <f t="shared" si="56"/>
        <v/>
      </c>
      <c r="R879" s="107" t="str">
        <f t="shared" si="57"/>
        <v/>
      </c>
      <c r="S879" s="108" t="str">
        <f>IF(A879="","",IF(LOOKUP(A879,Stammdaten!$A$17:$A$1001,Stammdaten!$G$17:$G$1001)="Nein",0,IF(ISBLANK('Beladung des Speichers'!A879),"",ROUND(MIN(J879,Q879)*-1,2))))</f>
        <v/>
      </c>
    </row>
    <row r="880" spans="1:19" x14ac:dyDescent="0.2">
      <c r="A880" s="109" t="str">
        <f>IF('Beladung des Speichers'!A880="","",'Beladung des Speichers'!A880)</f>
        <v/>
      </c>
      <c r="B880" s="109" t="str">
        <f>IF('Beladung des Speichers'!B880="","",'Beladung des Speichers'!B880)</f>
        <v/>
      </c>
      <c r="C880" s="163" t="str">
        <f>IF(ISBLANK('Beladung des Speichers'!A880),"",SUMIFS('Beladung des Speichers'!$C$17:$C$300,'Beladung des Speichers'!$A$17:$A$300,A880)-SUMIFS('Entladung des Speichers'!$C$17:$C$300,'Entladung des Speichers'!$A$17:$A$300,A880)+SUMIFS(Füllstände!$B$17:$B$299,Füllstände!$A$17:$A$299,A880)-SUMIFS(Füllstände!$C$17:$C$299,Füllstände!$A$17:$A$299,A880))</f>
        <v/>
      </c>
      <c r="D880" s="164" t="str">
        <f>IF(ISBLANK('Beladung des Speichers'!A880),"",C880*'Beladung des Speichers'!C880/SUMIFS('Beladung des Speichers'!$C$17:$C$300,'Beladung des Speichers'!$A$17:$A$300,A880))</f>
        <v/>
      </c>
      <c r="E880" s="165" t="str">
        <f>IF(ISBLANK('Beladung des Speichers'!A880),"",1/SUMIFS('Beladung des Speichers'!$C$17:$C$300,'Beladung des Speichers'!$A$17:$A$300,A880)*C880*SUMIF($A$17:$A$300,A880,'Beladung des Speichers'!$E$17:$E$300))</f>
        <v/>
      </c>
      <c r="F880" s="166" t="str">
        <f>IF(ISBLANK('Beladung des Speichers'!A880),"",IF(C880=0,"0,00",D880/C880*E880))</f>
        <v/>
      </c>
      <c r="G880" s="167" t="str">
        <f>IF(ISBLANK('Beladung des Speichers'!A880),"",SUMIFS('Beladung des Speichers'!$C$17:$C$300,'Beladung des Speichers'!$A$17:$A$300,A880))</f>
        <v/>
      </c>
      <c r="H880" s="124" t="str">
        <f>IF(ISBLANK('Beladung des Speichers'!A880),"",'Beladung des Speichers'!C880)</f>
        <v/>
      </c>
      <c r="I880" s="168" t="str">
        <f>IF(ISBLANK('Beladung des Speichers'!A880),"",SUMIFS('Beladung des Speichers'!$E$17:$E$1001,'Beladung des Speichers'!$A$17:$A$1001,'Ergebnis (detailliert)'!A880))</f>
        <v/>
      </c>
      <c r="J880" s="125" t="str">
        <f>IF(ISBLANK('Beladung des Speichers'!A880),"",'Beladung des Speichers'!E880)</f>
        <v/>
      </c>
      <c r="K880" s="168" t="str">
        <f>IF(ISBLANK('Beladung des Speichers'!A880),"",SUMIFS('Entladung des Speichers'!$C$17:$C$1001,'Entladung des Speichers'!$A$17:$A$1001,'Ergebnis (detailliert)'!A880))</f>
        <v/>
      </c>
      <c r="L880" s="169" t="str">
        <f t="shared" si="54"/>
        <v/>
      </c>
      <c r="M880" s="169" t="str">
        <f>IF(ISBLANK('Entladung des Speichers'!A880),"",'Entladung des Speichers'!C880)</f>
        <v/>
      </c>
      <c r="N880" s="168" t="str">
        <f>IF(ISBLANK('Beladung des Speichers'!A880),"",SUMIFS('Entladung des Speichers'!$E$17:$E$1001,'Entladung des Speichers'!$A$17:$A$1001,'Ergebnis (detailliert)'!$A$17:$A$300))</f>
        <v/>
      </c>
      <c r="O880" s="125" t="str">
        <f t="shared" si="55"/>
        <v/>
      </c>
      <c r="P880" s="20" t="str">
        <f>IFERROR(IF(A880="","",N880*'Ergebnis (detailliert)'!J880/'Ergebnis (detailliert)'!I880),0)</f>
        <v/>
      </c>
      <c r="Q880" s="106" t="str">
        <f t="shared" si="56"/>
        <v/>
      </c>
      <c r="R880" s="107" t="str">
        <f t="shared" si="57"/>
        <v/>
      </c>
      <c r="S880" s="108" t="str">
        <f>IF(A880="","",IF(LOOKUP(A880,Stammdaten!$A$17:$A$1001,Stammdaten!$G$17:$G$1001)="Nein",0,IF(ISBLANK('Beladung des Speichers'!A880),"",ROUND(MIN(J880,Q880)*-1,2))))</f>
        <v/>
      </c>
    </row>
    <row r="881" spans="1:19" x14ac:dyDescent="0.2">
      <c r="A881" s="109" t="str">
        <f>IF('Beladung des Speichers'!A881="","",'Beladung des Speichers'!A881)</f>
        <v/>
      </c>
      <c r="B881" s="109" t="str">
        <f>IF('Beladung des Speichers'!B881="","",'Beladung des Speichers'!B881)</f>
        <v/>
      </c>
      <c r="C881" s="163" t="str">
        <f>IF(ISBLANK('Beladung des Speichers'!A881),"",SUMIFS('Beladung des Speichers'!$C$17:$C$300,'Beladung des Speichers'!$A$17:$A$300,A881)-SUMIFS('Entladung des Speichers'!$C$17:$C$300,'Entladung des Speichers'!$A$17:$A$300,A881)+SUMIFS(Füllstände!$B$17:$B$299,Füllstände!$A$17:$A$299,A881)-SUMIFS(Füllstände!$C$17:$C$299,Füllstände!$A$17:$A$299,A881))</f>
        <v/>
      </c>
      <c r="D881" s="164" t="str">
        <f>IF(ISBLANK('Beladung des Speichers'!A881),"",C881*'Beladung des Speichers'!C881/SUMIFS('Beladung des Speichers'!$C$17:$C$300,'Beladung des Speichers'!$A$17:$A$300,A881))</f>
        <v/>
      </c>
      <c r="E881" s="165" t="str">
        <f>IF(ISBLANK('Beladung des Speichers'!A881),"",1/SUMIFS('Beladung des Speichers'!$C$17:$C$300,'Beladung des Speichers'!$A$17:$A$300,A881)*C881*SUMIF($A$17:$A$300,A881,'Beladung des Speichers'!$E$17:$E$300))</f>
        <v/>
      </c>
      <c r="F881" s="166" t="str">
        <f>IF(ISBLANK('Beladung des Speichers'!A881),"",IF(C881=0,"0,00",D881/C881*E881))</f>
        <v/>
      </c>
      <c r="G881" s="167" t="str">
        <f>IF(ISBLANK('Beladung des Speichers'!A881),"",SUMIFS('Beladung des Speichers'!$C$17:$C$300,'Beladung des Speichers'!$A$17:$A$300,A881))</f>
        <v/>
      </c>
      <c r="H881" s="124" t="str">
        <f>IF(ISBLANK('Beladung des Speichers'!A881),"",'Beladung des Speichers'!C881)</f>
        <v/>
      </c>
      <c r="I881" s="168" t="str">
        <f>IF(ISBLANK('Beladung des Speichers'!A881),"",SUMIFS('Beladung des Speichers'!$E$17:$E$1001,'Beladung des Speichers'!$A$17:$A$1001,'Ergebnis (detailliert)'!A881))</f>
        <v/>
      </c>
      <c r="J881" s="125" t="str">
        <f>IF(ISBLANK('Beladung des Speichers'!A881),"",'Beladung des Speichers'!E881)</f>
        <v/>
      </c>
      <c r="K881" s="168" t="str">
        <f>IF(ISBLANK('Beladung des Speichers'!A881),"",SUMIFS('Entladung des Speichers'!$C$17:$C$1001,'Entladung des Speichers'!$A$17:$A$1001,'Ergebnis (detailliert)'!A881))</f>
        <v/>
      </c>
      <c r="L881" s="169" t="str">
        <f t="shared" si="54"/>
        <v/>
      </c>
      <c r="M881" s="169" t="str">
        <f>IF(ISBLANK('Entladung des Speichers'!A881),"",'Entladung des Speichers'!C881)</f>
        <v/>
      </c>
      <c r="N881" s="168" t="str">
        <f>IF(ISBLANK('Beladung des Speichers'!A881),"",SUMIFS('Entladung des Speichers'!$E$17:$E$1001,'Entladung des Speichers'!$A$17:$A$1001,'Ergebnis (detailliert)'!$A$17:$A$300))</f>
        <v/>
      </c>
      <c r="O881" s="125" t="str">
        <f t="shared" si="55"/>
        <v/>
      </c>
      <c r="P881" s="20" t="str">
        <f>IFERROR(IF(A881="","",N881*'Ergebnis (detailliert)'!J881/'Ergebnis (detailliert)'!I881),0)</f>
        <v/>
      </c>
      <c r="Q881" s="106" t="str">
        <f t="shared" si="56"/>
        <v/>
      </c>
      <c r="R881" s="107" t="str">
        <f t="shared" si="57"/>
        <v/>
      </c>
      <c r="S881" s="108" t="str">
        <f>IF(A881="","",IF(LOOKUP(A881,Stammdaten!$A$17:$A$1001,Stammdaten!$G$17:$G$1001)="Nein",0,IF(ISBLANK('Beladung des Speichers'!A881),"",ROUND(MIN(J881,Q881)*-1,2))))</f>
        <v/>
      </c>
    </row>
    <row r="882" spans="1:19" x14ac:dyDescent="0.2">
      <c r="A882" s="109" t="str">
        <f>IF('Beladung des Speichers'!A882="","",'Beladung des Speichers'!A882)</f>
        <v/>
      </c>
      <c r="B882" s="109" t="str">
        <f>IF('Beladung des Speichers'!B882="","",'Beladung des Speichers'!B882)</f>
        <v/>
      </c>
      <c r="C882" s="163" t="str">
        <f>IF(ISBLANK('Beladung des Speichers'!A882),"",SUMIFS('Beladung des Speichers'!$C$17:$C$300,'Beladung des Speichers'!$A$17:$A$300,A882)-SUMIFS('Entladung des Speichers'!$C$17:$C$300,'Entladung des Speichers'!$A$17:$A$300,A882)+SUMIFS(Füllstände!$B$17:$B$299,Füllstände!$A$17:$A$299,A882)-SUMIFS(Füllstände!$C$17:$C$299,Füllstände!$A$17:$A$299,A882))</f>
        <v/>
      </c>
      <c r="D882" s="164" t="str">
        <f>IF(ISBLANK('Beladung des Speichers'!A882),"",C882*'Beladung des Speichers'!C882/SUMIFS('Beladung des Speichers'!$C$17:$C$300,'Beladung des Speichers'!$A$17:$A$300,A882))</f>
        <v/>
      </c>
      <c r="E882" s="165" t="str">
        <f>IF(ISBLANK('Beladung des Speichers'!A882),"",1/SUMIFS('Beladung des Speichers'!$C$17:$C$300,'Beladung des Speichers'!$A$17:$A$300,A882)*C882*SUMIF($A$17:$A$300,A882,'Beladung des Speichers'!$E$17:$E$300))</f>
        <v/>
      </c>
      <c r="F882" s="166" t="str">
        <f>IF(ISBLANK('Beladung des Speichers'!A882),"",IF(C882=0,"0,00",D882/C882*E882))</f>
        <v/>
      </c>
      <c r="G882" s="167" t="str">
        <f>IF(ISBLANK('Beladung des Speichers'!A882),"",SUMIFS('Beladung des Speichers'!$C$17:$C$300,'Beladung des Speichers'!$A$17:$A$300,A882))</f>
        <v/>
      </c>
      <c r="H882" s="124" t="str">
        <f>IF(ISBLANK('Beladung des Speichers'!A882),"",'Beladung des Speichers'!C882)</f>
        <v/>
      </c>
      <c r="I882" s="168" t="str">
        <f>IF(ISBLANK('Beladung des Speichers'!A882),"",SUMIFS('Beladung des Speichers'!$E$17:$E$1001,'Beladung des Speichers'!$A$17:$A$1001,'Ergebnis (detailliert)'!A882))</f>
        <v/>
      </c>
      <c r="J882" s="125" t="str">
        <f>IF(ISBLANK('Beladung des Speichers'!A882),"",'Beladung des Speichers'!E882)</f>
        <v/>
      </c>
      <c r="K882" s="168" t="str">
        <f>IF(ISBLANK('Beladung des Speichers'!A882),"",SUMIFS('Entladung des Speichers'!$C$17:$C$1001,'Entladung des Speichers'!$A$17:$A$1001,'Ergebnis (detailliert)'!A882))</f>
        <v/>
      </c>
      <c r="L882" s="169" t="str">
        <f t="shared" si="54"/>
        <v/>
      </c>
      <c r="M882" s="169" t="str">
        <f>IF(ISBLANK('Entladung des Speichers'!A882),"",'Entladung des Speichers'!C882)</f>
        <v/>
      </c>
      <c r="N882" s="168" t="str">
        <f>IF(ISBLANK('Beladung des Speichers'!A882),"",SUMIFS('Entladung des Speichers'!$E$17:$E$1001,'Entladung des Speichers'!$A$17:$A$1001,'Ergebnis (detailliert)'!$A$17:$A$300))</f>
        <v/>
      </c>
      <c r="O882" s="125" t="str">
        <f t="shared" si="55"/>
        <v/>
      </c>
      <c r="P882" s="20" t="str">
        <f>IFERROR(IF(A882="","",N882*'Ergebnis (detailliert)'!J882/'Ergebnis (detailliert)'!I882),0)</f>
        <v/>
      </c>
      <c r="Q882" s="106" t="str">
        <f t="shared" si="56"/>
        <v/>
      </c>
      <c r="R882" s="107" t="str">
        <f t="shared" si="57"/>
        <v/>
      </c>
      <c r="S882" s="108" t="str">
        <f>IF(A882="","",IF(LOOKUP(A882,Stammdaten!$A$17:$A$1001,Stammdaten!$G$17:$G$1001)="Nein",0,IF(ISBLANK('Beladung des Speichers'!A882),"",ROUND(MIN(J882,Q882)*-1,2))))</f>
        <v/>
      </c>
    </row>
    <row r="883" spans="1:19" x14ac:dyDescent="0.2">
      <c r="A883" s="109" t="str">
        <f>IF('Beladung des Speichers'!A883="","",'Beladung des Speichers'!A883)</f>
        <v/>
      </c>
      <c r="B883" s="109" t="str">
        <f>IF('Beladung des Speichers'!B883="","",'Beladung des Speichers'!B883)</f>
        <v/>
      </c>
      <c r="C883" s="163" t="str">
        <f>IF(ISBLANK('Beladung des Speichers'!A883),"",SUMIFS('Beladung des Speichers'!$C$17:$C$300,'Beladung des Speichers'!$A$17:$A$300,A883)-SUMIFS('Entladung des Speichers'!$C$17:$C$300,'Entladung des Speichers'!$A$17:$A$300,A883)+SUMIFS(Füllstände!$B$17:$B$299,Füllstände!$A$17:$A$299,A883)-SUMIFS(Füllstände!$C$17:$C$299,Füllstände!$A$17:$A$299,A883))</f>
        <v/>
      </c>
      <c r="D883" s="164" t="str">
        <f>IF(ISBLANK('Beladung des Speichers'!A883),"",C883*'Beladung des Speichers'!C883/SUMIFS('Beladung des Speichers'!$C$17:$C$300,'Beladung des Speichers'!$A$17:$A$300,A883))</f>
        <v/>
      </c>
      <c r="E883" s="165" t="str">
        <f>IF(ISBLANK('Beladung des Speichers'!A883),"",1/SUMIFS('Beladung des Speichers'!$C$17:$C$300,'Beladung des Speichers'!$A$17:$A$300,A883)*C883*SUMIF($A$17:$A$300,A883,'Beladung des Speichers'!$E$17:$E$300))</f>
        <v/>
      </c>
      <c r="F883" s="166" t="str">
        <f>IF(ISBLANK('Beladung des Speichers'!A883),"",IF(C883=0,"0,00",D883/C883*E883))</f>
        <v/>
      </c>
      <c r="G883" s="167" t="str">
        <f>IF(ISBLANK('Beladung des Speichers'!A883),"",SUMIFS('Beladung des Speichers'!$C$17:$C$300,'Beladung des Speichers'!$A$17:$A$300,A883))</f>
        <v/>
      </c>
      <c r="H883" s="124" t="str">
        <f>IF(ISBLANK('Beladung des Speichers'!A883),"",'Beladung des Speichers'!C883)</f>
        <v/>
      </c>
      <c r="I883" s="168" t="str">
        <f>IF(ISBLANK('Beladung des Speichers'!A883),"",SUMIFS('Beladung des Speichers'!$E$17:$E$1001,'Beladung des Speichers'!$A$17:$A$1001,'Ergebnis (detailliert)'!A883))</f>
        <v/>
      </c>
      <c r="J883" s="125" t="str">
        <f>IF(ISBLANK('Beladung des Speichers'!A883),"",'Beladung des Speichers'!E883)</f>
        <v/>
      </c>
      <c r="K883" s="168" t="str">
        <f>IF(ISBLANK('Beladung des Speichers'!A883),"",SUMIFS('Entladung des Speichers'!$C$17:$C$1001,'Entladung des Speichers'!$A$17:$A$1001,'Ergebnis (detailliert)'!A883))</f>
        <v/>
      </c>
      <c r="L883" s="169" t="str">
        <f t="shared" si="54"/>
        <v/>
      </c>
      <c r="M883" s="169" t="str">
        <f>IF(ISBLANK('Entladung des Speichers'!A883),"",'Entladung des Speichers'!C883)</f>
        <v/>
      </c>
      <c r="N883" s="168" t="str">
        <f>IF(ISBLANK('Beladung des Speichers'!A883),"",SUMIFS('Entladung des Speichers'!$E$17:$E$1001,'Entladung des Speichers'!$A$17:$A$1001,'Ergebnis (detailliert)'!$A$17:$A$300))</f>
        <v/>
      </c>
      <c r="O883" s="125" t="str">
        <f t="shared" si="55"/>
        <v/>
      </c>
      <c r="P883" s="20" t="str">
        <f>IFERROR(IF(A883="","",N883*'Ergebnis (detailliert)'!J883/'Ergebnis (detailliert)'!I883),0)</f>
        <v/>
      </c>
      <c r="Q883" s="106" t="str">
        <f t="shared" si="56"/>
        <v/>
      </c>
      <c r="R883" s="107" t="str">
        <f t="shared" si="57"/>
        <v/>
      </c>
      <c r="S883" s="108" t="str">
        <f>IF(A883="","",IF(LOOKUP(A883,Stammdaten!$A$17:$A$1001,Stammdaten!$G$17:$G$1001)="Nein",0,IF(ISBLANK('Beladung des Speichers'!A883),"",ROUND(MIN(J883,Q883)*-1,2))))</f>
        <v/>
      </c>
    </row>
    <row r="884" spans="1:19" x14ac:dyDescent="0.2">
      <c r="A884" s="109" t="str">
        <f>IF('Beladung des Speichers'!A884="","",'Beladung des Speichers'!A884)</f>
        <v/>
      </c>
      <c r="B884" s="109" t="str">
        <f>IF('Beladung des Speichers'!B884="","",'Beladung des Speichers'!B884)</f>
        <v/>
      </c>
      <c r="C884" s="163" t="str">
        <f>IF(ISBLANK('Beladung des Speichers'!A884),"",SUMIFS('Beladung des Speichers'!$C$17:$C$300,'Beladung des Speichers'!$A$17:$A$300,A884)-SUMIFS('Entladung des Speichers'!$C$17:$C$300,'Entladung des Speichers'!$A$17:$A$300,A884)+SUMIFS(Füllstände!$B$17:$B$299,Füllstände!$A$17:$A$299,A884)-SUMIFS(Füllstände!$C$17:$C$299,Füllstände!$A$17:$A$299,A884))</f>
        <v/>
      </c>
      <c r="D884" s="164" t="str">
        <f>IF(ISBLANK('Beladung des Speichers'!A884),"",C884*'Beladung des Speichers'!C884/SUMIFS('Beladung des Speichers'!$C$17:$C$300,'Beladung des Speichers'!$A$17:$A$300,A884))</f>
        <v/>
      </c>
      <c r="E884" s="165" t="str">
        <f>IF(ISBLANK('Beladung des Speichers'!A884),"",1/SUMIFS('Beladung des Speichers'!$C$17:$C$300,'Beladung des Speichers'!$A$17:$A$300,A884)*C884*SUMIF($A$17:$A$300,A884,'Beladung des Speichers'!$E$17:$E$300))</f>
        <v/>
      </c>
      <c r="F884" s="166" t="str">
        <f>IF(ISBLANK('Beladung des Speichers'!A884),"",IF(C884=0,"0,00",D884/C884*E884))</f>
        <v/>
      </c>
      <c r="G884" s="167" t="str">
        <f>IF(ISBLANK('Beladung des Speichers'!A884),"",SUMIFS('Beladung des Speichers'!$C$17:$C$300,'Beladung des Speichers'!$A$17:$A$300,A884))</f>
        <v/>
      </c>
      <c r="H884" s="124" t="str">
        <f>IF(ISBLANK('Beladung des Speichers'!A884),"",'Beladung des Speichers'!C884)</f>
        <v/>
      </c>
      <c r="I884" s="168" t="str">
        <f>IF(ISBLANK('Beladung des Speichers'!A884),"",SUMIFS('Beladung des Speichers'!$E$17:$E$1001,'Beladung des Speichers'!$A$17:$A$1001,'Ergebnis (detailliert)'!A884))</f>
        <v/>
      </c>
      <c r="J884" s="125" t="str">
        <f>IF(ISBLANK('Beladung des Speichers'!A884),"",'Beladung des Speichers'!E884)</f>
        <v/>
      </c>
      <c r="K884" s="168" t="str">
        <f>IF(ISBLANK('Beladung des Speichers'!A884),"",SUMIFS('Entladung des Speichers'!$C$17:$C$1001,'Entladung des Speichers'!$A$17:$A$1001,'Ergebnis (detailliert)'!A884))</f>
        <v/>
      </c>
      <c r="L884" s="169" t="str">
        <f t="shared" si="54"/>
        <v/>
      </c>
      <c r="M884" s="169" t="str">
        <f>IF(ISBLANK('Entladung des Speichers'!A884),"",'Entladung des Speichers'!C884)</f>
        <v/>
      </c>
      <c r="N884" s="168" t="str">
        <f>IF(ISBLANK('Beladung des Speichers'!A884),"",SUMIFS('Entladung des Speichers'!$E$17:$E$1001,'Entladung des Speichers'!$A$17:$A$1001,'Ergebnis (detailliert)'!$A$17:$A$300))</f>
        <v/>
      </c>
      <c r="O884" s="125" t="str">
        <f t="shared" si="55"/>
        <v/>
      </c>
      <c r="P884" s="20" t="str">
        <f>IFERROR(IF(A884="","",N884*'Ergebnis (detailliert)'!J884/'Ergebnis (detailliert)'!I884),0)</f>
        <v/>
      </c>
      <c r="Q884" s="106" t="str">
        <f t="shared" si="56"/>
        <v/>
      </c>
      <c r="R884" s="107" t="str">
        <f t="shared" si="57"/>
        <v/>
      </c>
      <c r="S884" s="108" t="str">
        <f>IF(A884="","",IF(LOOKUP(A884,Stammdaten!$A$17:$A$1001,Stammdaten!$G$17:$G$1001)="Nein",0,IF(ISBLANK('Beladung des Speichers'!A884),"",ROUND(MIN(J884,Q884)*-1,2))))</f>
        <v/>
      </c>
    </row>
    <row r="885" spans="1:19" x14ac:dyDescent="0.2">
      <c r="A885" s="109" t="str">
        <f>IF('Beladung des Speichers'!A885="","",'Beladung des Speichers'!A885)</f>
        <v/>
      </c>
      <c r="B885" s="109" t="str">
        <f>IF('Beladung des Speichers'!B885="","",'Beladung des Speichers'!B885)</f>
        <v/>
      </c>
      <c r="C885" s="163" t="str">
        <f>IF(ISBLANK('Beladung des Speichers'!A885),"",SUMIFS('Beladung des Speichers'!$C$17:$C$300,'Beladung des Speichers'!$A$17:$A$300,A885)-SUMIFS('Entladung des Speichers'!$C$17:$C$300,'Entladung des Speichers'!$A$17:$A$300,A885)+SUMIFS(Füllstände!$B$17:$B$299,Füllstände!$A$17:$A$299,A885)-SUMIFS(Füllstände!$C$17:$C$299,Füllstände!$A$17:$A$299,A885))</f>
        <v/>
      </c>
      <c r="D885" s="164" t="str">
        <f>IF(ISBLANK('Beladung des Speichers'!A885),"",C885*'Beladung des Speichers'!C885/SUMIFS('Beladung des Speichers'!$C$17:$C$300,'Beladung des Speichers'!$A$17:$A$300,A885))</f>
        <v/>
      </c>
      <c r="E885" s="165" t="str">
        <f>IF(ISBLANK('Beladung des Speichers'!A885),"",1/SUMIFS('Beladung des Speichers'!$C$17:$C$300,'Beladung des Speichers'!$A$17:$A$300,A885)*C885*SUMIF($A$17:$A$300,A885,'Beladung des Speichers'!$E$17:$E$300))</f>
        <v/>
      </c>
      <c r="F885" s="166" t="str">
        <f>IF(ISBLANK('Beladung des Speichers'!A885),"",IF(C885=0,"0,00",D885/C885*E885))</f>
        <v/>
      </c>
      <c r="G885" s="167" t="str">
        <f>IF(ISBLANK('Beladung des Speichers'!A885),"",SUMIFS('Beladung des Speichers'!$C$17:$C$300,'Beladung des Speichers'!$A$17:$A$300,A885))</f>
        <v/>
      </c>
      <c r="H885" s="124" t="str">
        <f>IF(ISBLANK('Beladung des Speichers'!A885),"",'Beladung des Speichers'!C885)</f>
        <v/>
      </c>
      <c r="I885" s="168" t="str">
        <f>IF(ISBLANK('Beladung des Speichers'!A885),"",SUMIFS('Beladung des Speichers'!$E$17:$E$1001,'Beladung des Speichers'!$A$17:$A$1001,'Ergebnis (detailliert)'!A885))</f>
        <v/>
      </c>
      <c r="J885" s="125" t="str">
        <f>IF(ISBLANK('Beladung des Speichers'!A885),"",'Beladung des Speichers'!E885)</f>
        <v/>
      </c>
      <c r="K885" s="168" t="str">
        <f>IF(ISBLANK('Beladung des Speichers'!A885),"",SUMIFS('Entladung des Speichers'!$C$17:$C$1001,'Entladung des Speichers'!$A$17:$A$1001,'Ergebnis (detailliert)'!A885))</f>
        <v/>
      </c>
      <c r="L885" s="169" t="str">
        <f t="shared" si="54"/>
        <v/>
      </c>
      <c r="M885" s="169" t="str">
        <f>IF(ISBLANK('Entladung des Speichers'!A885),"",'Entladung des Speichers'!C885)</f>
        <v/>
      </c>
      <c r="N885" s="168" t="str">
        <f>IF(ISBLANK('Beladung des Speichers'!A885),"",SUMIFS('Entladung des Speichers'!$E$17:$E$1001,'Entladung des Speichers'!$A$17:$A$1001,'Ergebnis (detailliert)'!$A$17:$A$300))</f>
        <v/>
      </c>
      <c r="O885" s="125" t="str">
        <f t="shared" si="55"/>
        <v/>
      </c>
      <c r="P885" s="20" t="str">
        <f>IFERROR(IF(A885="","",N885*'Ergebnis (detailliert)'!J885/'Ergebnis (detailliert)'!I885),0)</f>
        <v/>
      </c>
      <c r="Q885" s="106" t="str">
        <f t="shared" si="56"/>
        <v/>
      </c>
      <c r="R885" s="107" t="str">
        <f t="shared" si="57"/>
        <v/>
      </c>
      <c r="S885" s="108" t="str">
        <f>IF(A885="","",IF(LOOKUP(A885,Stammdaten!$A$17:$A$1001,Stammdaten!$G$17:$G$1001)="Nein",0,IF(ISBLANK('Beladung des Speichers'!A885),"",ROUND(MIN(J885,Q885)*-1,2))))</f>
        <v/>
      </c>
    </row>
    <row r="886" spans="1:19" x14ac:dyDescent="0.2">
      <c r="A886" s="109" t="str">
        <f>IF('Beladung des Speichers'!A886="","",'Beladung des Speichers'!A886)</f>
        <v/>
      </c>
      <c r="B886" s="109" t="str">
        <f>IF('Beladung des Speichers'!B886="","",'Beladung des Speichers'!B886)</f>
        <v/>
      </c>
      <c r="C886" s="163" t="str">
        <f>IF(ISBLANK('Beladung des Speichers'!A886),"",SUMIFS('Beladung des Speichers'!$C$17:$C$300,'Beladung des Speichers'!$A$17:$A$300,A886)-SUMIFS('Entladung des Speichers'!$C$17:$C$300,'Entladung des Speichers'!$A$17:$A$300,A886)+SUMIFS(Füllstände!$B$17:$B$299,Füllstände!$A$17:$A$299,A886)-SUMIFS(Füllstände!$C$17:$C$299,Füllstände!$A$17:$A$299,A886))</f>
        <v/>
      </c>
      <c r="D886" s="164" t="str">
        <f>IF(ISBLANK('Beladung des Speichers'!A886),"",C886*'Beladung des Speichers'!C886/SUMIFS('Beladung des Speichers'!$C$17:$C$300,'Beladung des Speichers'!$A$17:$A$300,A886))</f>
        <v/>
      </c>
      <c r="E886" s="165" t="str">
        <f>IF(ISBLANK('Beladung des Speichers'!A886),"",1/SUMIFS('Beladung des Speichers'!$C$17:$C$300,'Beladung des Speichers'!$A$17:$A$300,A886)*C886*SUMIF($A$17:$A$300,A886,'Beladung des Speichers'!$E$17:$E$300))</f>
        <v/>
      </c>
      <c r="F886" s="166" t="str">
        <f>IF(ISBLANK('Beladung des Speichers'!A886),"",IF(C886=0,"0,00",D886/C886*E886))</f>
        <v/>
      </c>
      <c r="G886" s="167" t="str">
        <f>IF(ISBLANK('Beladung des Speichers'!A886),"",SUMIFS('Beladung des Speichers'!$C$17:$C$300,'Beladung des Speichers'!$A$17:$A$300,A886))</f>
        <v/>
      </c>
      <c r="H886" s="124" t="str">
        <f>IF(ISBLANK('Beladung des Speichers'!A886),"",'Beladung des Speichers'!C886)</f>
        <v/>
      </c>
      <c r="I886" s="168" t="str">
        <f>IF(ISBLANK('Beladung des Speichers'!A886),"",SUMIFS('Beladung des Speichers'!$E$17:$E$1001,'Beladung des Speichers'!$A$17:$A$1001,'Ergebnis (detailliert)'!A886))</f>
        <v/>
      </c>
      <c r="J886" s="125" t="str">
        <f>IF(ISBLANK('Beladung des Speichers'!A886),"",'Beladung des Speichers'!E886)</f>
        <v/>
      </c>
      <c r="K886" s="168" t="str">
        <f>IF(ISBLANK('Beladung des Speichers'!A886),"",SUMIFS('Entladung des Speichers'!$C$17:$C$1001,'Entladung des Speichers'!$A$17:$A$1001,'Ergebnis (detailliert)'!A886))</f>
        <v/>
      </c>
      <c r="L886" s="169" t="str">
        <f t="shared" si="54"/>
        <v/>
      </c>
      <c r="M886" s="169" t="str">
        <f>IF(ISBLANK('Entladung des Speichers'!A886),"",'Entladung des Speichers'!C886)</f>
        <v/>
      </c>
      <c r="N886" s="168" t="str">
        <f>IF(ISBLANK('Beladung des Speichers'!A886),"",SUMIFS('Entladung des Speichers'!$E$17:$E$1001,'Entladung des Speichers'!$A$17:$A$1001,'Ergebnis (detailliert)'!$A$17:$A$300))</f>
        <v/>
      </c>
      <c r="O886" s="125" t="str">
        <f t="shared" si="55"/>
        <v/>
      </c>
      <c r="P886" s="20" t="str">
        <f>IFERROR(IF(A886="","",N886*'Ergebnis (detailliert)'!J886/'Ergebnis (detailliert)'!I886),0)</f>
        <v/>
      </c>
      <c r="Q886" s="106" t="str">
        <f t="shared" si="56"/>
        <v/>
      </c>
      <c r="R886" s="107" t="str">
        <f t="shared" si="57"/>
        <v/>
      </c>
      <c r="S886" s="108" t="str">
        <f>IF(A886="","",IF(LOOKUP(A886,Stammdaten!$A$17:$A$1001,Stammdaten!$G$17:$G$1001)="Nein",0,IF(ISBLANK('Beladung des Speichers'!A886),"",ROUND(MIN(J886,Q886)*-1,2))))</f>
        <v/>
      </c>
    </row>
    <row r="887" spans="1:19" x14ac:dyDescent="0.2">
      <c r="A887" s="109" t="str">
        <f>IF('Beladung des Speichers'!A887="","",'Beladung des Speichers'!A887)</f>
        <v/>
      </c>
      <c r="B887" s="109" t="str">
        <f>IF('Beladung des Speichers'!B887="","",'Beladung des Speichers'!B887)</f>
        <v/>
      </c>
      <c r="C887" s="163" t="str">
        <f>IF(ISBLANK('Beladung des Speichers'!A887),"",SUMIFS('Beladung des Speichers'!$C$17:$C$300,'Beladung des Speichers'!$A$17:$A$300,A887)-SUMIFS('Entladung des Speichers'!$C$17:$C$300,'Entladung des Speichers'!$A$17:$A$300,A887)+SUMIFS(Füllstände!$B$17:$B$299,Füllstände!$A$17:$A$299,A887)-SUMIFS(Füllstände!$C$17:$C$299,Füllstände!$A$17:$A$299,A887))</f>
        <v/>
      </c>
      <c r="D887" s="164" t="str">
        <f>IF(ISBLANK('Beladung des Speichers'!A887),"",C887*'Beladung des Speichers'!C887/SUMIFS('Beladung des Speichers'!$C$17:$C$300,'Beladung des Speichers'!$A$17:$A$300,A887))</f>
        <v/>
      </c>
      <c r="E887" s="165" t="str">
        <f>IF(ISBLANK('Beladung des Speichers'!A887),"",1/SUMIFS('Beladung des Speichers'!$C$17:$C$300,'Beladung des Speichers'!$A$17:$A$300,A887)*C887*SUMIF($A$17:$A$300,A887,'Beladung des Speichers'!$E$17:$E$300))</f>
        <v/>
      </c>
      <c r="F887" s="166" t="str">
        <f>IF(ISBLANK('Beladung des Speichers'!A887),"",IF(C887=0,"0,00",D887/C887*E887))</f>
        <v/>
      </c>
      <c r="G887" s="167" t="str">
        <f>IF(ISBLANK('Beladung des Speichers'!A887),"",SUMIFS('Beladung des Speichers'!$C$17:$C$300,'Beladung des Speichers'!$A$17:$A$300,A887))</f>
        <v/>
      </c>
      <c r="H887" s="124" t="str">
        <f>IF(ISBLANK('Beladung des Speichers'!A887),"",'Beladung des Speichers'!C887)</f>
        <v/>
      </c>
      <c r="I887" s="168" t="str">
        <f>IF(ISBLANK('Beladung des Speichers'!A887),"",SUMIFS('Beladung des Speichers'!$E$17:$E$1001,'Beladung des Speichers'!$A$17:$A$1001,'Ergebnis (detailliert)'!A887))</f>
        <v/>
      </c>
      <c r="J887" s="125" t="str">
        <f>IF(ISBLANK('Beladung des Speichers'!A887),"",'Beladung des Speichers'!E887)</f>
        <v/>
      </c>
      <c r="K887" s="168" t="str">
        <f>IF(ISBLANK('Beladung des Speichers'!A887),"",SUMIFS('Entladung des Speichers'!$C$17:$C$1001,'Entladung des Speichers'!$A$17:$A$1001,'Ergebnis (detailliert)'!A887))</f>
        <v/>
      </c>
      <c r="L887" s="169" t="str">
        <f t="shared" si="54"/>
        <v/>
      </c>
      <c r="M887" s="169" t="str">
        <f>IF(ISBLANK('Entladung des Speichers'!A887),"",'Entladung des Speichers'!C887)</f>
        <v/>
      </c>
      <c r="N887" s="168" t="str">
        <f>IF(ISBLANK('Beladung des Speichers'!A887),"",SUMIFS('Entladung des Speichers'!$E$17:$E$1001,'Entladung des Speichers'!$A$17:$A$1001,'Ergebnis (detailliert)'!$A$17:$A$300))</f>
        <v/>
      </c>
      <c r="O887" s="125" t="str">
        <f t="shared" si="55"/>
        <v/>
      </c>
      <c r="P887" s="20" t="str">
        <f>IFERROR(IF(A887="","",N887*'Ergebnis (detailliert)'!J887/'Ergebnis (detailliert)'!I887),0)</f>
        <v/>
      </c>
      <c r="Q887" s="106" t="str">
        <f t="shared" si="56"/>
        <v/>
      </c>
      <c r="R887" s="107" t="str">
        <f t="shared" si="57"/>
        <v/>
      </c>
      <c r="S887" s="108" t="str">
        <f>IF(A887="","",IF(LOOKUP(A887,Stammdaten!$A$17:$A$1001,Stammdaten!$G$17:$G$1001)="Nein",0,IF(ISBLANK('Beladung des Speichers'!A887),"",ROUND(MIN(J887,Q887)*-1,2))))</f>
        <v/>
      </c>
    </row>
    <row r="888" spans="1:19" x14ac:dyDescent="0.2">
      <c r="A888" s="109" t="str">
        <f>IF('Beladung des Speichers'!A888="","",'Beladung des Speichers'!A888)</f>
        <v/>
      </c>
      <c r="B888" s="109" t="str">
        <f>IF('Beladung des Speichers'!B888="","",'Beladung des Speichers'!B888)</f>
        <v/>
      </c>
      <c r="C888" s="163" t="str">
        <f>IF(ISBLANK('Beladung des Speichers'!A888),"",SUMIFS('Beladung des Speichers'!$C$17:$C$300,'Beladung des Speichers'!$A$17:$A$300,A888)-SUMIFS('Entladung des Speichers'!$C$17:$C$300,'Entladung des Speichers'!$A$17:$A$300,A888)+SUMIFS(Füllstände!$B$17:$B$299,Füllstände!$A$17:$A$299,A888)-SUMIFS(Füllstände!$C$17:$C$299,Füllstände!$A$17:$A$299,A888))</f>
        <v/>
      </c>
      <c r="D888" s="164" t="str">
        <f>IF(ISBLANK('Beladung des Speichers'!A888),"",C888*'Beladung des Speichers'!C888/SUMIFS('Beladung des Speichers'!$C$17:$C$300,'Beladung des Speichers'!$A$17:$A$300,A888))</f>
        <v/>
      </c>
      <c r="E888" s="165" t="str">
        <f>IF(ISBLANK('Beladung des Speichers'!A888),"",1/SUMIFS('Beladung des Speichers'!$C$17:$C$300,'Beladung des Speichers'!$A$17:$A$300,A888)*C888*SUMIF($A$17:$A$300,A888,'Beladung des Speichers'!$E$17:$E$300))</f>
        <v/>
      </c>
      <c r="F888" s="166" t="str">
        <f>IF(ISBLANK('Beladung des Speichers'!A888),"",IF(C888=0,"0,00",D888/C888*E888))</f>
        <v/>
      </c>
      <c r="G888" s="167" t="str">
        <f>IF(ISBLANK('Beladung des Speichers'!A888),"",SUMIFS('Beladung des Speichers'!$C$17:$C$300,'Beladung des Speichers'!$A$17:$A$300,A888))</f>
        <v/>
      </c>
      <c r="H888" s="124" t="str">
        <f>IF(ISBLANK('Beladung des Speichers'!A888),"",'Beladung des Speichers'!C888)</f>
        <v/>
      </c>
      <c r="I888" s="168" t="str">
        <f>IF(ISBLANK('Beladung des Speichers'!A888),"",SUMIFS('Beladung des Speichers'!$E$17:$E$1001,'Beladung des Speichers'!$A$17:$A$1001,'Ergebnis (detailliert)'!A888))</f>
        <v/>
      </c>
      <c r="J888" s="125" t="str">
        <f>IF(ISBLANK('Beladung des Speichers'!A888),"",'Beladung des Speichers'!E888)</f>
        <v/>
      </c>
      <c r="K888" s="168" t="str">
        <f>IF(ISBLANK('Beladung des Speichers'!A888),"",SUMIFS('Entladung des Speichers'!$C$17:$C$1001,'Entladung des Speichers'!$A$17:$A$1001,'Ergebnis (detailliert)'!A888))</f>
        <v/>
      </c>
      <c r="L888" s="169" t="str">
        <f t="shared" si="54"/>
        <v/>
      </c>
      <c r="M888" s="169" t="str">
        <f>IF(ISBLANK('Entladung des Speichers'!A888),"",'Entladung des Speichers'!C888)</f>
        <v/>
      </c>
      <c r="N888" s="168" t="str">
        <f>IF(ISBLANK('Beladung des Speichers'!A888),"",SUMIFS('Entladung des Speichers'!$E$17:$E$1001,'Entladung des Speichers'!$A$17:$A$1001,'Ergebnis (detailliert)'!$A$17:$A$300))</f>
        <v/>
      </c>
      <c r="O888" s="125" t="str">
        <f t="shared" si="55"/>
        <v/>
      </c>
      <c r="P888" s="20" t="str">
        <f>IFERROR(IF(A888="","",N888*'Ergebnis (detailliert)'!J888/'Ergebnis (detailliert)'!I888),0)</f>
        <v/>
      </c>
      <c r="Q888" s="106" t="str">
        <f t="shared" si="56"/>
        <v/>
      </c>
      <c r="R888" s="107" t="str">
        <f t="shared" si="57"/>
        <v/>
      </c>
      <c r="S888" s="108" t="str">
        <f>IF(A888="","",IF(LOOKUP(A888,Stammdaten!$A$17:$A$1001,Stammdaten!$G$17:$G$1001)="Nein",0,IF(ISBLANK('Beladung des Speichers'!A888),"",ROUND(MIN(J888,Q888)*-1,2))))</f>
        <v/>
      </c>
    </row>
    <row r="889" spans="1:19" x14ac:dyDescent="0.2">
      <c r="A889" s="109" t="str">
        <f>IF('Beladung des Speichers'!A889="","",'Beladung des Speichers'!A889)</f>
        <v/>
      </c>
      <c r="B889" s="109" t="str">
        <f>IF('Beladung des Speichers'!B889="","",'Beladung des Speichers'!B889)</f>
        <v/>
      </c>
      <c r="C889" s="163" t="str">
        <f>IF(ISBLANK('Beladung des Speichers'!A889),"",SUMIFS('Beladung des Speichers'!$C$17:$C$300,'Beladung des Speichers'!$A$17:$A$300,A889)-SUMIFS('Entladung des Speichers'!$C$17:$C$300,'Entladung des Speichers'!$A$17:$A$300,A889)+SUMIFS(Füllstände!$B$17:$B$299,Füllstände!$A$17:$A$299,A889)-SUMIFS(Füllstände!$C$17:$C$299,Füllstände!$A$17:$A$299,A889))</f>
        <v/>
      </c>
      <c r="D889" s="164" t="str">
        <f>IF(ISBLANK('Beladung des Speichers'!A889),"",C889*'Beladung des Speichers'!C889/SUMIFS('Beladung des Speichers'!$C$17:$C$300,'Beladung des Speichers'!$A$17:$A$300,A889))</f>
        <v/>
      </c>
      <c r="E889" s="165" t="str">
        <f>IF(ISBLANK('Beladung des Speichers'!A889),"",1/SUMIFS('Beladung des Speichers'!$C$17:$C$300,'Beladung des Speichers'!$A$17:$A$300,A889)*C889*SUMIF($A$17:$A$300,A889,'Beladung des Speichers'!$E$17:$E$300))</f>
        <v/>
      </c>
      <c r="F889" s="166" t="str">
        <f>IF(ISBLANK('Beladung des Speichers'!A889),"",IF(C889=0,"0,00",D889/C889*E889))</f>
        <v/>
      </c>
      <c r="G889" s="167" t="str">
        <f>IF(ISBLANK('Beladung des Speichers'!A889),"",SUMIFS('Beladung des Speichers'!$C$17:$C$300,'Beladung des Speichers'!$A$17:$A$300,A889))</f>
        <v/>
      </c>
      <c r="H889" s="124" t="str">
        <f>IF(ISBLANK('Beladung des Speichers'!A889),"",'Beladung des Speichers'!C889)</f>
        <v/>
      </c>
      <c r="I889" s="168" t="str">
        <f>IF(ISBLANK('Beladung des Speichers'!A889),"",SUMIFS('Beladung des Speichers'!$E$17:$E$1001,'Beladung des Speichers'!$A$17:$A$1001,'Ergebnis (detailliert)'!A889))</f>
        <v/>
      </c>
      <c r="J889" s="125" t="str">
        <f>IF(ISBLANK('Beladung des Speichers'!A889),"",'Beladung des Speichers'!E889)</f>
        <v/>
      </c>
      <c r="K889" s="168" t="str">
        <f>IF(ISBLANK('Beladung des Speichers'!A889),"",SUMIFS('Entladung des Speichers'!$C$17:$C$1001,'Entladung des Speichers'!$A$17:$A$1001,'Ergebnis (detailliert)'!A889))</f>
        <v/>
      </c>
      <c r="L889" s="169" t="str">
        <f t="shared" si="54"/>
        <v/>
      </c>
      <c r="M889" s="169" t="str">
        <f>IF(ISBLANK('Entladung des Speichers'!A889),"",'Entladung des Speichers'!C889)</f>
        <v/>
      </c>
      <c r="N889" s="168" t="str">
        <f>IF(ISBLANK('Beladung des Speichers'!A889),"",SUMIFS('Entladung des Speichers'!$E$17:$E$1001,'Entladung des Speichers'!$A$17:$A$1001,'Ergebnis (detailliert)'!$A$17:$A$300))</f>
        <v/>
      </c>
      <c r="O889" s="125" t="str">
        <f t="shared" si="55"/>
        <v/>
      </c>
      <c r="P889" s="20" t="str">
        <f>IFERROR(IF(A889="","",N889*'Ergebnis (detailliert)'!J889/'Ergebnis (detailliert)'!I889),0)</f>
        <v/>
      </c>
      <c r="Q889" s="106" t="str">
        <f t="shared" si="56"/>
        <v/>
      </c>
      <c r="R889" s="107" t="str">
        <f t="shared" si="57"/>
        <v/>
      </c>
      <c r="S889" s="108" t="str">
        <f>IF(A889="","",IF(LOOKUP(A889,Stammdaten!$A$17:$A$1001,Stammdaten!$G$17:$G$1001)="Nein",0,IF(ISBLANK('Beladung des Speichers'!A889),"",ROUND(MIN(J889,Q889)*-1,2))))</f>
        <v/>
      </c>
    </row>
    <row r="890" spans="1:19" x14ac:dyDescent="0.2">
      <c r="A890" s="109" t="str">
        <f>IF('Beladung des Speichers'!A890="","",'Beladung des Speichers'!A890)</f>
        <v/>
      </c>
      <c r="B890" s="109" t="str">
        <f>IF('Beladung des Speichers'!B890="","",'Beladung des Speichers'!B890)</f>
        <v/>
      </c>
      <c r="C890" s="163" t="str">
        <f>IF(ISBLANK('Beladung des Speichers'!A890),"",SUMIFS('Beladung des Speichers'!$C$17:$C$300,'Beladung des Speichers'!$A$17:$A$300,A890)-SUMIFS('Entladung des Speichers'!$C$17:$C$300,'Entladung des Speichers'!$A$17:$A$300,A890)+SUMIFS(Füllstände!$B$17:$B$299,Füllstände!$A$17:$A$299,A890)-SUMIFS(Füllstände!$C$17:$C$299,Füllstände!$A$17:$A$299,A890))</f>
        <v/>
      </c>
      <c r="D890" s="164" t="str">
        <f>IF(ISBLANK('Beladung des Speichers'!A890),"",C890*'Beladung des Speichers'!C890/SUMIFS('Beladung des Speichers'!$C$17:$C$300,'Beladung des Speichers'!$A$17:$A$300,A890))</f>
        <v/>
      </c>
      <c r="E890" s="165" t="str">
        <f>IF(ISBLANK('Beladung des Speichers'!A890),"",1/SUMIFS('Beladung des Speichers'!$C$17:$C$300,'Beladung des Speichers'!$A$17:$A$300,A890)*C890*SUMIF($A$17:$A$300,A890,'Beladung des Speichers'!$E$17:$E$300))</f>
        <v/>
      </c>
      <c r="F890" s="166" t="str">
        <f>IF(ISBLANK('Beladung des Speichers'!A890),"",IF(C890=0,"0,00",D890/C890*E890))</f>
        <v/>
      </c>
      <c r="G890" s="167" t="str">
        <f>IF(ISBLANK('Beladung des Speichers'!A890),"",SUMIFS('Beladung des Speichers'!$C$17:$C$300,'Beladung des Speichers'!$A$17:$A$300,A890))</f>
        <v/>
      </c>
      <c r="H890" s="124" t="str">
        <f>IF(ISBLANK('Beladung des Speichers'!A890),"",'Beladung des Speichers'!C890)</f>
        <v/>
      </c>
      <c r="I890" s="168" t="str">
        <f>IF(ISBLANK('Beladung des Speichers'!A890),"",SUMIFS('Beladung des Speichers'!$E$17:$E$1001,'Beladung des Speichers'!$A$17:$A$1001,'Ergebnis (detailliert)'!A890))</f>
        <v/>
      </c>
      <c r="J890" s="125" t="str">
        <f>IF(ISBLANK('Beladung des Speichers'!A890),"",'Beladung des Speichers'!E890)</f>
        <v/>
      </c>
      <c r="K890" s="168" t="str">
        <f>IF(ISBLANK('Beladung des Speichers'!A890),"",SUMIFS('Entladung des Speichers'!$C$17:$C$1001,'Entladung des Speichers'!$A$17:$A$1001,'Ergebnis (detailliert)'!A890))</f>
        <v/>
      </c>
      <c r="L890" s="169" t="str">
        <f t="shared" si="54"/>
        <v/>
      </c>
      <c r="M890" s="169" t="str">
        <f>IF(ISBLANK('Entladung des Speichers'!A890),"",'Entladung des Speichers'!C890)</f>
        <v/>
      </c>
      <c r="N890" s="168" t="str">
        <f>IF(ISBLANK('Beladung des Speichers'!A890),"",SUMIFS('Entladung des Speichers'!$E$17:$E$1001,'Entladung des Speichers'!$A$17:$A$1001,'Ergebnis (detailliert)'!$A$17:$A$300))</f>
        <v/>
      </c>
      <c r="O890" s="125" t="str">
        <f t="shared" si="55"/>
        <v/>
      </c>
      <c r="P890" s="20" t="str">
        <f>IFERROR(IF(A890="","",N890*'Ergebnis (detailliert)'!J890/'Ergebnis (detailliert)'!I890),0)</f>
        <v/>
      </c>
      <c r="Q890" s="106" t="str">
        <f t="shared" si="56"/>
        <v/>
      </c>
      <c r="R890" s="107" t="str">
        <f t="shared" si="57"/>
        <v/>
      </c>
      <c r="S890" s="108" t="str">
        <f>IF(A890="","",IF(LOOKUP(A890,Stammdaten!$A$17:$A$1001,Stammdaten!$G$17:$G$1001)="Nein",0,IF(ISBLANK('Beladung des Speichers'!A890),"",ROUND(MIN(J890,Q890)*-1,2))))</f>
        <v/>
      </c>
    </row>
    <row r="891" spans="1:19" x14ac:dyDescent="0.2">
      <c r="A891" s="109" t="str">
        <f>IF('Beladung des Speichers'!A891="","",'Beladung des Speichers'!A891)</f>
        <v/>
      </c>
      <c r="B891" s="109" t="str">
        <f>IF('Beladung des Speichers'!B891="","",'Beladung des Speichers'!B891)</f>
        <v/>
      </c>
      <c r="C891" s="163" t="str">
        <f>IF(ISBLANK('Beladung des Speichers'!A891),"",SUMIFS('Beladung des Speichers'!$C$17:$C$300,'Beladung des Speichers'!$A$17:$A$300,A891)-SUMIFS('Entladung des Speichers'!$C$17:$C$300,'Entladung des Speichers'!$A$17:$A$300,A891)+SUMIFS(Füllstände!$B$17:$B$299,Füllstände!$A$17:$A$299,A891)-SUMIFS(Füllstände!$C$17:$C$299,Füllstände!$A$17:$A$299,A891))</f>
        <v/>
      </c>
      <c r="D891" s="164" t="str">
        <f>IF(ISBLANK('Beladung des Speichers'!A891),"",C891*'Beladung des Speichers'!C891/SUMIFS('Beladung des Speichers'!$C$17:$C$300,'Beladung des Speichers'!$A$17:$A$300,A891))</f>
        <v/>
      </c>
      <c r="E891" s="165" t="str">
        <f>IF(ISBLANK('Beladung des Speichers'!A891),"",1/SUMIFS('Beladung des Speichers'!$C$17:$C$300,'Beladung des Speichers'!$A$17:$A$300,A891)*C891*SUMIF($A$17:$A$300,A891,'Beladung des Speichers'!$E$17:$E$300))</f>
        <v/>
      </c>
      <c r="F891" s="166" t="str">
        <f>IF(ISBLANK('Beladung des Speichers'!A891),"",IF(C891=0,"0,00",D891/C891*E891))</f>
        <v/>
      </c>
      <c r="G891" s="167" t="str">
        <f>IF(ISBLANK('Beladung des Speichers'!A891),"",SUMIFS('Beladung des Speichers'!$C$17:$C$300,'Beladung des Speichers'!$A$17:$A$300,A891))</f>
        <v/>
      </c>
      <c r="H891" s="124" t="str">
        <f>IF(ISBLANK('Beladung des Speichers'!A891),"",'Beladung des Speichers'!C891)</f>
        <v/>
      </c>
      <c r="I891" s="168" t="str">
        <f>IF(ISBLANK('Beladung des Speichers'!A891),"",SUMIFS('Beladung des Speichers'!$E$17:$E$1001,'Beladung des Speichers'!$A$17:$A$1001,'Ergebnis (detailliert)'!A891))</f>
        <v/>
      </c>
      <c r="J891" s="125" t="str">
        <f>IF(ISBLANK('Beladung des Speichers'!A891),"",'Beladung des Speichers'!E891)</f>
        <v/>
      </c>
      <c r="K891" s="168" t="str">
        <f>IF(ISBLANK('Beladung des Speichers'!A891),"",SUMIFS('Entladung des Speichers'!$C$17:$C$1001,'Entladung des Speichers'!$A$17:$A$1001,'Ergebnis (detailliert)'!A891))</f>
        <v/>
      </c>
      <c r="L891" s="169" t="str">
        <f t="shared" si="54"/>
        <v/>
      </c>
      <c r="M891" s="169" t="str">
        <f>IF(ISBLANK('Entladung des Speichers'!A891),"",'Entladung des Speichers'!C891)</f>
        <v/>
      </c>
      <c r="N891" s="168" t="str">
        <f>IF(ISBLANK('Beladung des Speichers'!A891),"",SUMIFS('Entladung des Speichers'!$E$17:$E$1001,'Entladung des Speichers'!$A$17:$A$1001,'Ergebnis (detailliert)'!$A$17:$A$300))</f>
        <v/>
      </c>
      <c r="O891" s="125" t="str">
        <f t="shared" si="55"/>
        <v/>
      </c>
      <c r="P891" s="20" t="str">
        <f>IFERROR(IF(A891="","",N891*'Ergebnis (detailliert)'!J891/'Ergebnis (detailliert)'!I891),0)</f>
        <v/>
      </c>
      <c r="Q891" s="106" t="str">
        <f t="shared" si="56"/>
        <v/>
      </c>
      <c r="R891" s="107" t="str">
        <f t="shared" si="57"/>
        <v/>
      </c>
      <c r="S891" s="108" t="str">
        <f>IF(A891="","",IF(LOOKUP(A891,Stammdaten!$A$17:$A$1001,Stammdaten!$G$17:$G$1001)="Nein",0,IF(ISBLANK('Beladung des Speichers'!A891),"",ROUND(MIN(J891,Q891)*-1,2))))</f>
        <v/>
      </c>
    </row>
    <row r="892" spans="1:19" x14ac:dyDescent="0.2">
      <c r="A892" s="109" t="str">
        <f>IF('Beladung des Speichers'!A892="","",'Beladung des Speichers'!A892)</f>
        <v/>
      </c>
      <c r="B892" s="109" t="str">
        <f>IF('Beladung des Speichers'!B892="","",'Beladung des Speichers'!B892)</f>
        <v/>
      </c>
      <c r="C892" s="163" t="str">
        <f>IF(ISBLANK('Beladung des Speichers'!A892),"",SUMIFS('Beladung des Speichers'!$C$17:$C$300,'Beladung des Speichers'!$A$17:$A$300,A892)-SUMIFS('Entladung des Speichers'!$C$17:$C$300,'Entladung des Speichers'!$A$17:$A$300,A892)+SUMIFS(Füllstände!$B$17:$B$299,Füllstände!$A$17:$A$299,A892)-SUMIFS(Füllstände!$C$17:$C$299,Füllstände!$A$17:$A$299,A892))</f>
        <v/>
      </c>
      <c r="D892" s="164" t="str">
        <f>IF(ISBLANK('Beladung des Speichers'!A892),"",C892*'Beladung des Speichers'!C892/SUMIFS('Beladung des Speichers'!$C$17:$C$300,'Beladung des Speichers'!$A$17:$A$300,A892))</f>
        <v/>
      </c>
      <c r="E892" s="165" t="str">
        <f>IF(ISBLANK('Beladung des Speichers'!A892),"",1/SUMIFS('Beladung des Speichers'!$C$17:$C$300,'Beladung des Speichers'!$A$17:$A$300,A892)*C892*SUMIF($A$17:$A$300,A892,'Beladung des Speichers'!$E$17:$E$300))</f>
        <v/>
      </c>
      <c r="F892" s="166" t="str">
        <f>IF(ISBLANK('Beladung des Speichers'!A892),"",IF(C892=0,"0,00",D892/C892*E892))</f>
        <v/>
      </c>
      <c r="G892" s="167" t="str">
        <f>IF(ISBLANK('Beladung des Speichers'!A892),"",SUMIFS('Beladung des Speichers'!$C$17:$C$300,'Beladung des Speichers'!$A$17:$A$300,A892))</f>
        <v/>
      </c>
      <c r="H892" s="124" t="str">
        <f>IF(ISBLANK('Beladung des Speichers'!A892),"",'Beladung des Speichers'!C892)</f>
        <v/>
      </c>
      <c r="I892" s="168" t="str">
        <f>IF(ISBLANK('Beladung des Speichers'!A892),"",SUMIFS('Beladung des Speichers'!$E$17:$E$1001,'Beladung des Speichers'!$A$17:$A$1001,'Ergebnis (detailliert)'!A892))</f>
        <v/>
      </c>
      <c r="J892" s="125" t="str">
        <f>IF(ISBLANK('Beladung des Speichers'!A892),"",'Beladung des Speichers'!E892)</f>
        <v/>
      </c>
      <c r="K892" s="168" t="str">
        <f>IF(ISBLANK('Beladung des Speichers'!A892),"",SUMIFS('Entladung des Speichers'!$C$17:$C$1001,'Entladung des Speichers'!$A$17:$A$1001,'Ergebnis (detailliert)'!A892))</f>
        <v/>
      </c>
      <c r="L892" s="169" t="str">
        <f t="shared" si="54"/>
        <v/>
      </c>
      <c r="M892" s="169" t="str">
        <f>IF(ISBLANK('Entladung des Speichers'!A892),"",'Entladung des Speichers'!C892)</f>
        <v/>
      </c>
      <c r="N892" s="168" t="str">
        <f>IF(ISBLANK('Beladung des Speichers'!A892),"",SUMIFS('Entladung des Speichers'!$E$17:$E$1001,'Entladung des Speichers'!$A$17:$A$1001,'Ergebnis (detailliert)'!$A$17:$A$300))</f>
        <v/>
      </c>
      <c r="O892" s="125" t="str">
        <f t="shared" si="55"/>
        <v/>
      </c>
      <c r="P892" s="20" t="str">
        <f>IFERROR(IF(A892="","",N892*'Ergebnis (detailliert)'!J892/'Ergebnis (detailliert)'!I892),0)</f>
        <v/>
      </c>
      <c r="Q892" s="106" t="str">
        <f t="shared" si="56"/>
        <v/>
      </c>
      <c r="R892" s="107" t="str">
        <f t="shared" si="57"/>
        <v/>
      </c>
      <c r="S892" s="108" t="str">
        <f>IF(A892="","",IF(LOOKUP(A892,Stammdaten!$A$17:$A$1001,Stammdaten!$G$17:$G$1001)="Nein",0,IF(ISBLANK('Beladung des Speichers'!A892),"",ROUND(MIN(J892,Q892)*-1,2))))</f>
        <v/>
      </c>
    </row>
    <row r="893" spans="1:19" x14ac:dyDescent="0.2">
      <c r="A893" s="109" t="str">
        <f>IF('Beladung des Speichers'!A893="","",'Beladung des Speichers'!A893)</f>
        <v/>
      </c>
      <c r="B893" s="109" t="str">
        <f>IF('Beladung des Speichers'!B893="","",'Beladung des Speichers'!B893)</f>
        <v/>
      </c>
      <c r="C893" s="163" t="str">
        <f>IF(ISBLANK('Beladung des Speichers'!A893),"",SUMIFS('Beladung des Speichers'!$C$17:$C$300,'Beladung des Speichers'!$A$17:$A$300,A893)-SUMIFS('Entladung des Speichers'!$C$17:$C$300,'Entladung des Speichers'!$A$17:$A$300,A893)+SUMIFS(Füllstände!$B$17:$B$299,Füllstände!$A$17:$A$299,A893)-SUMIFS(Füllstände!$C$17:$C$299,Füllstände!$A$17:$A$299,A893))</f>
        <v/>
      </c>
      <c r="D893" s="164" t="str">
        <f>IF(ISBLANK('Beladung des Speichers'!A893),"",C893*'Beladung des Speichers'!C893/SUMIFS('Beladung des Speichers'!$C$17:$C$300,'Beladung des Speichers'!$A$17:$A$300,A893))</f>
        <v/>
      </c>
      <c r="E893" s="165" t="str">
        <f>IF(ISBLANK('Beladung des Speichers'!A893),"",1/SUMIFS('Beladung des Speichers'!$C$17:$C$300,'Beladung des Speichers'!$A$17:$A$300,A893)*C893*SUMIF($A$17:$A$300,A893,'Beladung des Speichers'!$E$17:$E$300))</f>
        <v/>
      </c>
      <c r="F893" s="166" t="str">
        <f>IF(ISBLANK('Beladung des Speichers'!A893),"",IF(C893=0,"0,00",D893/C893*E893))</f>
        <v/>
      </c>
      <c r="G893" s="167" t="str">
        <f>IF(ISBLANK('Beladung des Speichers'!A893),"",SUMIFS('Beladung des Speichers'!$C$17:$C$300,'Beladung des Speichers'!$A$17:$A$300,A893))</f>
        <v/>
      </c>
      <c r="H893" s="124" t="str">
        <f>IF(ISBLANK('Beladung des Speichers'!A893),"",'Beladung des Speichers'!C893)</f>
        <v/>
      </c>
      <c r="I893" s="168" t="str">
        <f>IF(ISBLANK('Beladung des Speichers'!A893),"",SUMIFS('Beladung des Speichers'!$E$17:$E$1001,'Beladung des Speichers'!$A$17:$A$1001,'Ergebnis (detailliert)'!A893))</f>
        <v/>
      </c>
      <c r="J893" s="125" t="str">
        <f>IF(ISBLANK('Beladung des Speichers'!A893),"",'Beladung des Speichers'!E893)</f>
        <v/>
      </c>
      <c r="K893" s="168" t="str">
        <f>IF(ISBLANK('Beladung des Speichers'!A893),"",SUMIFS('Entladung des Speichers'!$C$17:$C$1001,'Entladung des Speichers'!$A$17:$A$1001,'Ergebnis (detailliert)'!A893))</f>
        <v/>
      </c>
      <c r="L893" s="169" t="str">
        <f t="shared" si="54"/>
        <v/>
      </c>
      <c r="M893" s="169" t="str">
        <f>IF(ISBLANK('Entladung des Speichers'!A893),"",'Entladung des Speichers'!C893)</f>
        <v/>
      </c>
      <c r="N893" s="168" t="str">
        <f>IF(ISBLANK('Beladung des Speichers'!A893),"",SUMIFS('Entladung des Speichers'!$E$17:$E$1001,'Entladung des Speichers'!$A$17:$A$1001,'Ergebnis (detailliert)'!$A$17:$A$300))</f>
        <v/>
      </c>
      <c r="O893" s="125" t="str">
        <f t="shared" si="55"/>
        <v/>
      </c>
      <c r="P893" s="20" t="str">
        <f>IFERROR(IF(A893="","",N893*'Ergebnis (detailliert)'!J893/'Ergebnis (detailliert)'!I893),0)</f>
        <v/>
      </c>
      <c r="Q893" s="106" t="str">
        <f t="shared" si="56"/>
        <v/>
      </c>
      <c r="R893" s="107" t="str">
        <f t="shared" si="57"/>
        <v/>
      </c>
      <c r="S893" s="108" t="str">
        <f>IF(A893="","",IF(LOOKUP(A893,Stammdaten!$A$17:$A$1001,Stammdaten!$G$17:$G$1001)="Nein",0,IF(ISBLANK('Beladung des Speichers'!A893),"",ROUND(MIN(J893,Q893)*-1,2))))</f>
        <v/>
      </c>
    </row>
    <row r="894" spans="1:19" x14ac:dyDescent="0.2">
      <c r="A894" s="109" t="str">
        <f>IF('Beladung des Speichers'!A894="","",'Beladung des Speichers'!A894)</f>
        <v/>
      </c>
      <c r="B894" s="109" t="str">
        <f>IF('Beladung des Speichers'!B894="","",'Beladung des Speichers'!B894)</f>
        <v/>
      </c>
      <c r="C894" s="163" t="str">
        <f>IF(ISBLANK('Beladung des Speichers'!A894),"",SUMIFS('Beladung des Speichers'!$C$17:$C$300,'Beladung des Speichers'!$A$17:$A$300,A894)-SUMIFS('Entladung des Speichers'!$C$17:$C$300,'Entladung des Speichers'!$A$17:$A$300,A894)+SUMIFS(Füllstände!$B$17:$B$299,Füllstände!$A$17:$A$299,A894)-SUMIFS(Füllstände!$C$17:$C$299,Füllstände!$A$17:$A$299,A894))</f>
        <v/>
      </c>
      <c r="D894" s="164" t="str">
        <f>IF(ISBLANK('Beladung des Speichers'!A894),"",C894*'Beladung des Speichers'!C894/SUMIFS('Beladung des Speichers'!$C$17:$C$300,'Beladung des Speichers'!$A$17:$A$300,A894))</f>
        <v/>
      </c>
      <c r="E894" s="165" t="str">
        <f>IF(ISBLANK('Beladung des Speichers'!A894),"",1/SUMIFS('Beladung des Speichers'!$C$17:$C$300,'Beladung des Speichers'!$A$17:$A$300,A894)*C894*SUMIF($A$17:$A$300,A894,'Beladung des Speichers'!$E$17:$E$300))</f>
        <v/>
      </c>
      <c r="F894" s="166" t="str">
        <f>IF(ISBLANK('Beladung des Speichers'!A894),"",IF(C894=0,"0,00",D894/C894*E894))</f>
        <v/>
      </c>
      <c r="G894" s="167" t="str">
        <f>IF(ISBLANK('Beladung des Speichers'!A894),"",SUMIFS('Beladung des Speichers'!$C$17:$C$300,'Beladung des Speichers'!$A$17:$A$300,A894))</f>
        <v/>
      </c>
      <c r="H894" s="124" t="str">
        <f>IF(ISBLANK('Beladung des Speichers'!A894),"",'Beladung des Speichers'!C894)</f>
        <v/>
      </c>
      <c r="I894" s="168" t="str">
        <f>IF(ISBLANK('Beladung des Speichers'!A894),"",SUMIFS('Beladung des Speichers'!$E$17:$E$1001,'Beladung des Speichers'!$A$17:$A$1001,'Ergebnis (detailliert)'!A894))</f>
        <v/>
      </c>
      <c r="J894" s="125" t="str">
        <f>IF(ISBLANK('Beladung des Speichers'!A894),"",'Beladung des Speichers'!E894)</f>
        <v/>
      </c>
      <c r="K894" s="168" t="str">
        <f>IF(ISBLANK('Beladung des Speichers'!A894),"",SUMIFS('Entladung des Speichers'!$C$17:$C$1001,'Entladung des Speichers'!$A$17:$A$1001,'Ergebnis (detailliert)'!A894))</f>
        <v/>
      </c>
      <c r="L894" s="169" t="str">
        <f t="shared" si="54"/>
        <v/>
      </c>
      <c r="M894" s="169" t="str">
        <f>IF(ISBLANK('Entladung des Speichers'!A894),"",'Entladung des Speichers'!C894)</f>
        <v/>
      </c>
      <c r="N894" s="168" t="str">
        <f>IF(ISBLANK('Beladung des Speichers'!A894),"",SUMIFS('Entladung des Speichers'!$E$17:$E$1001,'Entladung des Speichers'!$A$17:$A$1001,'Ergebnis (detailliert)'!$A$17:$A$300))</f>
        <v/>
      </c>
      <c r="O894" s="125" t="str">
        <f t="shared" si="55"/>
        <v/>
      </c>
      <c r="P894" s="20" t="str">
        <f>IFERROR(IF(A894="","",N894*'Ergebnis (detailliert)'!J894/'Ergebnis (detailliert)'!I894),0)</f>
        <v/>
      </c>
      <c r="Q894" s="106" t="str">
        <f t="shared" si="56"/>
        <v/>
      </c>
      <c r="R894" s="107" t="str">
        <f t="shared" si="57"/>
        <v/>
      </c>
      <c r="S894" s="108" t="str">
        <f>IF(A894="","",IF(LOOKUP(A894,Stammdaten!$A$17:$A$1001,Stammdaten!$G$17:$G$1001)="Nein",0,IF(ISBLANK('Beladung des Speichers'!A894),"",ROUND(MIN(J894,Q894)*-1,2))))</f>
        <v/>
      </c>
    </row>
    <row r="895" spans="1:19" x14ac:dyDescent="0.2">
      <c r="A895" s="109" t="str">
        <f>IF('Beladung des Speichers'!A895="","",'Beladung des Speichers'!A895)</f>
        <v/>
      </c>
      <c r="B895" s="109" t="str">
        <f>IF('Beladung des Speichers'!B895="","",'Beladung des Speichers'!B895)</f>
        <v/>
      </c>
      <c r="C895" s="163" t="str">
        <f>IF(ISBLANK('Beladung des Speichers'!A895),"",SUMIFS('Beladung des Speichers'!$C$17:$C$300,'Beladung des Speichers'!$A$17:$A$300,A895)-SUMIFS('Entladung des Speichers'!$C$17:$C$300,'Entladung des Speichers'!$A$17:$A$300,A895)+SUMIFS(Füllstände!$B$17:$B$299,Füllstände!$A$17:$A$299,A895)-SUMIFS(Füllstände!$C$17:$C$299,Füllstände!$A$17:$A$299,A895))</f>
        <v/>
      </c>
      <c r="D895" s="164" t="str">
        <f>IF(ISBLANK('Beladung des Speichers'!A895),"",C895*'Beladung des Speichers'!C895/SUMIFS('Beladung des Speichers'!$C$17:$C$300,'Beladung des Speichers'!$A$17:$A$300,A895))</f>
        <v/>
      </c>
      <c r="E895" s="165" t="str">
        <f>IF(ISBLANK('Beladung des Speichers'!A895),"",1/SUMIFS('Beladung des Speichers'!$C$17:$C$300,'Beladung des Speichers'!$A$17:$A$300,A895)*C895*SUMIF($A$17:$A$300,A895,'Beladung des Speichers'!$E$17:$E$300))</f>
        <v/>
      </c>
      <c r="F895" s="166" t="str">
        <f>IF(ISBLANK('Beladung des Speichers'!A895),"",IF(C895=0,"0,00",D895/C895*E895))</f>
        <v/>
      </c>
      <c r="G895" s="167" t="str">
        <f>IF(ISBLANK('Beladung des Speichers'!A895),"",SUMIFS('Beladung des Speichers'!$C$17:$C$300,'Beladung des Speichers'!$A$17:$A$300,A895))</f>
        <v/>
      </c>
      <c r="H895" s="124" t="str">
        <f>IF(ISBLANK('Beladung des Speichers'!A895),"",'Beladung des Speichers'!C895)</f>
        <v/>
      </c>
      <c r="I895" s="168" t="str">
        <f>IF(ISBLANK('Beladung des Speichers'!A895),"",SUMIFS('Beladung des Speichers'!$E$17:$E$1001,'Beladung des Speichers'!$A$17:$A$1001,'Ergebnis (detailliert)'!A895))</f>
        <v/>
      </c>
      <c r="J895" s="125" t="str">
        <f>IF(ISBLANK('Beladung des Speichers'!A895),"",'Beladung des Speichers'!E895)</f>
        <v/>
      </c>
      <c r="K895" s="168" t="str">
        <f>IF(ISBLANK('Beladung des Speichers'!A895),"",SUMIFS('Entladung des Speichers'!$C$17:$C$1001,'Entladung des Speichers'!$A$17:$A$1001,'Ergebnis (detailliert)'!A895))</f>
        <v/>
      </c>
      <c r="L895" s="169" t="str">
        <f t="shared" si="54"/>
        <v/>
      </c>
      <c r="M895" s="169" t="str">
        <f>IF(ISBLANK('Entladung des Speichers'!A895),"",'Entladung des Speichers'!C895)</f>
        <v/>
      </c>
      <c r="N895" s="168" t="str">
        <f>IF(ISBLANK('Beladung des Speichers'!A895),"",SUMIFS('Entladung des Speichers'!$E$17:$E$1001,'Entladung des Speichers'!$A$17:$A$1001,'Ergebnis (detailliert)'!$A$17:$A$300))</f>
        <v/>
      </c>
      <c r="O895" s="125" t="str">
        <f t="shared" si="55"/>
        <v/>
      </c>
      <c r="P895" s="20" t="str">
        <f>IFERROR(IF(A895="","",N895*'Ergebnis (detailliert)'!J895/'Ergebnis (detailliert)'!I895),0)</f>
        <v/>
      </c>
      <c r="Q895" s="106" t="str">
        <f t="shared" si="56"/>
        <v/>
      </c>
      <c r="R895" s="107" t="str">
        <f t="shared" si="57"/>
        <v/>
      </c>
      <c r="S895" s="108" t="str">
        <f>IF(A895="","",IF(LOOKUP(A895,Stammdaten!$A$17:$A$1001,Stammdaten!$G$17:$G$1001)="Nein",0,IF(ISBLANK('Beladung des Speichers'!A895),"",ROUND(MIN(J895,Q895)*-1,2))))</f>
        <v/>
      </c>
    </row>
    <row r="896" spans="1:19" x14ac:dyDescent="0.2">
      <c r="A896" s="109" t="str">
        <f>IF('Beladung des Speichers'!A896="","",'Beladung des Speichers'!A896)</f>
        <v/>
      </c>
      <c r="B896" s="109" t="str">
        <f>IF('Beladung des Speichers'!B896="","",'Beladung des Speichers'!B896)</f>
        <v/>
      </c>
      <c r="C896" s="163" t="str">
        <f>IF(ISBLANK('Beladung des Speichers'!A896),"",SUMIFS('Beladung des Speichers'!$C$17:$C$300,'Beladung des Speichers'!$A$17:$A$300,A896)-SUMIFS('Entladung des Speichers'!$C$17:$C$300,'Entladung des Speichers'!$A$17:$A$300,A896)+SUMIFS(Füllstände!$B$17:$B$299,Füllstände!$A$17:$A$299,A896)-SUMIFS(Füllstände!$C$17:$C$299,Füllstände!$A$17:$A$299,A896))</f>
        <v/>
      </c>
      <c r="D896" s="164" t="str">
        <f>IF(ISBLANK('Beladung des Speichers'!A896),"",C896*'Beladung des Speichers'!C896/SUMIFS('Beladung des Speichers'!$C$17:$C$300,'Beladung des Speichers'!$A$17:$A$300,A896))</f>
        <v/>
      </c>
      <c r="E896" s="165" t="str">
        <f>IF(ISBLANK('Beladung des Speichers'!A896),"",1/SUMIFS('Beladung des Speichers'!$C$17:$C$300,'Beladung des Speichers'!$A$17:$A$300,A896)*C896*SUMIF($A$17:$A$300,A896,'Beladung des Speichers'!$E$17:$E$300))</f>
        <v/>
      </c>
      <c r="F896" s="166" t="str">
        <f>IF(ISBLANK('Beladung des Speichers'!A896),"",IF(C896=0,"0,00",D896/C896*E896))</f>
        <v/>
      </c>
      <c r="G896" s="167" t="str">
        <f>IF(ISBLANK('Beladung des Speichers'!A896),"",SUMIFS('Beladung des Speichers'!$C$17:$C$300,'Beladung des Speichers'!$A$17:$A$300,A896))</f>
        <v/>
      </c>
      <c r="H896" s="124" t="str">
        <f>IF(ISBLANK('Beladung des Speichers'!A896),"",'Beladung des Speichers'!C896)</f>
        <v/>
      </c>
      <c r="I896" s="168" t="str">
        <f>IF(ISBLANK('Beladung des Speichers'!A896),"",SUMIFS('Beladung des Speichers'!$E$17:$E$1001,'Beladung des Speichers'!$A$17:$A$1001,'Ergebnis (detailliert)'!A896))</f>
        <v/>
      </c>
      <c r="J896" s="125" t="str">
        <f>IF(ISBLANK('Beladung des Speichers'!A896),"",'Beladung des Speichers'!E896)</f>
        <v/>
      </c>
      <c r="K896" s="168" t="str">
        <f>IF(ISBLANK('Beladung des Speichers'!A896),"",SUMIFS('Entladung des Speichers'!$C$17:$C$1001,'Entladung des Speichers'!$A$17:$A$1001,'Ergebnis (detailliert)'!A896))</f>
        <v/>
      </c>
      <c r="L896" s="169" t="str">
        <f t="shared" si="54"/>
        <v/>
      </c>
      <c r="M896" s="169" t="str">
        <f>IF(ISBLANK('Entladung des Speichers'!A896),"",'Entladung des Speichers'!C896)</f>
        <v/>
      </c>
      <c r="N896" s="168" t="str">
        <f>IF(ISBLANK('Beladung des Speichers'!A896),"",SUMIFS('Entladung des Speichers'!$E$17:$E$1001,'Entladung des Speichers'!$A$17:$A$1001,'Ergebnis (detailliert)'!$A$17:$A$300))</f>
        <v/>
      </c>
      <c r="O896" s="125" t="str">
        <f t="shared" si="55"/>
        <v/>
      </c>
      <c r="P896" s="20" t="str">
        <f>IFERROR(IF(A896="","",N896*'Ergebnis (detailliert)'!J896/'Ergebnis (detailliert)'!I896),0)</f>
        <v/>
      </c>
      <c r="Q896" s="106" t="str">
        <f t="shared" si="56"/>
        <v/>
      </c>
      <c r="R896" s="107" t="str">
        <f t="shared" si="57"/>
        <v/>
      </c>
      <c r="S896" s="108" t="str">
        <f>IF(A896="","",IF(LOOKUP(A896,Stammdaten!$A$17:$A$1001,Stammdaten!$G$17:$G$1001)="Nein",0,IF(ISBLANK('Beladung des Speichers'!A896),"",ROUND(MIN(J896,Q896)*-1,2))))</f>
        <v/>
      </c>
    </row>
    <row r="897" spans="1:19" x14ac:dyDescent="0.2">
      <c r="A897" s="109" t="str">
        <f>IF('Beladung des Speichers'!A897="","",'Beladung des Speichers'!A897)</f>
        <v/>
      </c>
      <c r="B897" s="109" t="str">
        <f>IF('Beladung des Speichers'!B897="","",'Beladung des Speichers'!B897)</f>
        <v/>
      </c>
      <c r="C897" s="163" t="str">
        <f>IF(ISBLANK('Beladung des Speichers'!A897),"",SUMIFS('Beladung des Speichers'!$C$17:$C$300,'Beladung des Speichers'!$A$17:$A$300,A897)-SUMIFS('Entladung des Speichers'!$C$17:$C$300,'Entladung des Speichers'!$A$17:$A$300,A897)+SUMIFS(Füllstände!$B$17:$B$299,Füllstände!$A$17:$A$299,A897)-SUMIFS(Füllstände!$C$17:$C$299,Füllstände!$A$17:$A$299,A897))</f>
        <v/>
      </c>
      <c r="D897" s="164" t="str">
        <f>IF(ISBLANK('Beladung des Speichers'!A897),"",C897*'Beladung des Speichers'!C897/SUMIFS('Beladung des Speichers'!$C$17:$C$300,'Beladung des Speichers'!$A$17:$A$300,A897))</f>
        <v/>
      </c>
      <c r="E897" s="165" t="str">
        <f>IF(ISBLANK('Beladung des Speichers'!A897),"",1/SUMIFS('Beladung des Speichers'!$C$17:$C$300,'Beladung des Speichers'!$A$17:$A$300,A897)*C897*SUMIF($A$17:$A$300,A897,'Beladung des Speichers'!$E$17:$E$300))</f>
        <v/>
      </c>
      <c r="F897" s="166" t="str">
        <f>IF(ISBLANK('Beladung des Speichers'!A897),"",IF(C897=0,"0,00",D897/C897*E897))</f>
        <v/>
      </c>
      <c r="G897" s="167" t="str">
        <f>IF(ISBLANK('Beladung des Speichers'!A897),"",SUMIFS('Beladung des Speichers'!$C$17:$C$300,'Beladung des Speichers'!$A$17:$A$300,A897))</f>
        <v/>
      </c>
      <c r="H897" s="124" t="str">
        <f>IF(ISBLANK('Beladung des Speichers'!A897),"",'Beladung des Speichers'!C897)</f>
        <v/>
      </c>
      <c r="I897" s="168" t="str">
        <f>IF(ISBLANK('Beladung des Speichers'!A897),"",SUMIFS('Beladung des Speichers'!$E$17:$E$1001,'Beladung des Speichers'!$A$17:$A$1001,'Ergebnis (detailliert)'!A897))</f>
        <v/>
      </c>
      <c r="J897" s="125" t="str">
        <f>IF(ISBLANK('Beladung des Speichers'!A897),"",'Beladung des Speichers'!E897)</f>
        <v/>
      </c>
      <c r="K897" s="168" t="str">
        <f>IF(ISBLANK('Beladung des Speichers'!A897),"",SUMIFS('Entladung des Speichers'!$C$17:$C$1001,'Entladung des Speichers'!$A$17:$A$1001,'Ergebnis (detailliert)'!A897))</f>
        <v/>
      </c>
      <c r="L897" s="169" t="str">
        <f t="shared" si="54"/>
        <v/>
      </c>
      <c r="M897" s="169" t="str">
        <f>IF(ISBLANK('Entladung des Speichers'!A897),"",'Entladung des Speichers'!C897)</f>
        <v/>
      </c>
      <c r="N897" s="168" t="str">
        <f>IF(ISBLANK('Beladung des Speichers'!A897),"",SUMIFS('Entladung des Speichers'!$E$17:$E$1001,'Entladung des Speichers'!$A$17:$A$1001,'Ergebnis (detailliert)'!$A$17:$A$300))</f>
        <v/>
      </c>
      <c r="O897" s="125" t="str">
        <f t="shared" si="55"/>
        <v/>
      </c>
      <c r="P897" s="20" t="str">
        <f>IFERROR(IF(A897="","",N897*'Ergebnis (detailliert)'!J897/'Ergebnis (detailliert)'!I897),0)</f>
        <v/>
      </c>
      <c r="Q897" s="106" t="str">
        <f t="shared" si="56"/>
        <v/>
      </c>
      <c r="R897" s="107" t="str">
        <f t="shared" si="57"/>
        <v/>
      </c>
      <c r="S897" s="108" t="str">
        <f>IF(A897="","",IF(LOOKUP(A897,Stammdaten!$A$17:$A$1001,Stammdaten!$G$17:$G$1001)="Nein",0,IF(ISBLANK('Beladung des Speichers'!A897),"",ROUND(MIN(J897,Q897)*-1,2))))</f>
        <v/>
      </c>
    </row>
    <row r="898" spans="1:19" x14ac:dyDescent="0.2">
      <c r="A898" s="109" t="str">
        <f>IF('Beladung des Speichers'!A898="","",'Beladung des Speichers'!A898)</f>
        <v/>
      </c>
      <c r="B898" s="109" t="str">
        <f>IF('Beladung des Speichers'!B898="","",'Beladung des Speichers'!B898)</f>
        <v/>
      </c>
      <c r="C898" s="163" t="str">
        <f>IF(ISBLANK('Beladung des Speichers'!A898),"",SUMIFS('Beladung des Speichers'!$C$17:$C$300,'Beladung des Speichers'!$A$17:$A$300,A898)-SUMIFS('Entladung des Speichers'!$C$17:$C$300,'Entladung des Speichers'!$A$17:$A$300,A898)+SUMIFS(Füllstände!$B$17:$B$299,Füllstände!$A$17:$A$299,A898)-SUMIFS(Füllstände!$C$17:$C$299,Füllstände!$A$17:$A$299,A898))</f>
        <v/>
      </c>
      <c r="D898" s="164" t="str">
        <f>IF(ISBLANK('Beladung des Speichers'!A898),"",C898*'Beladung des Speichers'!C898/SUMIFS('Beladung des Speichers'!$C$17:$C$300,'Beladung des Speichers'!$A$17:$A$300,A898))</f>
        <v/>
      </c>
      <c r="E898" s="165" t="str">
        <f>IF(ISBLANK('Beladung des Speichers'!A898),"",1/SUMIFS('Beladung des Speichers'!$C$17:$C$300,'Beladung des Speichers'!$A$17:$A$300,A898)*C898*SUMIF($A$17:$A$300,A898,'Beladung des Speichers'!$E$17:$E$300))</f>
        <v/>
      </c>
      <c r="F898" s="166" t="str">
        <f>IF(ISBLANK('Beladung des Speichers'!A898),"",IF(C898=0,"0,00",D898/C898*E898))</f>
        <v/>
      </c>
      <c r="G898" s="167" t="str">
        <f>IF(ISBLANK('Beladung des Speichers'!A898),"",SUMIFS('Beladung des Speichers'!$C$17:$C$300,'Beladung des Speichers'!$A$17:$A$300,A898))</f>
        <v/>
      </c>
      <c r="H898" s="124" t="str">
        <f>IF(ISBLANK('Beladung des Speichers'!A898),"",'Beladung des Speichers'!C898)</f>
        <v/>
      </c>
      <c r="I898" s="168" t="str">
        <f>IF(ISBLANK('Beladung des Speichers'!A898),"",SUMIFS('Beladung des Speichers'!$E$17:$E$1001,'Beladung des Speichers'!$A$17:$A$1001,'Ergebnis (detailliert)'!A898))</f>
        <v/>
      </c>
      <c r="J898" s="125" t="str">
        <f>IF(ISBLANK('Beladung des Speichers'!A898),"",'Beladung des Speichers'!E898)</f>
        <v/>
      </c>
      <c r="K898" s="168" t="str">
        <f>IF(ISBLANK('Beladung des Speichers'!A898),"",SUMIFS('Entladung des Speichers'!$C$17:$C$1001,'Entladung des Speichers'!$A$17:$A$1001,'Ergebnis (detailliert)'!A898))</f>
        <v/>
      </c>
      <c r="L898" s="169" t="str">
        <f t="shared" si="54"/>
        <v/>
      </c>
      <c r="M898" s="169" t="str">
        <f>IF(ISBLANK('Entladung des Speichers'!A898),"",'Entladung des Speichers'!C898)</f>
        <v/>
      </c>
      <c r="N898" s="168" t="str">
        <f>IF(ISBLANK('Beladung des Speichers'!A898),"",SUMIFS('Entladung des Speichers'!$E$17:$E$1001,'Entladung des Speichers'!$A$17:$A$1001,'Ergebnis (detailliert)'!$A$17:$A$300))</f>
        <v/>
      </c>
      <c r="O898" s="125" t="str">
        <f t="shared" si="55"/>
        <v/>
      </c>
      <c r="P898" s="20" t="str">
        <f>IFERROR(IF(A898="","",N898*'Ergebnis (detailliert)'!J898/'Ergebnis (detailliert)'!I898),0)</f>
        <v/>
      </c>
      <c r="Q898" s="106" t="str">
        <f t="shared" si="56"/>
        <v/>
      </c>
      <c r="R898" s="107" t="str">
        <f t="shared" si="57"/>
        <v/>
      </c>
      <c r="S898" s="108" t="str">
        <f>IF(A898="","",IF(LOOKUP(A898,Stammdaten!$A$17:$A$1001,Stammdaten!$G$17:$G$1001)="Nein",0,IF(ISBLANK('Beladung des Speichers'!A898),"",ROUND(MIN(J898,Q898)*-1,2))))</f>
        <v/>
      </c>
    </row>
    <row r="899" spans="1:19" x14ac:dyDescent="0.2">
      <c r="A899" s="109" t="str">
        <f>IF('Beladung des Speichers'!A899="","",'Beladung des Speichers'!A899)</f>
        <v/>
      </c>
      <c r="B899" s="109" t="str">
        <f>IF('Beladung des Speichers'!B899="","",'Beladung des Speichers'!B899)</f>
        <v/>
      </c>
      <c r="C899" s="163" t="str">
        <f>IF(ISBLANK('Beladung des Speichers'!A899),"",SUMIFS('Beladung des Speichers'!$C$17:$C$300,'Beladung des Speichers'!$A$17:$A$300,A899)-SUMIFS('Entladung des Speichers'!$C$17:$C$300,'Entladung des Speichers'!$A$17:$A$300,A899)+SUMIFS(Füllstände!$B$17:$B$299,Füllstände!$A$17:$A$299,A899)-SUMIFS(Füllstände!$C$17:$C$299,Füllstände!$A$17:$A$299,A899))</f>
        <v/>
      </c>
      <c r="D899" s="164" t="str">
        <f>IF(ISBLANK('Beladung des Speichers'!A899),"",C899*'Beladung des Speichers'!C899/SUMIFS('Beladung des Speichers'!$C$17:$C$300,'Beladung des Speichers'!$A$17:$A$300,A899))</f>
        <v/>
      </c>
      <c r="E899" s="165" t="str">
        <f>IF(ISBLANK('Beladung des Speichers'!A899),"",1/SUMIFS('Beladung des Speichers'!$C$17:$C$300,'Beladung des Speichers'!$A$17:$A$300,A899)*C899*SUMIF($A$17:$A$300,A899,'Beladung des Speichers'!$E$17:$E$300))</f>
        <v/>
      </c>
      <c r="F899" s="166" t="str">
        <f>IF(ISBLANK('Beladung des Speichers'!A899),"",IF(C899=0,"0,00",D899/C899*E899))</f>
        <v/>
      </c>
      <c r="G899" s="167" t="str">
        <f>IF(ISBLANK('Beladung des Speichers'!A899),"",SUMIFS('Beladung des Speichers'!$C$17:$C$300,'Beladung des Speichers'!$A$17:$A$300,A899))</f>
        <v/>
      </c>
      <c r="H899" s="124" t="str">
        <f>IF(ISBLANK('Beladung des Speichers'!A899),"",'Beladung des Speichers'!C899)</f>
        <v/>
      </c>
      <c r="I899" s="168" t="str">
        <f>IF(ISBLANK('Beladung des Speichers'!A899),"",SUMIFS('Beladung des Speichers'!$E$17:$E$1001,'Beladung des Speichers'!$A$17:$A$1001,'Ergebnis (detailliert)'!A899))</f>
        <v/>
      </c>
      <c r="J899" s="125" t="str">
        <f>IF(ISBLANK('Beladung des Speichers'!A899),"",'Beladung des Speichers'!E899)</f>
        <v/>
      </c>
      <c r="K899" s="168" t="str">
        <f>IF(ISBLANK('Beladung des Speichers'!A899),"",SUMIFS('Entladung des Speichers'!$C$17:$C$1001,'Entladung des Speichers'!$A$17:$A$1001,'Ergebnis (detailliert)'!A899))</f>
        <v/>
      </c>
      <c r="L899" s="169" t="str">
        <f t="shared" si="54"/>
        <v/>
      </c>
      <c r="M899" s="169" t="str">
        <f>IF(ISBLANK('Entladung des Speichers'!A899),"",'Entladung des Speichers'!C899)</f>
        <v/>
      </c>
      <c r="N899" s="168" t="str">
        <f>IF(ISBLANK('Beladung des Speichers'!A899),"",SUMIFS('Entladung des Speichers'!$E$17:$E$1001,'Entladung des Speichers'!$A$17:$A$1001,'Ergebnis (detailliert)'!$A$17:$A$300))</f>
        <v/>
      </c>
      <c r="O899" s="125" t="str">
        <f t="shared" si="55"/>
        <v/>
      </c>
      <c r="P899" s="20" t="str">
        <f>IFERROR(IF(A899="","",N899*'Ergebnis (detailliert)'!J899/'Ergebnis (detailliert)'!I899),0)</f>
        <v/>
      </c>
      <c r="Q899" s="106" t="str">
        <f t="shared" si="56"/>
        <v/>
      </c>
      <c r="R899" s="107" t="str">
        <f t="shared" si="57"/>
        <v/>
      </c>
      <c r="S899" s="108" t="str">
        <f>IF(A899="","",IF(LOOKUP(A899,Stammdaten!$A$17:$A$1001,Stammdaten!$G$17:$G$1001)="Nein",0,IF(ISBLANK('Beladung des Speichers'!A899),"",ROUND(MIN(J899,Q899)*-1,2))))</f>
        <v/>
      </c>
    </row>
    <row r="900" spans="1:19" x14ac:dyDescent="0.2">
      <c r="A900" s="109" t="str">
        <f>IF('Beladung des Speichers'!A900="","",'Beladung des Speichers'!A900)</f>
        <v/>
      </c>
      <c r="B900" s="109" t="str">
        <f>IF('Beladung des Speichers'!B900="","",'Beladung des Speichers'!B900)</f>
        <v/>
      </c>
      <c r="C900" s="163" t="str">
        <f>IF(ISBLANK('Beladung des Speichers'!A900),"",SUMIFS('Beladung des Speichers'!$C$17:$C$300,'Beladung des Speichers'!$A$17:$A$300,A900)-SUMIFS('Entladung des Speichers'!$C$17:$C$300,'Entladung des Speichers'!$A$17:$A$300,A900)+SUMIFS(Füllstände!$B$17:$B$299,Füllstände!$A$17:$A$299,A900)-SUMIFS(Füllstände!$C$17:$C$299,Füllstände!$A$17:$A$299,A900))</f>
        <v/>
      </c>
      <c r="D900" s="164" t="str">
        <f>IF(ISBLANK('Beladung des Speichers'!A900),"",C900*'Beladung des Speichers'!C900/SUMIFS('Beladung des Speichers'!$C$17:$C$300,'Beladung des Speichers'!$A$17:$A$300,A900))</f>
        <v/>
      </c>
      <c r="E900" s="165" t="str">
        <f>IF(ISBLANK('Beladung des Speichers'!A900),"",1/SUMIFS('Beladung des Speichers'!$C$17:$C$300,'Beladung des Speichers'!$A$17:$A$300,A900)*C900*SUMIF($A$17:$A$300,A900,'Beladung des Speichers'!$E$17:$E$300))</f>
        <v/>
      </c>
      <c r="F900" s="166" t="str">
        <f>IF(ISBLANK('Beladung des Speichers'!A900),"",IF(C900=0,"0,00",D900/C900*E900))</f>
        <v/>
      </c>
      <c r="G900" s="167" t="str">
        <f>IF(ISBLANK('Beladung des Speichers'!A900),"",SUMIFS('Beladung des Speichers'!$C$17:$C$300,'Beladung des Speichers'!$A$17:$A$300,A900))</f>
        <v/>
      </c>
      <c r="H900" s="124" t="str">
        <f>IF(ISBLANK('Beladung des Speichers'!A900),"",'Beladung des Speichers'!C900)</f>
        <v/>
      </c>
      <c r="I900" s="168" t="str">
        <f>IF(ISBLANK('Beladung des Speichers'!A900),"",SUMIFS('Beladung des Speichers'!$E$17:$E$1001,'Beladung des Speichers'!$A$17:$A$1001,'Ergebnis (detailliert)'!A900))</f>
        <v/>
      </c>
      <c r="J900" s="125" t="str">
        <f>IF(ISBLANK('Beladung des Speichers'!A900),"",'Beladung des Speichers'!E900)</f>
        <v/>
      </c>
      <c r="K900" s="168" t="str">
        <f>IF(ISBLANK('Beladung des Speichers'!A900),"",SUMIFS('Entladung des Speichers'!$C$17:$C$1001,'Entladung des Speichers'!$A$17:$A$1001,'Ergebnis (detailliert)'!A900))</f>
        <v/>
      </c>
      <c r="L900" s="169" t="str">
        <f t="shared" si="54"/>
        <v/>
      </c>
      <c r="M900" s="169" t="str">
        <f>IF(ISBLANK('Entladung des Speichers'!A900),"",'Entladung des Speichers'!C900)</f>
        <v/>
      </c>
      <c r="N900" s="168" t="str">
        <f>IF(ISBLANK('Beladung des Speichers'!A900),"",SUMIFS('Entladung des Speichers'!$E$17:$E$1001,'Entladung des Speichers'!$A$17:$A$1001,'Ergebnis (detailliert)'!$A$17:$A$300))</f>
        <v/>
      </c>
      <c r="O900" s="125" t="str">
        <f t="shared" si="55"/>
        <v/>
      </c>
      <c r="P900" s="20" t="str">
        <f>IFERROR(IF(A900="","",N900*'Ergebnis (detailliert)'!J900/'Ergebnis (detailliert)'!I900),0)</f>
        <v/>
      </c>
      <c r="Q900" s="106" t="str">
        <f t="shared" si="56"/>
        <v/>
      </c>
      <c r="R900" s="107" t="str">
        <f t="shared" si="57"/>
        <v/>
      </c>
      <c r="S900" s="108" t="str">
        <f>IF(A900="","",IF(LOOKUP(A900,Stammdaten!$A$17:$A$1001,Stammdaten!$G$17:$G$1001)="Nein",0,IF(ISBLANK('Beladung des Speichers'!A900),"",ROUND(MIN(J900,Q900)*-1,2))))</f>
        <v/>
      </c>
    </row>
    <row r="901" spans="1:19" x14ac:dyDescent="0.2">
      <c r="A901" s="109" t="str">
        <f>IF('Beladung des Speichers'!A901="","",'Beladung des Speichers'!A901)</f>
        <v/>
      </c>
      <c r="B901" s="109" t="str">
        <f>IF('Beladung des Speichers'!B901="","",'Beladung des Speichers'!B901)</f>
        <v/>
      </c>
      <c r="C901" s="163" t="str">
        <f>IF(ISBLANK('Beladung des Speichers'!A901),"",SUMIFS('Beladung des Speichers'!$C$17:$C$300,'Beladung des Speichers'!$A$17:$A$300,A901)-SUMIFS('Entladung des Speichers'!$C$17:$C$300,'Entladung des Speichers'!$A$17:$A$300,A901)+SUMIFS(Füllstände!$B$17:$B$299,Füllstände!$A$17:$A$299,A901)-SUMIFS(Füllstände!$C$17:$C$299,Füllstände!$A$17:$A$299,A901))</f>
        <v/>
      </c>
      <c r="D901" s="164" t="str">
        <f>IF(ISBLANK('Beladung des Speichers'!A901),"",C901*'Beladung des Speichers'!C901/SUMIFS('Beladung des Speichers'!$C$17:$C$300,'Beladung des Speichers'!$A$17:$A$300,A901))</f>
        <v/>
      </c>
      <c r="E901" s="165" t="str">
        <f>IF(ISBLANK('Beladung des Speichers'!A901),"",1/SUMIFS('Beladung des Speichers'!$C$17:$C$300,'Beladung des Speichers'!$A$17:$A$300,A901)*C901*SUMIF($A$17:$A$300,A901,'Beladung des Speichers'!$E$17:$E$300))</f>
        <v/>
      </c>
      <c r="F901" s="166" t="str">
        <f>IF(ISBLANK('Beladung des Speichers'!A901),"",IF(C901=0,"0,00",D901/C901*E901))</f>
        <v/>
      </c>
      <c r="G901" s="167" t="str">
        <f>IF(ISBLANK('Beladung des Speichers'!A901),"",SUMIFS('Beladung des Speichers'!$C$17:$C$300,'Beladung des Speichers'!$A$17:$A$300,A901))</f>
        <v/>
      </c>
      <c r="H901" s="124" t="str">
        <f>IF(ISBLANK('Beladung des Speichers'!A901),"",'Beladung des Speichers'!C901)</f>
        <v/>
      </c>
      <c r="I901" s="168" t="str">
        <f>IF(ISBLANK('Beladung des Speichers'!A901),"",SUMIFS('Beladung des Speichers'!$E$17:$E$1001,'Beladung des Speichers'!$A$17:$A$1001,'Ergebnis (detailliert)'!A901))</f>
        <v/>
      </c>
      <c r="J901" s="125" t="str">
        <f>IF(ISBLANK('Beladung des Speichers'!A901),"",'Beladung des Speichers'!E901)</f>
        <v/>
      </c>
      <c r="K901" s="168" t="str">
        <f>IF(ISBLANK('Beladung des Speichers'!A901),"",SUMIFS('Entladung des Speichers'!$C$17:$C$1001,'Entladung des Speichers'!$A$17:$A$1001,'Ergebnis (detailliert)'!A901))</f>
        <v/>
      </c>
      <c r="L901" s="169" t="str">
        <f t="shared" si="54"/>
        <v/>
      </c>
      <c r="M901" s="169" t="str">
        <f>IF(ISBLANK('Entladung des Speichers'!A901),"",'Entladung des Speichers'!C901)</f>
        <v/>
      </c>
      <c r="N901" s="168" t="str">
        <f>IF(ISBLANK('Beladung des Speichers'!A901),"",SUMIFS('Entladung des Speichers'!$E$17:$E$1001,'Entladung des Speichers'!$A$17:$A$1001,'Ergebnis (detailliert)'!$A$17:$A$300))</f>
        <v/>
      </c>
      <c r="O901" s="125" t="str">
        <f t="shared" si="55"/>
        <v/>
      </c>
      <c r="P901" s="20" t="str">
        <f>IFERROR(IF(A901="","",N901*'Ergebnis (detailliert)'!J901/'Ergebnis (detailliert)'!I901),0)</f>
        <v/>
      </c>
      <c r="Q901" s="106" t="str">
        <f t="shared" si="56"/>
        <v/>
      </c>
      <c r="R901" s="107" t="str">
        <f t="shared" si="57"/>
        <v/>
      </c>
      <c r="S901" s="108" t="str">
        <f>IF(A901="","",IF(LOOKUP(A901,Stammdaten!$A$17:$A$1001,Stammdaten!$G$17:$G$1001)="Nein",0,IF(ISBLANK('Beladung des Speichers'!A901),"",ROUND(MIN(J901,Q901)*-1,2))))</f>
        <v/>
      </c>
    </row>
    <row r="902" spans="1:19" x14ac:dyDescent="0.2">
      <c r="A902" s="109" t="str">
        <f>IF('Beladung des Speichers'!A902="","",'Beladung des Speichers'!A902)</f>
        <v/>
      </c>
      <c r="B902" s="109" t="str">
        <f>IF('Beladung des Speichers'!B902="","",'Beladung des Speichers'!B902)</f>
        <v/>
      </c>
      <c r="C902" s="163" t="str">
        <f>IF(ISBLANK('Beladung des Speichers'!A902),"",SUMIFS('Beladung des Speichers'!$C$17:$C$300,'Beladung des Speichers'!$A$17:$A$300,A902)-SUMIFS('Entladung des Speichers'!$C$17:$C$300,'Entladung des Speichers'!$A$17:$A$300,A902)+SUMIFS(Füllstände!$B$17:$B$299,Füllstände!$A$17:$A$299,A902)-SUMIFS(Füllstände!$C$17:$C$299,Füllstände!$A$17:$A$299,A902))</f>
        <v/>
      </c>
      <c r="D902" s="164" t="str">
        <f>IF(ISBLANK('Beladung des Speichers'!A902),"",C902*'Beladung des Speichers'!C902/SUMIFS('Beladung des Speichers'!$C$17:$C$300,'Beladung des Speichers'!$A$17:$A$300,A902))</f>
        <v/>
      </c>
      <c r="E902" s="165" t="str">
        <f>IF(ISBLANK('Beladung des Speichers'!A902),"",1/SUMIFS('Beladung des Speichers'!$C$17:$C$300,'Beladung des Speichers'!$A$17:$A$300,A902)*C902*SUMIF($A$17:$A$300,A902,'Beladung des Speichers'!$E$17:$E$300))</f>
        <v/>
      </c>
      <c r="F902" s="166" t="str">
        <f>IF(ISBLANK('Beladung des Speichers'!A902),"",IF(C902=0,"0,00",D902/C902*E902))</f>
        <v/>
      </c>
      <c r="G902" s="167" t="str">
        <f>IF(ISBLANK('Beladung des Speichers'!A902),"",SUMIFS('Beladung des Speichers'!$C$17:$C$300,'Beladung des Speichers'!$A$17:$A$300,A902))</f>
        <v/>
      </c>
      <c r="H902" s="124" t="str">
        <f>IF(ISBLANK('Beladung des Speichers'!A902),"",'Beladung des Speichers'!C902)</f>
        <v/>
      </c>
      <c r="I902" s="168" t="str">
        <f>IF(ISBLANK('Beladung des Speichers'!A902),"",SUMIFS('Beladung des Speichers'!$E$17:$E$1001,'Beladung des Speichers'!$A$17:$A$1001,'Ergebnis (detailliert)'!A902))</f>
        <v/>
      </c>
      <c r="J902" s="125" t="str">
        <f>IF(ISBLANK('Beladung des Speichers'!A902),"",'Beladung des Speichers'!E902)</f>
        <v/>
      </c>
      <c r="K902" s="168" t="str">
        <f>IF(ISBLANK('Beladung des Speichers'!A902),"",SUMIFS('Entladung des Speichers'!$C$17:$C$1001,'Entladung des Speichers'!$A$17:$A$1001,'Ergebnis (detailliert)'!A902))</f>
        <v/>
      </c>
      <c r="L902" s="169" t="str">
        <f t="shared" si="54"/>
        <v/>
      </c>
      <c r="M902" s="169" t="str">
        <f>IF(ISBLANK('Entladung des Speichers'!A902),"",'Entladung des Speichers'!C902)</f>
        <v/>
      </c>
      <c r="N902" s="168" t="str">
        <f>IF(ISBLANK('Beladung des Speichers'!A902),"",SUMIFS('Entladung des Speichers'!$E$17:$E$1001,'Entladung des Speichers'!$A$17:$A$1001,'Ergebnis (detailliert)'!$A$17:$A$300))</f>
        <v/>
      </c>
      <c r="O902" s="125" t="str">
        <f t="shared" si="55"/>
        <v/>
      </c>
      <c r="P902" s="20" t="str">
        <f>IFERROR(IF(A902="","",N902*'Ergebnis (detailliert)'!J902/'Ergebnis (detailliert)'!I902),0)</f>
        <v/>
      </c>
      <c r="Q902" s="106" t="str">
        <f t="shared" si="56"/>
        <v/>
      </c>
      <c r="R902" s="107" t="str">
        <f t="shared" si="57"/>
        <v/>
      </c>
      <c r="S902" s="108" t="str">
        <f>IF(A902="","",IF(LOOKUP(A902,Stammdaten!$A$17:$A$1001,Stammdaten!$G$17:$G$1001)="Nein",0,IF(ISBLANK('Beladung des Speichers'!A902),"",ROUND(MIN(J902,Q902)*-1,2))))</f>
        <v/>
      </c>
    </row>
    <row r="903" spans="1:19" x14ac:dyDescent="0.2">
      <c r="A903" s="109" t="str">
        <f>IF('Beladung des Speichers'!A903="","",'Beladung des Speichers'!A903)</f>
        <v/>
      </c>
      <c r="B903" s="109" t="str">
        <f>IF('Beladung des Speichers'!B903="","",'Beladung des Speichers'!B903)</f>
        <v/>
      </c>
      <c r="C903" s="163" t="str">
        <f>IF(ISBLANK('Beladung des Speichers'!A903),"",SUMIFS('Beladung des Speichers'!$C$17:$C$300,'Beladung des Speichers'!$A$17:$A$300,A903)-SUMIFS('Entladung des Speichers'!$C$17:$C$300,'Entladung des Speichers'!$A$17:$A$300,A903)+SUMIFS(Füllstände!$B$17:$B$299,Füllstände!$A$17:$A$299,A903)-SUMIFS(Füllstände!$C$17:$C$299,Füllstände!$A$17:$A$299,A903))</f>
        <v/>
      </c>
      <c r="D903" s="164" t="str">
        <f>IF(ISBLANK('Beladung des Speichers'!A903),"",C903*'Beladung des Speichers'!C903/SUMIFS('Beladung des Speichers'!$C$17:$C$300,'Beladung des Speichers'!$A$17:$A$300,A903))</f>
        <v/>
      </c>
      <c r="E903" s="165" t="str">
        <f>IF(ISBLANK('Beladung des Speichers'!A903),"",1/SUMIFS('Beladung des Speichers'!$C$17:$C$300,'Beladung des Speichers'!$A$17:$A$300,A903)*C903*SUMIF($A$17:$A$300,A903,'Beladung des Speichers'!$E$17:$E$300))</f>
        <v/>
      </c>
      <c r="F903" s="166" t="str">
        <f>IF(ISBLANK('Beladung des Speichers'!A903),"",IF(C903=0,"0,00",D903/C903*E903))</f>
        <v/>
      </c>
      <c r="G903" s="167" t="str">
        <f>IF(ISBLANK('Beladung des Speichers'!A903),"",SUMIFS('Beladung des Speichers'!$C$17:$C$300,'Beladung des Speichers'!$A$17:$A$300,A903))</f>
        <v/>
      </c>
      <c r="H903" s="124" t="str">
        <f>IF(ISBLANK('Beladung des Speichers'!A903),"",'Beladung des Speichers'!C903)</f>
        <v/>
      </c>
      <c r="I903" s="168" t="str">
        <f>IF(ISBLANK('Beladung des Speichers'!A903),"",SUMIFS('Beladung des Speichers'!$E$17:$E$1001,'Beladung des Speichers'!$A$17:$A$1001,'Ergebnis (detailliert)'!A903))</f>
        <v/>
      </c>
      <c r="J903" s="125" t="str">
        <f>IF(ISBLANK('Beladung des Speichers'!A903),"",'Beladung des Speichers'!E903)</f>
        <v/>
      </c>
      <c r="K903" s="168" t="str">
        <f>IF(ISBLANK('Beladung des Speichers'!A903),"",SUMIFS('Entladung des Speichers'!$C$17:$C$1001,'Entladung des Speichers'!$A$17:$A$1001,'Ergebnis (detailliert)'!A903))</f>
        <v/>
      </c>
      <c r="L903" s="169" t="str">
        <f t="shared" si="54"/>
        <v/>
      </c>
      <c r="M903" s="169" t="str">
        <f>IF(ISBLANK('Entladung des Speichers'!A903),"",'Entladung des Speichers'!C903)</f>
        <v/>
      </c>
      <c r="N903" s="168" t="str">
        <f>IF(ISBLANK('Beladung des Speichers'!A903),"",SUMIFS('Entladung des Speichers'!$E$17:$E$1001,'Entladung des Speichers'!$A$17:$A$1001,'Ergebnis (detailliert)'!$A$17:$A$300))</f>
        <v/>
      </c>
      <c r="O903" s="125" t="str">
        <f t="shared" si="55"/>
        <v/>
      </c>
      <c r="P903" s="20" t="str">
        <f>IFERROR(IF(A903="","",N903*'Ergebnis (detailliert)'!J903/'Ergebnis (detailliert)'!I903),0)</f>
        <v/>
      </c>
      <c r="Q903" s="106" t="str">
        <f t="shared" si="56"/>
        <v/>
      </c>
      <c r="R903" s="107" t="str">
        <f t="shared" si="57"/>
        <v/>
      </c>
      <c r="S903" s="108" t="str">
        <f>IF(A903="","",IF(LOOKUP(A903,Stammdaten!$A$17:$A$1001,Stammdaten!$G$17:$G$1001)="Nein",0,IF(ISBLANK('Beladung des Speichers'!A903),"",ROUND(MIN(J903,Q903)*-1,2))))</f>
        <v/>
      </c>
    </row>
    <row r="904" spans="1:19" x14ac:dyDescent="0.2">
      <c r="A904" s="109" t="str">
        <f>IF('Beladung des Speichers'!A904="","",'Beladung des Speichers'!A904)</f>
        <v/>
      </c>
      <c r="B904" s="109" t="str">
        <f>IF('Beladung des Speichers'!B904="","",'Beladung des Speichers'!B904)</f>
        <v/>
      </c>
      <c r="C904" s="163" t="str">
        <f>IF(ISBLANK('Beladung des Speichers'!A904),"",SUMIFS('Beladung des Speichers'!$C$17:$C$300,'Beladung des Speichers'!$A$17:$A$300,A904)-SUMIFS('Entladung des Speichers'!$C$17:$C$300,'Entladung des Speichers'!$A$17:$A$300,A904)+SUMIFS(Füllstände!$B$17:$B$299,Füllstände!$A$17:$A$299,A904)-SUMIFS(Füllstände!$C$17:$C$299,Füllstände!$A$17:$A$299,A904))</f>
        <v/>
      </c>
      <c r="D904" s="164" t="str">
        <f>IF(ISBLANK('Beladung des Speichers'!A904),"",C904*'Beladung des Speichers'!C904/SUMIFS('Beladung des Speichers'!$C$17:$C$300,'Beladung des Speichers'!$A$17:$A$300,A904))</f>
        <v/>
      </c>
      <c r="E904" s="165" t="str">
        <f>IF(ISBLANK('Beladung des Speichers'!A904),"",1/SUMIFS('Beladung des Speichers'!$C$17:$C$300,'Beladung des Speichers'!$A$17:$A$300,A904)*C904*SUMIF($A$17:$A$300,A904,'Beladung des Speichers'!$E$17:$E$300))</f>
        <v/>
      </c>
      <c r="F904" s="166" t="str">
        <f>IF(ISBLANK('Beladung des Speichers'!A904),"",IF(C904=0,"0,00",D904/C904*E904))</f>
        <v/>
      </c>
      <c r="G904" s="167" t="str">
        <f>IF(ISBLANK('Beladung des Speichers'!A904),"",SUMIFS('Beladung des Speichers'!$C$17:$C$300,'Beladung des Speichers'!$A$17:$A$300,A904))</f>
        <v/>
      </c>
      <c r="H904" s="124" t="str">
        <f>IF(ISBLANK('Beladung des Speichers'!A904),"",'Beladung des Speichers'!C904)</f>
        <v/>
      </c>
      <c r="I904" s="168" t="str">
        <f>IF(ISBLANK('Beladung des Speichers'!A904),"",SUMIFS('Beladung des Speichers'!$E$17:$E$1001,'Beladung des Speichers'!$A$17:$A$1001,'Ergebnis (detailliert)'!A904))</f>
        <v/>
      </c>
      <c r="J904" s="125" t="str">
        <f>IF(ISBLANK('Beladung des Speichers'!A904),"",'Beladung des Speichers'!E904)</f>
        <v/>
      </c>
      <c r="K904" s="168" t="str">
        <f>IF(ISBLANK('Beladung des Speichers'!A904),"",SUMIFS('Entladung des Speichers'!$C$17:$C$1001,'Entladung des Speichers'!$A$17:$A$1001,'Ergebnis (detailliert)'!A904))</f>
        <v/>
      </c>
      <c r="L904" s="169" t="str">
        <f t="shared" si="54"/>
        <v/>
      </c>
      <c r="M904" s="169" t="str">
        <f>IF(ISBLANK('Entladung des Speichers'!A904),"",'Entladung des Speichers'!C904)</f>
        <v/>
      </c>
      <c r="N904" s="168" t="str">
        <f>IF(ISBLANK('Beladung des Speichers'!A904),"",SUMIFS('Entladung des Speichers'!$E$17:$E$1001,'Entladung des Speichers'!$A$17:$A$1001,'Ergebnis (detailliert)'!$A$17:$A$300))</f>
        <v/>
      </c>
      <c r="O904" s="125" t="str">
        <f t="shared" si="55"/>
        <v/>
      </c>
      <c r="P904" s="20" t="str">
        <f>IFERROR(IF(A904="","",N904*'Ergebnis (detailliert)'!J904/'Ergebnis (detailliert)'!I904),0)</f>
        <v/>
      </c>
      <c r="Q904" s="106" t="str">
        <f t="shared" si="56"/>
        <v/>
      </c>
      <c r="R904" s="107" t="str">
        <f t="shared" si="57"/>
        <v/>
      </c>
      <c r="S904" s="108" t="str">
        <f>IF(A904="","",IF(LOOKUP(A904,Stammdaten!$A$17:$A$1001,Stammdaten!$G$17:$G$1001)="Nein",0,IF(ISBLANK('Beladung des Speichers'!A904),"",ROUND(MIN(J904,Q904)*-1,2))))</f>
        <v/>
      </c>
    </row>
    <row r="905" spans="1:19" x14ac:dyDescent="0.2">
      <c r="A905" s="109" t="str">
        <f>IF('Beladung des Speichers'!A905="","",'Beladung des Speichers'!A905)</f>
        <v/>
      </c>
      <c r="B905" s="109" t="str">
        <f>IF('Beladung des Speichers'!B905="","",'Beladung des Speichers'!B905)</f>
        <v/>
      </c>
      <c r="C905" s="163" t="str">
        <f>IF(ISBLANK('Beladung des Speichers'!A905),"",SUMIFS('Beladung des Speichers'!$C$17:$C$300,'Beladung des Speichers'!$A$17:$A$300,A905)-SUMIFS('Entladung des Speichers'!$C$17:$C$300,'Entladung des Speichers'!$A$17:$A$300,A905)+SUMIFS(Füllstände!$B$17:$B$299,Füllstände!$A$17:$A$299,A905)-SUMIFS(Füllstände!$C$17:$C$299,Füllstände!$A$17:$A$299,A905))</f>
        <v/>
      </c>
      <c r="D905" s="164" t="str">
        <f>IF(ISBLANK('Beladung des Speichers'!A905),"",C905*'Beladung des Speichers'!C905/SUMIFS('Beladung des Speichers'!$C$17:$C$300,'Beladung des Speichers'!$A$17:$A$300,A905))</f>
        <v/>
      </c>
      <c r="E905" s="165" t="str">
        <f>IF(ISBLANK('Beladung des Speichers'!A905),"",1/SUMIFS('Beladung des Speichers'!$C$17:$C$300,'Beladung des Speichers'!$A$17:$A$300,A905)*C905*SUMIF($A$17:$A$300,A905,'Beladung des Speichers'!$E$17:$E$300))</f>
        <v/>
      </c>
      <c r="F905" s="166" t="str">
        <f>IF(ISBLANK('Beladung des Speichers'!A905),"",IF(C905=0,"0,00",D905/C905*E905))</f>
        <v/>
      </c>
      <c r="G905" s="167" t="str">
        <f>IF(ISBLANK('Beladung des Speichers'!A905),"",SUMIFS('Beladung des Speichers'!$C$17:$C$300,'Beladung des Speichers'!$A$17:$A$300,A905))</f>
        <v/>
      </c>
      <c r="H905" s="124" t="str">
        <f>IF(ISBLANK('Beladung des Speichers'!A905),"",'Beladung des Speichers'!C905)</f>
        <v/>
      </c>
      <c r="I905" s="168" t="str">
        <f>IF(ISBLANK('Beladung des Speichers'!A905),"",SUMIFS('Beladung des Speichers'!$E$17:$E$1001,'Beladung des Speichers'!$A$17:$A$1001,'Ergebnis (detailliert)'!A905))</f>
        <v/>
      </c>
      <c r="J905" s="125" t="str">
        <f>IF(ISBLANK('Beladung des Speichers'!A905),"",'Beladung des Speichers'!E905)</f>
        <v/>
      </c>
      <c r="K905" s="168" t="str">
        <f>IF(ISBLANK('Beladung des Speichers'!A905),"",SUMIFS('Entladung des Speichers'!$C$17:$C$1001,'Entladung des Speichers'!$A$17:$A$1001,'Ergebnis (detailliert)'!A905))</f>
        <v/>
      </c>
      <c r="L905" s="169" t="str">
        <f t="shared" si="54"/>
        <v/>
      </c>
      <c r="M905" s="169" t="str">
        <f>IF(ISBLANK('Entladung des Speichers'!A905),"",'Entladung des Speichers'!C905)</f>
        <v/>
      </c>
      <c r="N905" s="168" t="str">
        <f>IF(ISBLANK('Beladung des Speichers'!A905),"",SUMIFS('Entladung des Speichers'!$E$17:$E$1001,'Entladung des Speichers'!$A$17:$A$1001,'Ergebnis (detailliert)'!$A$17:$A$300))</f>
        <v/>
      </c>
      <c r="O905" s="125" t="str">
        <f t="shared" si="55"/>
        <v/>
      </c>
      <c r="P905" s="20" t="str">
        <f>IFERROR(IF(A905="","",N905*'Ergebnis (detailliert)'!J905/'Ergebnis (detailliert)'!I905),0)</f>
        <v/>
      </c>
      <c r="Q905" s="106" t="str">
        <f t="shared" si="56"/>
        <v/>
      </c>
      <c r="R905" s="107" t="str">
        <f t="shared" si="57"/>
        <v/>
      </c>
      <c r="S905" s="108" t="str">
        <f>IF(A905="","",IF(LOOKUP(A905,Stammdaten!$A$17:$A$1001,Stammdaten!$G$17:$G$1001)="Nein",0,IF(ISBLANK('Beladung des Speichers'!A905),"",ROUND(MIN(J905,Q905)*-1,2))))</f>
        <v/>
      </c>
    </row>
    <row r="906" spans="1:19" x14ac:dyDescent="0.2">
      <c r="A906" s="109" t="str">
        <f>IF('Beladung des Speichers'!A906="","",'Beladung des Speichers'!A906)</f>
        <v/>
      </c>
      <c r="B906" s="109" t="str">
        <f>IF('Beladung des Speichers'!B906="","",'Beladung des Speichers'!B906)</f>
        <v/>
      </c>
      <c r="C906" s="163" t="str">
        <f>IF(ISBLANK('Beladung des Speichers'!A906),"",SUMIFS('Beladung des Speichers'!$C$17:$C$300,'Beladung des Speichers'!$A$17:$A$300,A906)-SUMIFS('Entladung des Speichers'!$C$17:$C$300,'Entladung des Speichers'!$A$17:$A$300,A906)+SUMIFS(Füllstände!$B$17:$B$299,Füllstände!$A$17:$A$299,A906)-SUMIFS(Füllstände!$C$17:$C$299,Füllstände!$A$17:$A$299,A906))</f>
        <v/>
      </c>
      <c r="D906" s="164" t="str">
        <f>IF(ISBLANK('Beladung des Speichers'!A906),"",C906*'Beladung des Speichers'!C906/SUMIFS('Beladung des Speichers'!$C$17:$C$300,'Beladung des Speichers'!$A$17:$A$300,A906))</f>
        <v/>
      </c>
      <c r="E906" s="165" t="str">
        <f>IF(ISBLANK('Beladung des Speichers'!A906),"",1/SUMIFS('Beladung des Speichers'!$C$17:$C$300,'Beladung des Speichers'!$A$17:$A$300,A906)*C906*SUMIF($A$17:$A$300,A906,'Beladung des Speichers'!$E$17:$E$300))</f>
        <v/>
      </c>
      <c r="F906" s="166" t="str">
        <f>IF(ISBLANK('Beladung des Speichers'!A906),"",IF(C906=0,"0,00",D906/C906*E906))</f>
        <v/>
      </c>
      <c r="G906" s="167" t="str">
        <f>IF(ISBLANK('Beladung des Speichers'!A906),"",SUMIFS('Beladung des Speichers'!$C$17:$C$300,'Beladung des Speichers'!$A$17:$A$300,A906))</f>
        <v/>
      </c>
      <c r="H906" s="124" t="str">
        <f>IF(ISBLANK('Beladung des Speichers'!A906),"",'Beladung des Speichers'!C906)</f>
        <v/>
      </c>
      <c r="I906" s="168" t="str">
        <f>IF(ISBLANK('Beladung des Speichers'!A906),"",SUMIFS('Beladung des Speichers'!$E$17:$E$1001,'Beladung des Speichers'!$A$17:$A$1001,'Ergebnis (detailliert)'!A906))</f>
        <v/>
      </c>
      <c r="J906" s="125" t="str">
        <f>IF(ISBLANK('Beladung des Speichers'!A906),"",'Beladung des Speichers'!E906)</f>
        <v/>
      </c>
      <c r="K906" s="168" t="str">
        <f>IF(ISBLANK('Beladung des Speichers'!A906),"",SUMIFS('Entladung des Speichers'!$C$17:$C$1001,'Entladung des Speichers'!$A$17:$A$1001,'Ergebnis (detailliert)'!A906))</f>
        <v/>
      </c>
      <c r="L906" s="169" t="str">
        <f t="shared" si="54"/>
        <v/>
      </c>
      <c r="M906" s="169" t="str">
        <f>IF(ISBLANK('Entladung des Speichers'!A906),"",'Entladung des Speichers'!C906)</f>
        <v/>
      </c>
      <c r="N906" s="168" t="str">
        <f>IF(ISBLANK('Beladung des Speichers'!A906),"",SUMIFS('Entladung des Speichers'!$E$17:$E$1001,'Entladung des Speichers'!$A$17:$A$1001,'Ergebnis (detailliert)'!$A$17:$A$300))</f>
        <v/>
      </c>
      <c r="O906" s="125" t="str">
        <f t="shared" si="55"/>
        <v/>
      </c>
      <c r="P906" s="20" t="str">
        <f>IFERROR(IF(A906="","",N906*'Ergebnis (detailliert)'!J906/'Ergebnis (detailliert)'!I906),0)</f>
        <v/>
      </c>
      <c r="Q906" s="106" t="str">
        <f t="shared" si="56"/>
        <v/>
      </c>
      <c r="R906" s="107" t="str">
        <f t="shared" si="57"/>
        <v/>
      </c>
      <c r="S906" s="108" t="str">
        <f>IF(A906="","",IF(LOOKUP(A906,Stammdaten!$A$17:$A$1001,Stammdaten!$G$17:$G$1001)="Nein",0,IF(ISBLANK('Beladung des Speichers'!A906),"",ROUND(MIN(J906,Q906)*-1,2))))</f>
        <v/>
      </c>
    </row>
    <row r="907" spans="1:19" x14ac:dyDescent="0.2">
      <c r="A907" s="109" t="str">
        <f>IF('Beladung des Speichers'!A907="","",'Beladung des Speichers'!A907)</f>
        <v/>
      </c>
      <c r="B907" s="109" t="str">
        <f>IF('Beladung des Speichers'!B907="","",'Beladung des Speichers'!B907)</f>
        <v/>
      </c>
      <c r="C907" s="163" t="str">
        <f>IF(ISBLANK('Beladung des Speichers'!A907),"",SUMIFS('Beladung des Speichers'!$C$17:$C$300,'Beladung des Speichers'!$A$17:$A$300,A907)-SUMIFS('Entladung des Speichers'!$C$17:$C$300,'Entladung des Speichers'!$A$17:$A$300,A907)+SUMIFS(Füllstände!$B$17:$B$299,Füllstände!$A$17:$A$299,A907)-SUMIFS(Füllstände!$C$17:$C$299,Füllstände!$A$17:$A$299,A907))</f>
        <v/>
      </c>
      <c r="D907" s="164" t="str">
        <f>IF(ISBLANK('Beladung des Speichers'!A907),"",C907*'Beladung des Speichers'!C907/SUMIFS('Beladung des Speichers'!$C$17:$C$300,'Beladung des Speichers'!$A$17:$A$300,A907))</f>
        <v/>
      </c>
      <c r="E907" s="165" t="str">
        <f>IF(ISBLANK('Beladung des Speichers'!A907),"",1/SUMIFS('Beladung des Speichers'!$C$17:$C$300,'Beladung des Speichers'!$A$17:$A$300,A907)*C907*SUMIF($A$17:$A$300,A907,'Beladung des Speichers'!$E$17:$E$300))</f>
        <v/>
      </c>
      <c r="F907" s="166" t="str">
        <f>IF(ISBLANK('Beladung des Speichers'!A907),"",IF(C907=0,"0,00",D907/C907*E907))</f>
        <v/>
      </c>
      <c r="G907" s="167" t="str">
        <f>IF(ISBLANK('Beladung des Speichers'!A907),"",SUMIFS('Beladung des Speichers'!$C$17:$C$300,'Beladung des Speichers'!$A$17:$A$300,A907))</f>
        <v/>
      </c>
      <c r="H907" s="124" t="str">
        <f>IF(ISBLANK('Beladung des Speichers'!A907),"",'Beladung des Speichers'!C907)</f>
        <v/>
      </c>
      <c r="I907" s="168" t="str">
        <f>IF(ISBLANK('Beladung des Speichers'!A907),"",SUMIFS('Beladung des Speichers'!$E$17:$E$1001,'Beladung des Speichers'!$A$17:$A$1001,'Ergebnis (detailliert)'!A907))</f>
        <v/>
      </c>
      <c r="J907" s="125" t="str">
        <f>IF(ISBLANK('Beladung des Speichers'!A907),"",'Beladung des Speichers'!E907)</f>
        <v/>
      </c>
      <c r="K907" s="168" t="str">
        <f>IF(ISBLANK('Beladung des Speichers'!A907),"",SUMIFS('Entladung des Speichers'!$C$17:$C$1001,'Entladung des Speichers'!$A$17:$A$1001,'Ergebnis (detailliert)'!A907))</f>
        <v/>
      </c>
      <c r="L907" s="169" t="str">
        <f t="shared" si="54"/>
        <v/>
      </c>
      <c r="M907" s="169" t="str">
        <f>IF(ISBLANK('Entladung des Speichers'!A907),"",'Entladung des Speichers'!C907)</f>
        <v/>
      </c>
      <c r="N907" s="168" t="str">
        <f>IF(ISBLANK('Beladung des Speichers'!A907),"",SUMIFS('Entladung des Speichers'!$E$17:$E$1001,'Entladung des Speichers'!$A$17:$A$1001,'Ergebnis (detailliert)'!$A$17:$A$300))</f>
        <v/>
      </c>
      <c r="O907" s="125" t="str">
        <f t="shared" si="55"/>
        <v/>
      </c>
      <c r="P907" s="20" t="str">
        <f>IFERROR(IF(A907="","",N907*'Ergebnis (detailliert)'!J907/'Ergebnis (detailliert)'!I907),0)</f>
        <v/>
      </c>
      <c r="Q907" s="106" t="str">
        <f t="shared" si="56"/>
        <v/>
      </c>
      <c r="R907" s="107" t="str">
        <f t="shared" si="57"/>
        <v/>
      </c>
      <c r="S907" s="108" t="str">
        <f>IF(A907="","",IF(LOOKUP(A907,Stammdaten!$A$17:$A$1001,Stammdaten!$G$17:$G$1001)="Nein",0,IF(ISBLANK('Beladung des Speichers'!A907),"",ROUND(MIN(J907,Q907)*-1,2))))</f>
        <v/>
      </c>
    </row>
    <row r="908" spans="1:19" x14ac:dyDescent="0.2">
      <c r="A908" s="109" t="str">
        <f>IF('Beladung des Speichers'!A908="","",'Beladung des Speichers'!A908)</f>
        <v/>
      </c>
      <c r="B908" s="109" t="str">
        <f>IF('Beladung des Speichers'!B908="","",'Beladung des Speichers'!B908)</f>
        <v/>
      </c>
      <c r="C908" s="163" t="str">
        <f>IF(ISBLANK('Beladung des Speichers'!A908),"",SUMIFS('Beladung des Speichers'!$C$17:$C$300,'Beladung des Speichers'!$A$17:$A$300,A908)-SUMIFS('Entladung des Speichers'!$C$17:$C$300,'Entladung des Speichers'!$A$17:$A$300,A908)+SUMIFS(Füllstände!$B$17:$B$299,Füllstände!$A$17:$A$299,A908)-SUMIFS(Füllstände!$C$17:$C$299,Füllstände!$A$17:$A$299,A908))</f>
        <v/>
      </c>
      <c r="D908" s="164" t="str">
        <f>IF(ISBLANK('Beladung des Speichers'!A908),"",C908*'Beladung des Speichers'!C908/SUMIFS('Beladung des Speichers'!$C$17:$C$300,'Beladung des Speichers'!$A$17:$A$300,A908))</f>
        <v/>
      </c>
      <c r="E908" s="165" t="str">
        <f>IF(ISBLANK('Beladung des Speichers'!A908),"",1/SUMIFS('Beladung des Speichers'!$C$17:$C$300,'Beladung des Speichers'!$A$17:$A$300,A908)*C908*SUMIF($A$17:$A$300,A908,'Beladung des Speichers'!$E$17:$E$300))</f>
        <v/>
      </c>
      <c r="F908" s="166" t="str">
        <f>IF(ISBLANK('Beladung des Speichers'!A908),"",IF(C908=0,"0,00",D908/C908*E908))</f>
        <v/>
      </c>
      <c r="G908" s="167" t="str">
        <f>IF(ISBLANK('Beladung des Speichers'!A908),"",SUMIFS('Beladung des Speichers'!$C$17:$C$300,'Beladung des Speichers'!$A$17:$A$300,A908))</f>
        <v/>
      </c>
      <c r="H908" s="124" t="str">
        <f>IF(ISBLANK('Beladung des Speichers'!A908),"",'Beladung des Speichers'!C908)</f>
        <v/>
      </c>
      <c r="I908" s="168" t="str">
        <f>IF(ISBLANK('Beladung des Speichers'!A908),"",SUMIFS('Beladung des Speichers'!$E$17:$E$1001,'Beladung des Speichers'!$A$17:$A$1001,'Ergebnis (detailliert)'!A908))</f>
        <v/>
      </c>
      <c r="J908" s="125" t="str">
        <f>IF(ISBLANK('Beladung des Speichers'!A908),"",'Beladung des Speichers'!E908)</f>
        <v/>
      </c>
      <c r="K908" s="168" t="str">
        <f>IF(ISBLANK('Beladung des Speichers'!A908),"",SUMIFS('Entladung des Speichers'!$C$17:$C$1001,'Entladung des Speichers'!$A$17:$A$1001,'Ergebnis (detailliert)'!A908))</f>
        <v/>
      </c>
      <c r="L908" s="169" t="str">
        <f t="shared" si="54"/>
        <v/>
      </c>
      <c r="M908" s="169" t="str">
        <f>IF(ISBLANK('Entladung des Speichers'!A908),"",'Entladung des Speichers'!C908)</f>
        <v/>
      </c>
      <c r="N908" s="168" t="str">
        <f>IF(ISBLANK('Beladung des Speichers'!A908),"",SUMIFS('Entladung des Speichers'!$E$17:$E$1001,'Entladung des Speichers'!$A$17:$A$1001,'Ergebnis (detailliert)'!$A$17:$A$300))</f>
        <v/>
      </c>
      <c r="O908" s="125" t="str">
        <f t="shared" si="55"/>
        <v/>
      </c>
      <c r="P908" s="20" t="str">
        <f>IFERROR(IF(A908="","",N908*'Ergebnis (detailliert)'!J908/'Ergebnis (detailliert)'!I908),0)</f>
        <v/>
      </c>
      <c r="Q908" s="106" t="str">
        <f t="shared" si="56"/>
        <v/>
      </c>
      <c r="R908" s="107" t="str">
        <f t="shared" si="57"/>
        <v/>
      </c>
      <c r="S908" s="108" t="str">
        <f>IF(A908="","",IF(LOOKUP(A908,Stammdaten!$A$17:$A$1001,Stammdaten!$G$17:$G$1001)="Nein",0,IF(ISBLANK('Beladung des Speichers'!A908),"",ROUND(MIN(J908,Q908)*-1,2))))</f>
        <v/>
      </c>
    </row>
    <row r="909" spans="1:19" x14ac:dyDescent="0.2">
      <c r="A909" s="109" t="str">
        <f>IF('Beladung des Speichers'!A909="","",'Beladung des Speichers'!A909)</f>
        <v/>
      </c>
      <c r="B909" s="109" t="str">
        <f>IF('Beladung des Speichers'!B909="","",'Beladung des Speichers'!B909)</f>
        <v/>
      </c>
      <c r="C909" s="163" t="str">
        <f>IF(ISBLANK('Beladung des Speichers'!A909),"",SUMIFS('Beladung des Speichers'!$C$17:$C$300,'Beladung des Speichers'!$A$17:$A$300,A909)-SUMIFS('Entladung des Speichers'!$C$17:$C$300,'Entladung des Speichers'!$A$17:$A$300,A909)+SUMIFS(Füllstände!$B$17:$B$299,Füllstände!$A$17:$A$299,A909)-SUMIFS(Füllstände!$C$17:$C$299,Füllstände!$A$17:$A$299,A909))</f>
        <v/>
      </c>
      <c r="D909" s="164" t="str">
        <f>IF(ISBLANK('Beladung des Speichers'!A909),"",C909*'Beladung des Speichers'!C909/SUMIFS('Beladung des Speichers'!$C$17:$C$300,'Beladung des Speichers'!$A$17:$A$300,A909))</f>
        <v/>
      </c>
      <c r="E909" s="165" t="str">
        <f>IF(ISBLANK('Beladung des Speichers'!A909),"",1/SUMIFS('Beladung des Speichers'!$C$17:$C$300,'Beladung des Speichers'!$A$17:$A$300,A909)*C909*SUMIF($A$17:$A$300,A909,'Beladung des Speichers'!$E$17:$E$300))</f>
        <v/>
      </c>
      <c r="F909" s="166" t="str">
        <f>IF(ISBLANK('Beladung des Speichers'!A909),"",IF(C909=0,"0,00",D909/C909*E909))</f>
        <v/>
      </c>
      <c r="G909" s="167" t="str">
        <f>IF(ISBLANK('Beladung des Speichers'!A909),"",SUMIFS('Beladung des Speichers'!$C$17:$C$300,'Beladung des Speichers'!$A$17:$A$300,A909))</f>
        <v/>
      </c>
      <c r="H909" s="124" t="str">
        <f>IF(ISBLANK('Beladung des Speichers'!A909),"",'Beladung des Speichers'!C909)</f>
        <v/>
      </c>
      <c r="I909" s="168" t="str">
        <f>IF(ISBLANK('Beladung des Speichers'!A909),"",SUMIFS('Beladung des Speichers'!$E$17:$E$1001,'Beladung des Speichers'!$A$17:$A$1001,'Ergebnis (detailliert)'!A909))</f>
        <v/>
      </c>
      <c r="J909" s="125" t="str">
        <f>IF(ISBLANK('Beladung des Speichers'!A909),"",'Beladung des Speichers'!E909)</f>
        <v/>
      </c>
      <c r="K909" s="168" t="str">
        <f>IF(ISBLANK('Beladung des Speichers'!A909),"",SUMIFS('Entladung des Speichers'!$C$17:$C$1001,'Entladung des Speichers'!$A$17:$A$1001,'Ergebnis (detailliert)'!A909))</f>
        <v/>
      </c>
      <c r="L909" s="169" t="str">
        <f t="shared" si="54"/>
        <v/>
      </c>
      <c r="M909" s="169" t="str">
        <f>IF(ISBLANK('Entladung des Speichers'!A909),"",'Entladung des Speichers'!C909)</f>
        <v/>
      </c>
      <c r="N909" s="168" t="str">
        <f>IF(ISBLANK('Beladung des Speichers'!A909),"",SUMIFS('Entladung des Speichers'!$E$17:$E$1001,'Entladung des Speichers'!$A$17:$A$1001,'Ergebnis (detailliert)'!$A$17:$A$300))</f>
        <v/>
      </c>
      <c r="O909" s="125" t="str">
        <f t="shared" si="55"/>
        <v/>
      </c>
      <c r="P909" s="20" t="str">
        <f>IFERROR(IF(A909="","",N909*'Ergebnis (detailliert)'!J909/'Ergebnis (detailliert)'!I909),0)</f>
        <v/>
      </c>
      <c r="Q909" s="106" t="str">
        <f t="shared" si="56"/>
        <v/>
      </c>
      <c r="R909" s="107" t="str">
        <f t="shared" si="57"/>
        <v/>
      </c>
      <c r="S909" s="108" t="str">
        <f>IF(A909="","",IF(LOOKUP(A909,Stammdaten!$A$17:$A$1001,Stammdaten!$G$17:$G$1001)="Nein",0,IF(ISBLANK('Beladung des Speichers'!A909),"",ROUND(MIN(J909,Q909)*-1,2))))</f>
        <v/>
      </c>
    </row>
    <row r="910" spans="1:19" x14ac:dyDescent="0.2">
      <c r="A910" s="109" t="str">
        <f>IF('Beladung des Speichers'!A910="","",'Beladung des Speichers'!A910)</f>
        <v/>
      </c>
      <c r="B910" s="109" t="str">
        <f>IF('Beladung des Speichers'!B910="","",'Beladung des Speichers'!B910)</f>
        <v/>
      </c>
      <c r="C910" s="163" t="str">
        <f>IF(ISBLANK('Beladung des Speichers'!A910),"",SUMIFS('Beladung des Speichers'!$C$17:$C$300,'Beladung des Speichers'!$A$17:$A$300,A910)-SUMIFS('Entladung des Speichers'!$C$17:$C$300,'Entladung des Speichers'!$A$17:$A$300,A910)+SUMIFS(Füllstände!$B$17:$B$299,Füllstände!$A$17:$A$299,A910)-SUMIFS(Füllstände!$C$17:$C$299,Füllstände!$A$17:$A$299,A910))</f>
        <v/>
      </c>
      <c r="D910" s="164" t="str">
        <f>IF(ISBLANK('Beladung des Speichers'!A910),"",C910*'Beladung des Speichers'!C910/SUMIFS('Beladung des Speichers'!$C$17:$C$300,'Beladung des Speichers'!$A$17:$A$300,A910))</f>
        <v/>
      </c>
      <c r="E910" s="165" t="str">
        <f>IF(ISBLANK('Beladung des Speichers'!A910),"",1/SUMIFS('Beladung des Speichers'!$C$17:$C$300,'Beladung des Speichers'!$A$17:$A$300,A910)*C910*SUMIF($A$17:$A$300,A910,'Beladung des Speichers'!$E$17:$E$300))</f>
        <v/>
      </c>
      <c r="F910" s="166" t="str">
        <f>IF(ISBLANK('Beladung des Speichers'!A910),"",IF(C910=0,"0,00",D910/C910*E910))</f>
        <v/>
      </c>
      <c r="G910" s="167" t="str">
        <f>IF(ISBLANK('Beladung des Speichers'!A910),"",SUMIFS('Beladung des Speichers'!$C$17:$C$300,'Beladung des Speichers'!$A$17:$A$300,A910))</f>
        <v/>
      </c>
      <c r="H910" s="124" t="str">
        <f>IF(ISBLANK('Beladung des Speichers'!A910),"",'Beladung des Speichers'!C910)</f>
        <v/>
      </c>
      <c r="I910" s="168" t="str">
        <f>IF(ISBLANK('Beladung des Speichers'!A910),"",SUMIFS('Beladung des Speichers'!$E$17:$E$1001,'Beladung des Speichers'!$A$17:$A$1001,'Ergebnis (detailliert)'!A910))</f>
        <v/>
      </c>
      <c r="J910" s="125" t="str">
        <f>IF(ISBLANK('Beladung des Speichers'!A910),"",'Beladung des Speichers'!E910)</f>
        <v/>
      </c>
      <c r="K910" s="168" t="str">
        <f>IF(ISBLANK('Beladung des Speichers'!A910),"",SUMIFS('Entladung des Speichers'!$C$17:$C$1001,'Entladung des Speichers'!$A$17:$A$1001,'Ergebnis (detailliert)'!A910))</f>
        <v/>
      </c>
      <c r="L910" s="169" t="str">
        <f t="shared" si="54"/>
        <v/>
      </c>
      <c r="M910" s="169" t="str">
        <f>IF(ISBLANK('Entladung des Speichers'!A910),"",'Entladung des Speichers'!C910)</f>
        <v/>
      </c>
      <c r="N910" s="168" t="str">
        <f>IF(ISBLANK('Beladung des Speichers'!A910),"",SUMIFS('Entladung des Speichers'!$E$17:$E$1001,'Entladung des Speichers'!$A$17:$A$1001,'Ergebnis (detailliert)'!$A$17:$A$300))</f>
        <v/>
      </c>
      <c r="O910" s="125" t="str">
        <f t="shared" si="55"/>
        <v/>
      </c>
      <c r="P910" s="20" t="str">
        <f>IFERROR(IF(A910="","",N910*'Ergebnis (detailliert)'!J910/'Ergebnis (detailliert)'!I910),0)</f>
        <v/>
      </c>
      <c r="Q910" s="106" t="str">
        <f t="shared" si="56"/>
        <v/>
      </c>
      <c r="R910" s="107" t="str">
        <f t="shared" si="57"/>
        <v/>
      </c>
      <c r="S910" s="108" t="str">
        <f>IF(A910="","",IF(LOOKUP(A910,Stammdaten!$A$17:$A$1001,Stammdaten!$G$17:$G$1001)="Nein",0,IF(ISBLANK('Beladung des Speichers'!A910),"",ROUND(MIN(J910,Q910)*-1,2))))</f>
        <v/>
      </c>
    </row>
    <row r="911" spans="1:19" x14ac:dyDescent="0.2">
      <c r="A911" s="109" t="str">
        <f>IF('Beladung des Speichers'!A911="","",'Beladung des Speichers'!A911)</f>
        <v/>
      </c>
      <c r="B911" s="109" t="str">
        <f>IF('Beladung des Speichers'!B911="","",'Beladung des Speichers'!B911)</f>
        <v/>
      </c>
      <c r="C911" s="163" t="str">
        <f>IF(ISBLANK('Beladung des Speichers'!A911),"",SUMIFS('Beladung des Speichers'!$C$17:$C$300,'Beladung des Speichers'!$A$17:$A$300,A911)-SUMIFS('Entladung des Speichers'!$C$17:$C$300,'Entladung des Speichers'!$A$17:$A$300,A911)+SUMIFS(Füllstände!$B$17:$B$299,Füllstände!$A$17:$A$299,A911)-SUMIFS(Füllstände!$C$17:$C$299,Füllstände!$A$17:$A$299,A911))</f>
        <v/>
      </c>
      <c r="D911" s="164" t="str">
        <f>IF(ISBLANK('Beladung des Speichers'!A911),"",C911*'Beladung des Speichers'!C911/SUMIFS('Beladung des Speichers'!$C$17:$C$300,'Beladung des Speichers'!$A$17:$A$300,A911))</f>
        <v/>
      </c>
      <c r="E911" s="165" t="str">
        <f>IF(ISBLANK('Beladung des Speichers'!A911),"",1/SUMIFS('Beladung des Speichers'!$C$17:$C$300,'Beladung des Speichers'!$A$17:$A$300,A911)*C911*SUMIF($A$17:$A$300,A911,'Beladung des Speichers'!$E$17:$E$300))</f>
        <v/>
      </c>
      <c r="F911" s="166" t="str">
        <f>IF(ISBLANK('Beladung des Speichers'!A911),"",IF(C911=0,"0,00",D911/C911*E911))</f>
        <v/>
      </c>
      <c r="G911" s="167" t="str">
        <f>IF(ISBLANK('Beladung des Speichers'!A911),"",SUMIFS('Beladung des Speichers'!$C$17:$C$300,'Beladung des Speichers'!$A$17:$A$300,A911))</f>
        <v/>
      </c>
      <c r="H911" s="124" t="str">
        <f>IF(ISBLANK('Beladung des Speichers'!A911),"",'Beladung des Speichers'!C911)</f>
        <v/>
      </c>
      <c r="I911" s="168" t="str">
        <f>IF(ISBLANK('Beladung des Speichers'!A911),"",SUMIFS('Beladung des Speichers'!$E$17:$E$1001,'Beladung des Speichers'!$A$17:$A$1001,'Ergebnis (detailliert)'!A911))</f>
        <v/>
      </c>
      <c r="J911" s="125" t="str">
        <f>IF(ISBLANK('Beladung des Speichers'!A911),"",'Beladung des Speichers'!E911)</f>
        <v/>
      </c>
      <c r="K911" s="168" t="str">
        <f>IF(ISBLANK('Beladung des Speichers'!A911),"",SUMIFS('Entladung des Speichers'!$C$17:$C$1001,'Entladung des Speichers'!$A$17:$A$1001,'Ergebnis (detailliert)'!A911))</f>
        <v/>
      </c>
      <c r="L911" s="169" t="str">
        <f t="shared" si="54"/>
        <v/>
      </c>
      <c r="M911" s="169" t="str">
        <f>IF(ISBLANK('Entladung des Speichers'!A911),"",'Entladung des Speichers'!C911)</f>
        <v/>
      </c>
      <c r="N911" s="168" t="str">
        <f>IF(ISBLANK('Beladung des Speichers'!A911),"",SUMIFS('Entladung des Speichers'!$E$17:$E$1001,'Entladung des Speichers'!$A$17:$A$1001,'Ergebnis (detailliert)'!$A$17:$A$300))</f>
        <v/>
      </c>
      <c r="O911" s="125" t="str">
        <f t="shared" si="55"/>
        <v/>
      </c>
      <c r="P911" s="20" t="str">
        <f>IFERROR(IF(A911="","",N911*'Ergebnis (detailliert)'!J911/'Ergebnis (detailliert)'!I911),0)</f>
        <v/>
      </c>
      <c r="Q911" s="106" t="str">
        <f t="shared" si="56"/>
        <v/>
      </c>
      <c r="R911" s="107" t="str">
        <f t="shared" si="57"/>
        <v/>
      </c>
      <c r="S911" s="108" t="str">
        <f>IF(A911="","",IF(LOOKUP(A911,Stammdaten!$A$17:$A$1001,Stammdaten!$G$17:$G$1001)="Nein",0,IF(ISBLANK('Beladung des Speichers'!A911),"",ROUND(MIN(J911,Q911)*-1,2))))</f>
        <v/>
      </c>
    </row>
    <row r="912" spans="1:19" x14ac:dyDescent="0.2">
      <c r="A912" s="109" t="str">
        <f>IF('Beladung des Speichers'!A912="","",'Beladung des Speichers'!A912)</f>
        <v/>
      </c>
      <c r="B912" s="109" t="str">
        <f>IF('Beladung des Speichers'!B912="","",'Beladung des Speichers'!B912)</f>
        <v/>
      </c>
      <c r="C912" s="163" t="str">
        <f>IF(ISBLANK('Beladung des Speichers'!A912),"",SUMIFS('Beladung des Speichers'!$C$17:$C$300,'Beladung des Speichers'!$A$17:$A$300,A912)-SUMIFS('Entladung des Speichers'!$C$17:$C$300,'Entladung des Speichers'!$A$17:$A$300,A912)+SUMIFS(Füllstände!$B$17:$B$299,Füllstände!$A$17:$A$299,A912)-SUMIFS(Füllstände!$C$17:$C$299,Füllstände!$A$17:$A$299,A912))</f>
        <v/>
      </c>
      <c r="D912" s="164" t="str">
        <f>IF(ISBLANK('Beladung des Speichers'!A912),"",C912*'Beladung des Speichers'!C912/SUMIFS('Beladung des Speichers'!$C$17:$C$300,'Beladung des Speichers'!$A$17:$A$300,A912))</f>
        <v/>
      </c>
      <c r="E912" s="165" t="str">
        <f>IF(ISBLANK('Beladung des Speichers'!A912),"",1/SUMIFS('Beladung des Speichers'!$C$17:$C$300,'Beladung des Speichers'!$A$17:$A$300,A912)*C912*SUMIF($A$17:$A$300,A912,'Beladung des Speichers'!$E$17:$E$300))</f>
        <v/>
      </c>
      <c r="F912" s="166" t="str">
        <f>IF(ISBLANK('Beladung des Speichers'!A912),"",IF(C912=0,"0,00",D912/C912*E912))</f>
        <v/>
      </c>
      <c r="G912" s="167" t="str">
        <f>IF(ISBLANK('Beladung des Speichers'!A912),"",SUMIFS('Beladung des Speichers'!$C$17:$C$300,'Beladung des Speichers'!$A$17:$A$300,A912))</f>
        <v/>
      </c>
      <c r="H912" s="124" t="str">
        <f>IF(ISBLANK('Beladung des Speichers'!A912),"",'Beladung des Speichers'!C912)</f>
        <v/>
      </c>
      <c r="I912" s="168" t="str">
        <f>IF(ISBLANK('Beladung des Speichers'!A912),"",SUMIFS('Beladung des Speichers'!$E$17:$E$1001,'Beladung des Speichers'!$A$17:$A$1001,'Ergebnis (detailliert)'!A912))</f>
        <v/>
      </c>
      <c r="J912" s="125" t="str">
        <f>IF(ISBLANK('Beladung des Speichers'!A912),"",'Beladung des Speichers'!E912)</f>
        <v/>
      </c>
      <c r="K912" s="168" t="str">
        <f>IF(ISBLANK('Beladung des Speichers'!A912),"",SUMIFS('Entladung des Speichers'!$C$17:$C$1001,'Entladung des Speichers'!$A$17:$A$1001,'Ergebnis (detailliert)'!A912))</f>
        <v/>
      </c>
      <c r="L912" s="169" t="str">
        <f t="shared" si="54"/>
        <v/>
      </c>
      <c r="M912" s="169" t="str">
        <f>IF(ISBLANK('Entladung des Speichers'!A912),"",'Entladung des Speichers'!C912)</f>
        <v/>
      </c>
      <c r="N912" s="168" t="str">
        <f>IF(ISBLANK('Beladung des Speichers'!A912),"",SUMIFS('Entladung des Speichers'!$E$17:$E$1001,'Entladung des Speichers'!$A$17:$A$1001,'Ergebnis (detailliert)'!$A$17:$A$300))</f>
        <v/>
      </c>
      <c r="O912" s="125" t="str">
        <f t="shared" si="55"/>
        <v/>
      </c>
      <c r="P912" s="20" t="str">
        <f>IFERROR(IF(A912="","",N912*'Ergebnis (detailliert)'!J912/'Ergebnis (detailliert)'!I912),0)</f>
        <v/>
      </c>
      <c r="Q912" s="106" t="str">
        <f t="shared" si="56"/>
        <v/>
      </c>
      <c r="R912" s="107" t="str">
        <f t="shared" si="57"/>
        <v/>
      </c>
      <c r="S912" s="108" t="str">
        <f>IF(A912="","",IF(LOOKUP(A912,Stammdaten!$A$17:$A$1001,Stammdaten!$G$17:$G$1001)="Nein",0,IF(ISBLANK('Beladung des Speichers'!A912),"",ROUND(MIN(J912,Q912)*-1,2))))</f>
        <v/>
      </c>
    </row>
    <row r="913" spans="1:19" x14ac:dyDescent="0.2">
      <c r="A913" s="109" t="str">
        <f>IF('Beladung des Speichers'!A913="","",'Beladung des Speichers'!A913)</f>
        <v/>
      </c>
      <c r="B913" s="109" t="str">
        <f>IF('Beladung des Speichers'!B913="","",'Beladung des Speichers'!B913)</f>
        <v/>
      </c>
      <c r="C913" s="163" t="str">
        <f>IF(ISBLANK('Beladung des Speichers'!A913),"",SUMIFS('Beladung des Speichers'!$C$17:$C$300,'Beladung des Speichers'!$A$17:$A$300,A913)-SUMIFS('Entladung des Speichers'!$C$17:$C$300,'Entladung des Speichers'!$A$17:$A$300,A913)+SUMIFS(Füllstände!$B$17:$B$299,Füllstände!$A$17:$A$299,A913)-SUMIFS(Füllstände!$C$17:$C$299,Füllstände!$A$17:$A$299,A913))</f>
        <v/>
      </c>
      <c r="D913" s="164" t="str">
        <f>IF(ISBLANK('Beladung des Speichers'!A913),"",C913*'Beladung des Speichers'!C913/SUMIFS('Beladung des Speichers'!$C$17:$C$300,'Beladung des Speichers'!$A$17:$A$300,A913))</f>
        <v/>
      </c>
      <c r="E913" s="165" t="str">
        <f>IF(ISBLANK('Beladung des Speichers'!A913),"",1/SUMIFS('Beladung des Speichers'!$C$17:$C$300,'Beladung des Speichers'!$A$17:$A$300,A913)*C913*SUMIF($A$17:$A$300,A913,'Beladung des Speichers'!$E$17:$E$300))</f>
        <v/>
      </c>
      <c r="F913" s="166" t="str">
        <f>IF(ISBLANK('Beladung des Speichers'!A913),"",IF(C913=0,"0,00",D913/C913*E913))</f>
        <v/>
      </c>
      <c r="G913" s="167" t="str">
        <f>IF(ISBLANK('Beladung des Speichers'!A913),"",SUMIFS('Beladung des Speichers'!$C$17:$C$300,'Beladung des Speichers'!$A$17:$A$300,A913))</f>
        <v/>
      </c>
      <c r="H913" s="124" t="str">
        <f>IF(ISBLANK('Beladung des Speichers'!A913),"",'Beladung des Speichers'!C913)</f>
        <v/>
      </c>
      <c r="I913" s="168" t="str">
        <f>IF(ISBLANK('Beladung des Speichers'!A913),"",SUMIFS('Beladung des Speichers'!$E$17:$E$1001,'Beladung des Speichers'!$A$17:$A$1001,'Ergebnis (detailliert)'!A913))</f>
        <v/>
      </c>
      <c r="J913" s="125" t="str">
        <f>IF(ISBLANK('Beladung des Speichers'!A913),"",'Beladung des Speichers'!E913)</f>
        <v/>
      </c>
      <c r="K913" s="168" t="str">
        <f>IF(ISBLANK('Beladung des Speichers'!A913),"",SUMIFS('Entladung des Speichers'!$C$17:$C$1001,'Entladung des Speichers'!$A$17:$A$1001,'Ergebnis (detailliert)'!A913))</f>
        <v/>
      </c>
      <c r="L913" s="169" t="str">
        <f t="shared" si="54"/>
        <v/>
      </c>
      <c r="M913" s="169" t="str">
        <f>IF(ISBLANK('Entladung des Speichers'!A913),"",'Entladung des Speichers'!C913)</f>
        <v/>
      </c>
      <c r="N913" s="168" t="str">
        <f>IF(ISBLANK('Beladung des Speichers'!A913),"",SUMIFS('Entladung des Speichers'!$E$17:$E$1001,'Entladung des Speichers'!$A$17:$A$1001,'Ergebnis (detailliert)'!$A$17:$A$300))</f>
        <v/>
      </c>
      <c r="O913" s="125" t="str">
        <f t="shared" si="55"/>
        <v/>
      </c>
      <c r="P913" s="20" t="str">
        <f>IFERROR(IF(A913="","",N913*'Ergebnis (detailliert)'!J913/'Ergebnis (detailliert)'!I913),0)</f>
        <v/>
      </c>
      <c r="Q913" s="106" t="str">
        <f t="shared" si="56"/>
        <v/>
      </c>
      <c r="R913" s="107" t="str">
        <f t="shared" si="57"/>
        <v/>
      </c>
      <c r="S913" s="108" t="str">
        <f>IF(A913="","",IF(LOOKUP(A913,Stammdaten!$A$17:$A$1001,Stammdaten!$G$17:$G$1001)="Nein",0,IF(ISBLANK('Beladung des Speichers'!A913),"",ROUND(MIN(J913,Q913)*-1,2))))</f>
        <v/>
      </c>
    </row>
    <row r="914" spans="1:19" x14ac:dyDescent="0.2">
      <c r="A914" s="109" t="str">
        <f>IF('Beladung des Speichers'!A914="","",'Beladung des Speichers'!A914)</f>
        <v/>
      </c>
      <c r="B914" s="109" t="str">
        <f>IF('Beladung des Speichers'!B914="","",'Beladung des Speichers'!B914)</f>
        <v/>
      </c>
      <c r="C914" s="163" t="str">
        <f>IF(ISBLANK('Beladung des Speichers'!A914),"",SUMIFS('Beladung des Speichers'!$C$17:$C$300,'Beladung des Speichers'!$A$17:$A$300,A914)-SUMIFS('Entladung des Speichers'!$C$17:$C$300,'Entladung des Speichers'!$A$17:$A$300,A914)+SUMIFS(Füllstände!$B$17:$B$299,Füllstände!$A$17:$A$299,A914)-SUMIFS(Füllstände!$C$17:$C$299,Füllstände!$A$17:$A$299,A914))</f>
        <v/>
      </c>
      <c r="D914" s="164" t="str">
        <f>IF(ISBLANK('Beladung des Speichers'!A914),"",C914*'Beladung des Speichers'!C914/SUMIFS('Beladung des Speichers'!$C$17:$C$300,'Beladung des Speichers'!$A$17:$A$300,A914))</f>
        <v/>
      </c>
      <c r="E914" s="165" t="str">
        <f>IF(ISBLANK('Beladung des Speichers'!A914),"",1/SUMIFS('Beladung des Speichers'!$C$17:$C$300,'Beladung des Speichers'!$A$17:$A$300,A914)*C914*SUMIF($A$17:$A$300,A914,'Beladung des Speichers'!$E$17:$E$300))</f>
        <v/>
      </c>
      <c r="F914" s="166" t="str">
        <f>IF(ISBLANK('Beladung des Speichers'!A914),"",IF(C914=0,"0,00",D914/C914*E914))</f>
        <v/>
      </c>
      <c r="G914" s="167" t="str">
        <f>IF(ISBLANK('Beladung des Speichers'!A914),"",SUMIFS('Beladung des Speichers'!$C$17:$C$300,'Beladung des Speichers'!$A$17:$A$300,A914))</f>
        <v/>
      </c>
      <c r="H914" s="124" t="str">
        <f>IF(ISBLANK('Beladung des Speichers'!A914),"",'Beladung des Speichers'!C914)</f>
        <v/>
      </c>
      <c r="I914" s="168" t="str">
        <f>IF(ISBLANK('Beladung des Speichers'!A914),"",SUMIFS('Beladung des Speichers'!$E$17:$E$1001,'Beladung des Speichers'!$A$17:$A$1001,'Ergebnis (detailliert)'!A914))</f>
        <v/>
      </c>
      <c r="J914" s="125" t="str">
        <f>IF(ISBLANK('Beladung des Speichers'!A914),"",'Beladung des Speichers'!E914)</f>
        <v/>
      </c>
      <c r="K914" s="168" t="str">
        <f>IF(ISBLANK('Beladung des Speichers'!A914),"",SUMIFS('Entladung des Speichers'!$C$17:$C$1001,'Entladung des Speichers'!$A$17:$A$1001,'Ergebnis (detailliert)'!A914))</f>
        <v/>
      </c>
      <c r="L914" s="169" t="str">
        <f t="shared" ref="L914:L977" si="58">IF(A914="","",K914+C914)</f>
        <v/>
      </c>
      <c r="M914" s="169" t="str">
        <f>IF(ISBLANK('Entladung des Speichers'!A914),"",'Entladung des Speichers'!C914)</f>
        <v/>
      </c>
      <c r="N914" s="168" t="str">
        <f>IF(ISBLANK('Beladung des Speichers'!A914),"",SUMIFS('Entladung des Speichers'!$E$17:$E$1001,'Entladung des Speichers'!$A$17:$A$1001,'Ergebnis (detailliert)'!$A$17:$A$300))</f>
        <v/>
      </c>
      <c r="O914" s="125" t="str">
        <f t="shared" ref="O914:O977" si="59">IF(A914="","",N914+E914)</f>
        <v/>
      </c>
      <c r="P914" s="20" t="str">
        <f>IFERROR(IF(A914="","",N914*'Ergebnis (detailliert)'!J914/'Ergebnis (detailliert)'!I914),0)</f>
        <v/>
      </c>
      <c r="Q914" s="106" t="str">
        <f t="shared" ref="Q914:Q977" si="60">IFERROR(IF(A914="","",P914+E914*H914/G914),0)</f>
        <v/>
      </c>
      <c r="R914" s="107" t="str">
        <f t="shared" ref="R914:R977" si="61">H914</f>
        <v/>
      </c>
      <c r="S914" s="108" t="str">
        <f>IF(A914="","",IF(LOOKUP(A914,Stammdaten!$A$17:$A$1001,Stammdaten!$G$17:$G$1001)="Nein",0,IF(ISBLANK('Beladung des Speichers'!A914),"",ROUND(MIN(J914,Q914)*-1,2))))</f>
        <v/>
      </c>
    </row>
    <row r="915" spans="1:19" x14ac:dyDescent="0.2">
      <c r="A915" s="109" t="str">
        <f>IF('Beladung des Speichers'!A915="","",'Beladung des Speichers'!A915)</f>
        <v/>
      </c>
      <c r="B915" s="109" t="str">
        <f>IF('Beladung des Speichers'!B915="","",'Beladung des Speichers'!B915)</f>
        <v/>
      </c>
      <c r="C915" s="163" t="str">
        <f>IF(ISBLANK('Beladung des Speichers'!A915),"",SUMIFS('Beladung des Speichers'!$C$17:$C$300,'Beladung des Speichers'!$A$17:$A$300,A915)-SUMIFS('Entladung des Speichers'!$C$17:$C$300,'Entladung des Speichers'!$A$17:$A$300,A915)+SUMIFS(Füllstände!$B$17:$B$299,Füllstände!$A$17:$A$299,A915)-SUMIFS(Füllstände!$C$17:$C$299,Füllstände!$A$17:$A$299,A915))</f>
        <v/>
      </c>
      <c r="D915" s="164" t="str">
        <f>IF(ISBLANK('Beladung des Speichers'!A915),"",C915*'Beladung des Speichers'!C915/SUMIFS('Beladung des Speichers'!$C$17:$C$300,'Beladung des Speichers'!$A$17:$A$300,A915))</f>
        <v/>
      </c>
      <c r="E915" s="165" t="str">
        <f>IF(ISBLANK('Beladung des Speichers'!A915),"",1/SUMIFS('Beladung des Speichers'!$C$17:$C$300,'Beladung des Speichers'!$A$17:$A$300,A915)*C915*SUMIF($A$17:$A$300,A915,'Beladung des Speichers'!$E$17:$E$300))</f>
        <v/>
      </c>
      <c r="F915" s="166" t="str">
        <f>IF(ISBLANK('Beladung des Speichers'!A915),"",IF(C915=0,"0,00",D915/C915*E915))</f>
        <v/>
      </c>
      <c r="G915" s="167" t="str">
        <f>IF(ISBLANK('Beladung des Speichers'!A915),"",SUMIFS('Beladung des Speichers'!$C$17:$C$300,'Beladung des Speichers'!$A$17:$A$300,A915))</f>
        <v/>
      </c>
      <c r="H915" s="124" t="str">
        <f>IF(ISBLANK('Beladung des Speichers'!A915),"",'Beladung des Speichers'!C915)</f>
        <v/>
      </c>
      <c r="I915" s="168" t="str">
        <f>IF(ISBLANK('Beladung des Speichers'!A915),"",SUMIFS('Beladung des Speichers'!$E$17:$E$1001,'Beladung des Speichers'!$A$17:$A$1001,'Ergebnis (detailliert)'!A915))</f>
        <v/>
      </c>
      <c r="J915" s="125" t="str">
        <f>IF(ISBLANK('Beladung des Speichers'!A915),"",'Beladung des Speichers'!E915)</f>
        <v/>
      </c>
      <c r="K915" s="168" t="str">
        <f>IF(ISBLANK('Beladung des Speichers'!A915),"",SUMIFS('Entladung des Speichers'!$C$17:$C$1001,'Entladung des Speichers'!$A$17:$A$1001,'Ergebnis (detailliert)'!A915))</f>
        <v/>
      </c>
      <c r="L915" s="169" t="str">
        <f t="shared" si="58"/>
        <v/>
      </c>
      <c r="M915" s="169" t="str">
        <f>IF(ISBLANK('Entladung des Speichers'!A915),"",'Entladung des Speichers'!C915)</f>
        <v/>
      </c>
      <c r="N915" s="168" t="str">
        <f>IF(ISBLANK('Beladung des Speichers'!A915),"",SUMIFS('Entladung des Speichers'!$E$17:$E$1001,'Entladung des Speichers'!$A$17:$A$1001,'Ergebnis (detailliert)'!$A$17:$A$300))</f>
        <v/>
      </c>
      <c r="O915" s="125" t="str">
        <f t="shared" si="59"/>
        <v/>
      </c>
      <c r="P915" s="20" t="str">
        <f>IFERROR(IF(A915="","",N915*'Ergebnis (detailliert)'!J915/'Ergebnis (detailliert)'!I915),0)</f>
        <v/>
      </c>
      <c r="Q915" s="106" t="str">
        <f t="shared" si="60"/>
        <v/>
      </c>
      <c r="R915" s="107" t="str">
        <f t="shared" si="61"/>
        <v/>
      </c>
      <c r="S915" s="108" t="str">
        <f>IF(A915="","",IF(LOOKUP(A915,Stammdaten!$A$17:$A$1001,Stammdaten!$G$17:$G$1001)="Nein",0,IF(ISBLANK('Beladung des Speichers'!A915),"",ROUND(MIN(J915,Q915)*-1,2))))</f>
        <v/>
      </c>
    </row>
    <row r="916" spans="1:19" x14ac:dyDescent="0.2">
      <c r="A916" s="109" t="str">
        <f>IF('Beladung des Speichers'!A916="","",'Beladung des Speichers'!A916)</f>
        <v/>
      </c>
      <c r="B916" s="109" t="str">
        <f>IF('Beladung des Speichers'!B916="","",'Beladung des Speichers'!B916)</f>
        <v/>
      </c>
      <c r="C916" s="163" t="str">
        <f>IF(ISBLANK('Beladung des Speichers'!A916),"",SUMIFS('Beladung des Speichers'!$C$17:$C$300,'Beladung des Speichers'!$A$17:$A$300,A916)-SUMIFS('Entladung des Speichers'!$C$17:$C$300,'Entladung des Speichers'!$A$17:$A$300,A916)+SUMIFS(Füllstände!$B$17:$B$299,Füllstände!$A$17:$A$299,A916)-SUMIFS(Füllstände!$C$17:$C$299,Füllstände!$A$17:$A$299,A916))</f>
        <v/>
      </c>
      <c r="D916" s="164" t="str">
        <f>IF(ISBLANK('Beladung des Speichers'!A916),"",C916*'Beladung des Speichers'!C916/SUMIFS('Beladung des Speichers'!$C$17:$C$300,'Beladung des Speichers'!$A$17:$A$300,A916))</f>
        <v/>
      </c>
      <c r="E916" s="165" t="str">
        <f>IF(ISBLANK('Beladung des Speichers'!A916),"",1/SUMIFS('Beladung des Speichers'!$C$17:$C$300,'Beladung des Speichers'!$A$17:$A$300,A916)*C916*SUMIF($A$17:$A$300,A916,'Beladung des Speichers'!$E$17:$E$300))</f>
        <v/>
      </c>
      <c r="F916" s="166" t="str">
        <f>IF(ISBLANK('Beladung des Speichers'!A916),"",IF(C916=0,"0,00",D916/C916*E916))</f>
        <v/>
      </c>
      <c r="G916" s="167" t="str">
        <f>IF(ISBLANK('Beladung des Speichers'!A916),"",SUMIFS('Beladung des Speichers'!$C$17:$C$300,'Beladung des Speichers'!$A$17:$A$300,A916))</f>
        <v/>
      </c>
      <c r="H916" s="124" t="str">
        <f>IF(ISBLANK('Beladung des Speichers'!A916),"",'Beladung des Speichers'!C916)</f>
        <v/>
      </c>
      <c r="I916" s="168" t="str">
        <f>IF(ISBLANK('Beladung des Speichers'!A916),"",SUMIFS('Beladung des Speichers'!$E$17:$E$1001,'Beladung des Speichers'!$A$17:$A$1001,'Ergebnis (detailliert)'!A916))</f>
        <v/>
      </c>
      <c r="J916" s="125" t="str">
        <f>IF(ISBLANK('Beladung des Speichers'!A916),"",'Beladung des Speichers'!E916)</f>
        <v/>
      </c>
      <c r="K916" s="168" t="str">
        <f>IF(ISBLANK('Beladung des Speichers'!A916),"",SUMIFS('Entladung des Speichers'!$C$17:$C$1001,'Entladung des Speichers'!$A$17:$A$1001,'Ergebnis (detailliert)'!A916))</f>
        <v/>
      </c>
      <c r="L916" s="169" t="str">
        <f t="shared" si="58"/>
        <v/>
      </c>
      <c r="M916" s="169" t="str">
        <f>IF(ISBLANK('Entladung des Speichers'!A916),"",'Entladung des Speichers'!C916)</f>
        <v/>
      </c>
      <c r="N916" s="168" t="str">
        <f>IF(ISBLANK('Beladung des Speichers'!A916),"",SUMIFS('Entladung des Speichers'!$E$17:$E$1001,'Entladung des Speichers'!$A$17:$A$1001,'Ergebnis (detailliert)'!$A$17:$A$300))</f>
        <v/>
      </c>
      <c r="O916" s="125" t="str">
        <f t="shared" si="59"/>
        <v/>
      </c>
      <c r="P916" s="20" t="str">
        <f>IFERROR(IF(A916="","",N916*'Ergebnis (detailliert)'!J916/'Ergebnis (detailliert)'!I916),0)</f>
        <v/>
      </c>
      <c r="Q916" s="106" t="str">
        <f t="shared" si="60"/>
        <v/>
      </c>
      <c r="R916" s="107" t="str">
        <f t="shared" si="61"/>
        <v/>
      </c>
      <c r="S916" s="108" t="str">
        <f>IF(A916="","",IF(LOOKUP(A916,Stammdaten!$A$17:$A$1001,Stammdaten!$G$17:$G$1001)="Nein",0,IF(ISBLANK('Beladung des Speichers'!A916),"",ROUND(MIN(J916,Q916)*-1,2))))</f>
        <v/>
      </c>
    </row>
    <row r="917" spans="1:19" x14ac:dyDescent="0.2">
      <c r="A917" s="109" t="str">
        <f>IF('Beladung des Speichers'!A917="","",'Beladung des Speichers'!A917)</f>
        <v/>
      </c>
      <c r="B917" s="109" t="str">
        <f>IF('Beladung des Speichers'!B917="","",'Beladung des Speichers'!B917)</f>
        <v/>
      </c>
      <c r="C917" s="163" t="str">
        <f>IF(ISBLANK('Beladung des Speichers'!A917),"",SUMIFS('Beladung des Speichers'!$C$17:$C$300,'Beladung des Speichers'!$A$17:$A$300,A917)-SUMIFS('Entladung des Speichers'!$C$17:$C$300,'Entladung des Speichers'!$A$17:$A$300,A917)+SUMIFS(Füllstände!$B$17:$B$299,Füllstände!$A$17:$A$299,A917)-SUMIFS(Füllstände!$C$17:$C$299,Füllstände!$A$17:$A$299,A917))</f>
        <v/>
      </c>
      <c r="D917" s="164" t="str">
        <f>IF(ISBLANK('Beladung des Speichers'!A917),"",C917*'Beladung des Speichers'!C917/SUMIFS('Beladung des Speichers'!$C$17:$C$300,'Beladung des Speichers'!$A$17:$A$300,A917))</f>
        <v/>
      </c>
      <c r="E917" s="165" t="str">
        <f>IF(ISBLANK('Beladung des Speichers'!A917),"",1/SUMIFS('Beladung des Speichers'!$C$17:$C$300,'Beladung des Speichers'!$A$17:$A$300,A917)*C917*SUMIF($A$17:$A$300,A917,'Beladung des Speichers'!$E$17:$E$300))</f>
        <v/>
      </c>
      <c r="F917" s="166" t="str">
        <f>IF(ISBLANK('Beladung des Speichers'!A917),"",IF(C917=0,"0,00",D917/C917*E917))</f>
        <v/>
      </c>
      <c r="G917" s="167" t="str">
        <f>IF(ISBLANK('Beladung des Speichers'!A917),"",SUMIFS('Beladung des Speichers'!$C$17:$C$300,'Beladung des Speichers'!$A$17:$A$300,A917))</f>
        <v/>
      </c>
      <c r="H917" s="124" t="str">
        <f>IF(ISBLANK('Beladung des Speichers'!A917),"",'Beladung des Speichers'!C917)</f>
        <v/>
      </c>
      <c r="I917" s="168" t="str">
        <f>IF(ISBLANK('Beladung des Speichers'!A917),"",SUMIFS('Beladung des Speichers'!$E$17:$E$1001,'Beladung des Speichers'!$A$17:$A$1001,'Ergebnis (detailliert)'!A917))</f>
        <v/>
      </c>
      <c r="J917" s="125" t="str">
        <f>IF(ISBLANK('Beladung des Speichers'!A917),"",'Beladung des Speichers'!E917)</f>
        <v/>
      </c>
      <c r="K917" s="168" t="str">
        <f>IF(ISBLANK('Beladung des Speichers'!A917),"",SUMIFS('Entladung des Speichers'!$C$17:$C$1001,'Entladung des Speichers'!$A$17:$A$1001,'Ergebnis (detailliert)'!A917))</f>
        <v/>
      </c>
      <c r="L917" s="169" t="str">
        <f t="shared" si="58"/>
        <v/>
      </c>
      <c r="M917" s="169" t="str">
        <f>IF(ISBLANK('Entladung des Speichers'!A917),"",'Entladung des Speichers'!C917)</f>
        <v/>
      </c>
      <c r="N917" s="168" t="str">
        <f>IF(ISBLANK('Beladung des Speichers'!A917),"",SUMIFS('Entladung des Speichers'!$E$17:$E$1001,'Entladung des Speichers'!$A$17:$A$1001,'Ergebnis (detailliert)'!$A$17:$A$300))</f>
        <v/>
      </c>
      <c r="O917" s="125" t="str">
        <f t="shared" si="59"/>
        <v/>
      </c>
      <c r="P917" s="20" t="str">
        <f>IFERROR(IF(A917="","",N917*'Ergebnis (detailliert)'!J917/'Ergebnis (detailliert)'!I917),0)</f>
        <v/>
      </c>
      <c r="Q917" s="106" t="str">
        <f t="shared" si="60"/>
        <v/>
      </c>
      <c r="R917" s="107" t="str">
        <f t="shared" si="61"/>
        <v/>
      </c>
      <c r="S917" s="108" t="str">
        <f>IF(A917="","",IF(LOOKUP(A917,Stammdaten!$A$17:$A$1001,Stammdaten!$G$17:$G$1001)="Nein",0,IF(ISBLANK('Beladung des Speichers'!A917),"",ROUND(MIN(J917,Q917)*-1,2))))</f>
        <v/>
      </c>
    </row>
    <row r="918" spans="1:19" x14ac:dyDescent="0.2">
      <c r="A918" s="109" t="str">
        <f>IF('Beladung des Speichers'!A918="","",'Beladung des Speichers'!A918)</f>
        <v/>
      </c>
      <c r="B918" s="109" t="str">
        <f>IF('Beladung des Speichers'!B918="","",'Beladung des Speichers'!B918)</f>
        <v/>
      </c>
      <c r="C918" s="163" t="str">
        <f>IF(ISBLANK('Beladung des Speichers'!A918),"",SUMIFS('Beladung des Speichers'!$C$17:$C$300,'Beladung des Speichers'!$A$17:$A$300,A918)-SUMIFS('Entladung des Speichers'!$C$17:$C$300,'Entladung des Speichers'!$A$17:$A$300,A918)+SUMIFS(Füllstände!$B$17:$B$299,Füllstände!$A$17:$A$299,A918)-SUMIFS(Füllstände!$C$17:$C$299,Füllstände!$A$17:$A$299,A918))</f>
        <v/>
      </c>
      <c r="D918" s="164" t="str">
        <f>IF(ISBLANK('Beladung des Speichers'!A918),"",C918*'Beladung des Speichers'!C918/SUMIFS('Beladung des Speichers'!$C$17:$C$300,'Beladung des Speichers'!$A$17:$A$300,A918))</f>
        <v/>
      </c>
      <c r="E918" s="165" t="str">
        <f>IF(ISBLANK('Beladung des Speichers'!A918),"",1/SUMIFS('Beladung des Speichers'!$C$17:$C$300,'Beladung des Speichers'!$A$17:$A$300,A918)*C918*SUMIF($A$17:$A$300,A918,'Beladung des Speichers'!$E$17:$E$300))</f>
        <v/>
      </c>
      <c r="F918" s="166" t="str">
        <f>IF(ISBLANK('Beladung des Speichers'!A918),"",IF(C918=0,"0,00",D918/C918*E918))</f>
        <v/>
      </c>
      <c r="G918" s="167" t="str">
        <f>IF(ISBLANK('Beladung des Speichers'!A918),"",SUMIFS('Beladung des Speichers'!$C$17:$C$300,'Beladung des Speichers'!$A$17:$A$300,A918))</f>
        <v/>
      </c>
      <c r="H918" s="124" t="str">
        <f>IF(ISBLANK('Beladung des Speichers'!A918),"",'Beladung des Speichers'!C918)</f>
        <v/>
      </c>
      <c r="I918" s="168" t="str">
        <f>IF(ISBLANK('Beladung des Speichers'!A918),"",SUMIFS('Beladung des Speichers'!$E$17:$E$1001,'Beladung des Speichers'!$A$17:$A$1001,'Ergebnis (detailliert)'!A918))</f>
        <v/>
      </c>
      <c r="J918" s="125" t="str">
        <f>IF(ISBLANK('Beladung des Speichers'!A918),"",'Beladung des Speichers'!E918)</f>
        <v/>
      </c>
      <c r="K918" s="168" t="str">
        <f>IF(ISBLANK('Beladung des Speichers'!A918),"",SUMIFS('Entladung des Speichers'!$C$17:$C$1001,'Entladung des Speichers'!$A$17:$A$1001,'Ergebnis (detailliert)'!A918))</f>
        <v/>
      </c>
      <c r="L918" s="169" t="str">
        <f t="shared" si="58"/>
        <v/>
      </c>
      <c r="M918" s="169" t="str">
        <f>IF(ISBLANK('Entladung des Speichers'!A918),"",'Entladung des Speichers'!C918)</f>
        <v/>
      </c>
      <c r="N918" s="168" t="str">
        <f>IF(ISBLANK('Beladung des Speichers'!A918),"",SUMIFS('Entladung des Speichers'!$E$17:$E$1001,'Entladung des Speichers'!$A$17:$A$1001,'Ergebnis (detailliert)'!$A$17:$A$300))</f>
        <v/>
      </c>
      <c r="O918" s="125" t="str">
        <f t="shared" si="59"/>
        <v/>
      </c>
      <c r="P918" s="20" t="str">
        <f>IFERROR(IF(A918="","",N918*'Ergebnis (detailliert)'!J918/'Ergebnis (detailliert)'!I918),0)</f>
        <v/>
      </c>
      <c r="Q918" s="106" t="str">
        <f t="shared" si="60"/>
        <v/>
      </c>
      <c r="R918" s="107" t="str">
        <f t="shared" si="61"/>
        <v/>
      </c>
      <c r="S918" s="108" t="str">
        <f>IF(A918="","",IF(LOOKUP(A918,Stammdaten!$A$17:$A$1001,Stammdaten!$G$17:$G$1001)="Nein",0,IF(ISBLANK('Beladung des Speichers'!A918),"",ROUND(MIN(J918,Q918)*-1,2))))</f>
        <v/>
      </c>
    </row>
    <row r="919" spans="1:19" x14ac:dyDescent="0.2">
      <c r="A919" s="109" t="str">
        <f>IF('Beladung des Speichers'!A919="","",'Beladung des Speichers'!A919)</f>
        <v/>
      </c>
      <c r="B919" s="109" t="str">
        <f>IF('Beladung des Speichers'!B919="","",'Beladung des Speichers'!B919)</f>
        <v/>
      </c>
      <c r="C919" s="163" t="str">
        <f>IF(ISBLANK('Beladung des Speichers'!A919),"",SUMIFS('Beladung des Speichers'!$C$17:$C$300,'Beladung des Speichers'!$A$17:$A$300,A919)-SUMIFS('Entladung des Speichers'!$C$17:$C$300,'Entladung des Speichers'!$A$17:$A$300,A919)+SUMIFS(Füllstände!$B$17:$B$299,Füllstände!$A$17:$A$299,A919)-SUMIFS(Füllstände!$C$17:$C$299,Füllstände!$A$17:$A$299,A919))</f>
        <v/>
      </c>
      <c r="D919" s="164" t="str">
        <f>IF(ISBLANK('Beladung des Speichers'!A919),"",C919*'Beladung des Speichers'!C919/SUMIFS('Beladung des Speichers'!$C$17:$C$300,'Beladung des Speichers'!$A$17:$A$300,A919))</f>
        <v/>
      </c>
      <c r="E919" s="165" t="str">
        <f>IF(ISBLANK('Beladung des Speichers'!A919),"",1/SUMIFS('Beladung des Speichers'!$C$17:$C$300,'Beladung des Speichers'!$A$17:$A$300,A919)*C919*SUMIF($A$17:$A$300,A919,'Beladung des Speichers'!$E$17:$E$300))</f>
        <v/>
      </c>
      <c r="F919" s="166" t="str">
        <f>IF(ISBLANK('Beladung des Speichers'!A919),"",IF(C919=0,"0,00",D919/C919*E919))</f>
        <v/>
      </c>
      <c r="G919" s="167" t="str">
        <f>IF(ISBLANK('Beladung des Speichers'!A919),"",SUMIFS('Beladung des Speichers'!$C$17:$C$300,'Beladung des Speichers'!$A$17:$A$300,A919))</f>
        <v/>
      </c>
      <c r="H919" s="124" t="str">
        <f>IF(ISBLANK('Beladung des Speichers'!A919),"",'Beladung des Speichers'!C919)</f>
        <v/>
      </c>
      <c r="I919" s="168" t="str">
        <f>IF(ISBLANK('Beladung des Speichers'!A919),"",SUMIFS('Beladung des Speichers'!$E$17:$E$1001,'Beladung des Speichers'!$A$17:$A$1001,'Ergebnis (detailliert)'!A919))</f>
        <v/>
      </c>
      <c r="J919" s="125" t="str">
        <f>IF(ISBLANK('Beladung des Speichers'!A919),"",'Beladung des Speichers'!E919)</f>
        <v/>
      </c>
      <c r="K919" s="168" t="str">
        <f>IF(ISBLANK('Beladung des Speichers'!A919),"",SUMIFS('Entladung des Speichers'!$C$17:$C$1001,'Entladung des Speichers'!$A$17:$A$1001,'Ergebnis (detailliert)'!A919))</f>
        <v/>
      </c>
      <c r="L919" s="169" t="str">
        <f t="shared" si="58"/>
        <v/>
      </c>
      <c r="M919" s="169" t="str">
        <f>IF(ISBLANK('Entladung des Speichers'!A919),"",'Entladung des Speichers'!C919)</f>
        <v/>
      </c>
      <c r="N919" s="168" t="str">
        <f>IF(ISBLANK('Beladung des Speichers'!A919),"",SUMIFS('Entladung des Speichers'!$E$17:$E$1001,'Entladung des Speichers'!$A$17:$A$1001,'Ergebnis (detailliert)'!$A$17:$A$300))</f>
        <v/>
      </c>
      <c r="O919" s="125" t="str">
        <f t="shared" si="59"/>
        <v/>
      </c>
      <c r="P919" s="20" t="str">
        <f>IFERROR(IF(A919="","",N919*'Ergebnis (detailliert)'!J919/'Ergebnis (detailliert)'!I919),0)</f>
        <v/>
      </c>
      <c r="Q919" s="106" t="str">
        <f t="shared" si="60"/>
        <v/>
      </c>
      <c r="R919" s="107" t="str">
        <f t="shared" si="61"/>
        <v/>
      </c>
      <c r="S919" s="108" t="str">
        <f>IF(A919="","",IF(LOOKUP(A919,Stammdaten!$A$17:$A$1001,Stammdaten!$G$17:$G$1001)="Nein",0,IF(ISBLANK('Beladung des Speichers'!A919),"",ROUND(MIN(J919,Q919)*-1,2))))</f>
        <v/>
      </c>
    </row>
    <row r="920" spans="1:19" x14ac:dyDescent="0.2">
      <c r="A920" s="109" t="str">
        <f>IF('Beladung des Speichers'!A920="","",'Beladung des Speichers'!A920)</f>
        <v/>
      </c>
      <c r="B920" s="109" t="str">
        <f>IF('Beladung des Speichers'!B920="","",'Beladung des Speichers'!B920)</f>
        <v/>
      </c>
      <c r="C920" s="163" t="str">
        <f>IF(ISBLANK('Beladung des Speichers'!A920),"",SUMIFS('Beladung des Speichers'!$C$17:$C$300,'Beladung des Speichers'!$A$17:$A$300,A920)-SUMIFS('Entladung des Speichers'!$C$17:$C$300,'Entladung des Speichers'!$A$17:$A$300,A920)+SUMIFS(Füllstände!$B$17:$B$299,Füllstände!$A$17:$A$299,A920)-SUMIFS(Füllstände!$C$17:$C$299,Füllstände!$A$17:$A$299,A920))</f>
        <v/>
      </c>
      <c r="D920" s="164" t="str">
        <f>IF(ISBLANK('Beladung des Speichers'!A920),"",C920*'Beladung des Speichers'!C920/SUMIFS('Beladung des Speichers'!$C$17:$C$300,'Beladung des Speichers'!$A$17:$A$300,A920))</f>
        <v/>
      </c>
      <c r="E920" s="165" t="str">
        <f>IF(ISBLANK('Beladung des Speichers'!A920),"",1/SUMIFS('Beladung des Speichers'!$C$17:$C$300,'Beladung des Speichers'!$A$17:$A$300,A920)*C920*SUMIF($A$17:$A$300,A920,'Beladung des Speichers'!$E$17:$E$300))</f>
        <v/>
      </c>
      <c r="F920" s="166" t="str">
        <f>IF(ISBLANK('Beladung des Speichers'!A920),"",IF(C920=0,"0,00",D920/C920*E920))</f>
        <v/>
      </c>
      <c r="G920" s="167" t="str">
        <f>IF(ISBLANK('Beladung des Speichers'!A920),"",SUMIFS('Beladung des Speichers'!$C$17:$C$300,'Beladung des Speichers'!$A$17:$A$300,A920))</f>
        <v/>
      </c>
      <c r="H920" s="124" t="str">
        <f>IF(ISBLANK('Beladung des Speichers'!A920),"",'Beladung des Speichers'!C920)</f>
        <v/>
      </c>
      <c r="I920" s="168" t="str">
        <f>IF(ISBLANK('Beladung des Speichers'!A920),"",SUMIFS('Beladung des Speichers'!$E$17:$E$1001,'Beladung des Speichers'!$A$17:$A$1001,'Ergebnis (detailliert)'!A920))</f>
        <v/>
      </c>
      <c r="J920" s="125" t="str">
        <f>IF(ISBLANK('Beladung des Speichers'!A920),"",'Beladung des Speichers'!E920)</f>
        <v/>
      </c>
      <c r="K920" s="168" t="str">
        <f>IF(ISBLANK('Beladung des Speichers'!A920),"",SUMIFS('Entladung des Speichers'!$C$17:$C$1001,'Entladung des Speichers'!$A$17:$A$1001,'Ergebnis (detailliert)'!A920))</f>
        <v/>
      </c>
      <c r="L920" s="169" t="str">
        <f t="shared" si="58"/>
        <v/>
      </c>
      <c r="M920" s="169" t="str">
        <f>IF(ISBLANK('Entladung des Speichers'!A920),"",'Entladung des Speichers'!C920)</f>
        <v/>
      </c>
      <c r="N920" s="168" t="str">
        <f>IF(ISBLANK('Beladung des Speichers'!A920),"",SUMIFS('Entladung des Speichers'!$E$17:$E$1001,'Entladung des Speichers'!$A$17:$A$1001,'Ergebnis (detailliert)'!$A$17:$A$300))</f>
        <v/>
      </c>
      <c r="O920" s="125" t="str">
        <f t="shared" si="59"/>
        <v/>
      </c>
      <c r="P920" s="20" t="str">
        <f>IFERROR(IF(A920="","",N920*'Ergebnis (detailliert)'!J920/'Ergebnis (detailliert)'!I920),0)</f>
        <v/>
      </c>
      <c r="Q920" s="106" t="str">
        <f t="shared" si="60"/>
        <v/>
      </c>
      <c r="R920" s="107" t="str">
        <f t="shared" si="61"/>
        <v/>
      </c>
      <c r="S920" s="108" t="str">
        <f>IF(A920="","",IF(LOOKUP(A920,Stammdaten!$A$17:$A$1001,Stammdaten!$G$17:$G$1001)="Nein",0,IF(ISBLANK('Beladung des Speichers'!A920),"",ROUND(MIN(J920,Q920)*-1,2))))</f>
        <v/>
      </c>
    </row>
    <row r="921" spans="1:19" x14ac:dyDescent="0.2">
      <c r="A921" s="109" t="str">
        <f>IF('Beladung des Speichers'!A921="","",'Beladung des Speichers'!A921)</f>
        <v/>
      </c>
      <c r="B921" s="109" t="str">
        <f>IF('Beladung des Speichers'!B921="","",'Beladung des Speichers'!B921)</f>
        <v/>
      </c>
      <c r="C921" s="163" t="str">
        <f>IF(ISBLANK('Beladung des Speichers'!A921),"",SUMIFS('Beladung des Speichers'!$C$17:$C$300,'Beladung des Speichers'!$A$17:$A$300,A921)-SUMIFS('Entladung des Speichers'!$C$17:$C$300,'Entladung des Speichers'!$A$17:$A$300,A921)+SUMIFS(Füllstände!$B$17:$B$299,Füllstände!$A$17:$A$299,A921)-SUMIFS(Füllstände!$C$17:$C$299,Füllstände!$A$17:$A$299,A921))</f>
        <v/>
      </c>
      <c r="D921" s="164" t="str">
        <f>IF(ISBLANK('Beladung des Speichers'!A921),"",C921*'Beladung des Speichers'!C921/SUMIFS('Beladung des Speichers'!$C$17:$C$300,'Beladung des Speichers'!$A$17:$A$300,A921))</f>
        <v/>
      </c>
      <c r="E921" s="165" t="str">
        <f>IF(ISBLANK('Beladung des Speichers'!A921),"",1/SUMIFS('Beladung des Speichers'!$C$17:$C$300,'Beladung des Speichers'!$A$17:$A$300,A921)*C921*SUMIF($A$17:$A$300,A921,'Beladung des Speichers'!$E$17:$E$300))</f>
        <v/>
      </c>
      <c r="F921" s="166" t="str">
        <f>IF(ISBLANK('Beladung des Speichers'!A921),"",IF(C921=0,"0,00",D921/C921*E921))</f>
        <v/>
      </c>
      <c r="G921" s="167" t="str">
        <f>IF(ISBLANK('Beladung des Speichers'!A921),"",SUMIFS('Beladung des Speichers'!$C$17:$C$300,'Beladung des Speichers'!$A$17:$A$300,A921))</f>
        <v/>
      </c>
      <c r="H921" s="124" t="str">
        <f>IF(ISBLANK('Beladung des Speichers'!A921),"",'Beladung des Speichers'!C921)</f>
        <v/>
      </c>
      <c r="I921" s="168" t="str">
        <f>IF(ISBLANK('Beladung des Speichers'!A921),"",SUMIFS('Beladung des Speichers'!$E$17:$E$1001,'Beladung des Speichers'!$A$17:$A$1001,'Ergebnis (detailliert)'!A921))</f>
        <v/>
      </c>
      <c r="J921" s="125" t="str">
        <f>IF(ISBLANK('Beladung des Speichers'!A921),"",'Beladung des Speichers'!E921)</f>
        <v/>
      </c>
      <c r="K921" s="168" t="str">
        <f>IF(ISBLANK('Beladung des Speichers'!A921),"",SUMIFS('Entladung des Speichers'!$C$17:$C$1001,'Entladung des Speichers'!$A$17:$A$1001,'Ergebnis (detailliert)'!A921))</f>
        <v/>
      </c>
      <c r="L921" s="169" t="str">
        <f t="shared" si="58"/>
        <v/>
      </c>
      <c r="M921" s="169" t="str">
        <f>IF(ISBLANK('Entladung des Speichers'!A921),"",'Entladung des Speichers'!C921)</f>
        <v/>
      </c>
      <c r="N921" s="168" t="str">
        <f>IF(ISBLANK('Beladung des Speichers'!A921),"",SUMIFS('Entladung des Speichers'!$E$17:$E$1001,'Entladung des Speichers'!$A$17:$A$1001,'Ergebnis (detailliert)'!$A$17:$A$300))</f>
        <v/>
      </c>
      <c r="O921" s="125" t="str">
        <f t="shared" si="59"/>
        <v/>
      </c>
      <c r="P921" s="20" t="str">
        <f>IFERROR(IF(A921="","",N921*'Ergebnis (detailliert)'!J921/'Ergebnis (detailliert)'!I921),0)</f>
        <v/>
      </c>
      <c r="Q921" s="106" t="str">
        <f t="shared" si="60"/>
        <v/>
      </c>
      <c r="R921" s="107" t="str">
        <f t="shared" si="61"/>
        <v/>
      </c>
      <c r="S921" s="108" t="str">
        <f>IF(A921="","",IF(LOOKUP(A921,Stammdaten!$A$17:$A$1001,Stammdaten!$G$17:$G$1001)="Nein",0,IF(ISBLANK('Beladung des Speichers'!A921),"",ROUND(MIN(J921,Q921)*-1,2))))</f>
        <v/>
      </c>
    </row>
    <row r="922" spans="1:19" x14ac:dyDescent="0.2">
      <c r="A922" s="109" t="str">
        <f>IF('Beladung des Speichers'!A922="","",'Beladung des Speichers'!A922)</f>
        <v/>
      </c>
      <c r="B922" s="109" t="str">
        <f>IF('Beladung des Speichers'!B922="","",'Beladung des Speichers'!B922)</f>
        <v/>
      </c>
      <c r="C922" s="163" t="str">
        <f>IF(ISBLANK('Beladung des Speichers'!A922),"",SUMIFS('Beladung des Speichers'!$C$17:$C$300,'Beladung des Speichers'!$A$17:$A$300,A922)-SUMIFS('Entladung des Speichers'!$C$17:$C$300,'Entladung des Speichers'!$A$17:$A$300,A922)+SUMIFS(Füllstände!$B$17:$B$299,Füllstände!$A$17:$A$299,A922)-SUMIFS(Füllstände!$C$17:$C$299,Füllstände!$A$17:$A$299,A922))</f>
        <v/>
      </c>
      <c r="D922" s="164" t="str">
        <f>IF(ISBLANK('Beladung des Speichers'!A922),"",C922*'Beladung des Speichers'!C922/SUMIFS('Beladung des Speichers'!$C$17:$C$300,'Beladung des Speichers'!$A$17:$A$300,A922))</f>
        <v/>
      </c>
      <c r="E922" s="165" t="str">
        <f>IF(ISBLANK('Beladung des Speichers'!A922),"",1/SUMIFS('Beladung des Speichers'!$C$17:$C$300,'Beladung des Speichers'!$A$17:$A$300,A922)*C922*SUMIF($A$17:$A$300,A922,'Beladung des Speichers'!$E$17:$E$300))</f>
        <v/>
      </c>
      <c r="F922" s="166" t="str">
        <f>IF(ISBLANK('Beladung des Speichers'!A922),"",IF(C922=0,"0,00",D922/C922*E922))</f>
        <v/>
      </c>
      <c r="G922" s="167" t="str">
        <f>IF(ISBLANK('Beladung des Speichers'!A922),"",SUMIFS('Beladung des Speichers'!$C$17:$C$300,'Beladung des Speichers'!$A$17:$A$300,A922))</f>
        <v/>
      </c>
      <c r="H922" s="124" t="str">
        <f>IF(ISBLANK('Beladung des Speichers'!A922),"",'Beladung des Speichers'!C922)</f>
        <v/>
      </c>
      <c r="I922" s="168" t="str">
        <f>IF(ISBLANK('Beladung des Speichers'!A922),"",SUMIFS('Beladung des Speichers'!$E$17:$E$1001,'Beladung des Speichers'!$A$17:$A$1001,'Ergebnis (detailliert)'!A922))</f>
        <v/>
      </c>
      <c r="J922" s="125" t="str">
        <f>IF(ISBLANK('Beladung des Speichers'!A922),"",'Beladung des Speichers'!E922)</f>
        <v/>
      </c>
      <c r="K922" s="168" t="str">
        <f>IF(ISBLANK('Beladung des Speichers'!A922),"",SUMIFS('Entladung des Speichers'!$C$17:$C$1001,'Entladung des Speichers'!$A$17:$A$1001,'Ergebnis (detailliert)'!A922))</f>
        <v/>
      </c>
      <c r="L922" s="169" t="str">
        <f t="shared" si="58"/>
        <v/>
      </c>
      <c r="M922" s="169" t="str">
        <f>IF(ISBLANK('Entladung des Speichers'!A922),"",'Entladung des Speichers'!C922)</f>
        <v/>
      </c>
      <c r="N922" s="168" t="str">
        <f>IF(ISBLANK('Beladung des Speichers'!A922),"",SUMIFS('Entladung des Speichers'!$E$17:$E$1001,'Entladung des Speichers'!$A$17:$A$1001,'Ergebnis (detailliert)'!$A$17:$A$300))</f>
        <v/>
      </c>
      <c r="O922" s="125" t="str">
        <f t="shared" si="59"/>
        <v/>
      </c>
      <c r="P922" s="20" t="str">
        <f>IFERROR(IF(A922="","",N922*'Ergebnis (detailliert)'!J922/'Ergebnis (detailliert)'!I922),0)</f>
        <v/>
      </c>
      <c r="Q922" s="106" t="str">
        <f t="shared" si="60"/>
        <v/>
      </c>
      <c r="R922" s="107" t="str">
        <f t="shared" si="61"/>
        <v/>
      </c>
      <c r="S922" s="108" t="str">
        <f>IF(A922="","",IF(LOOKUP(A922,Stammdaten!$A$17:$A$1001,Stammdaten!$G$17:$G$1001)="Nein",0,IF(ISBLANK('Beladung des Speichers'!A922),"",ROUND(MIN(J922,Q922)*-1,2))))</f>
        <v/>
      </c>
    </row>
    <row r="923" spans="1:19" x14ac:dyDescent="0.2">
      <c r="A923" s="109" t="str">
        <f>IF('Beladung des Speichers'!A923="","",'Beladung des Speichers'!A923)</f>
        <v/>
      </c>
      <c r="B923" s="109" t="str">
        <f>IF('Beladung des Speichers'!B923="","",'Beladung des Speichers'!B923)</f>
        <v/>
      </c>
      <c r="C923" s="163" t="str">
        <f>IF(ISBLANK('Beladung des Speichers'!A923),"",SUMIFS('Beladung des Speichers'!$C$17:$C$300,'Beladung des Speichers'!$A$17:$A$300,A923)-SUMIFS('Entladung des Speichers'!$C$17:$C$300,'Entladung des Speichers'!$A$17:$A$300,A923)+SUMIFS(Füllstände!$B$17:$B$299,Füllstände!$A$17:$A$299,A923)-SUMIFS(Füllstände!$C$17:$C$299,Füllstände!$A$17:$A$299,A923))</f>
        <v/>
      </c>
      <c r="D923" s="164" t="str">
        <f>IF(ISBLANK('Beladung des Speichers'!A923),"",C923*'Beladung des Speichers'!C923/SUMIFS('Beladung des Speichers'!$C$17:$C$300,'Beladung des Speichers'!$A$17:$A$300,A923))</f>
        <v/>
      </c>
      <c r="E923" s="165" t="str">
        <f>IF(ISBLANK('Beladung des Speichers'!A923),"",1/SUMIFS('Beladung des Speichers'!$C$17:$C$300,'Beladung des Speichers'!$A$17:$A$300,A923)*C923*SUMIF($A$17:$A$300,A923,'Beladung des Speichers'!$E$17:$E$300))</f>
        <v/>
      </c>
      <c r="F923" s="166" t="str">
        <f>IF(ISBLANK('Beladung des Speichers'!A923),"",IF(C923=0,"0,00",D923/C923*E923))</f>
        <v/>
      </c>
      <c r="G923" s="167" t="str">
        <f>IF(ISBLANK('Beladung des Speichers'!A923),"",SUMIFS('Beladung des Speichers'!$C$17:$C$300,'Beladung des Speichers'!$A$17:$A$300,A923))</f>
        <v/>
      </c>
      <c r="H923" s="124" t="str">
        <f>IF(ISBLANK('Beladung des Speichers'!A923),"",'Beladung des Speichers'!C923)</f>
        <v/>
      </c>
      <c r="I923" s="168" t="str">
        <f>IF(ISBLANK('Beladung des Speichers'!A923),"",SUMIFS('Beladung des Speichers'!$E$17:$E$1001,'Beladung des Speichers'!$A$17:$A$1001,'Ergebnis (detailliert)'!A923))</f>
        <v/>
      </c>
      <c r="J923" s="125" t="str">
        <f>IF(ISBLANK('Beladung des Speichers'!A923),"",'Beladung des Speichers'!E923)</f>
        <v/>
      </c>
      <c r="K923" s="168" t="str">
        <f>IF(ISBLANK('Beladung des Speichers'!A923),"",SUMIFS('Entladung des Speichers'!$C$17:$C$1001,'Entladung des Speichers'!$A$17:$A$1001,'Ergebnis (detailliert)'!A923))</f>
        <v/>
      </c>
      <c r="L923" s="169" t="str">
        <f t="shared" si="58"/>
        <v/>
      </c>
      <c r="M923" s="169" t="str">
        <f>IF(ISBLANK('Entladung des Speichers'!A923),"",'Entladung des Speichers'!C923)</f>
        <v/>
      </c>
      <c r="N923" s="168" t="str">
        <f>IF(ISBLANK('Beladung des Speichers'!A923),"",SUMIFS('Entladung des Speichers'!$E$17:$E$1001,'Entladung des Speichers'!$A$17:$A$1001,'Ergebnis (detailliert)'!$A$17:$A$300))</f>
        <v/>
      </c>
      <c r="O923" s="125" t="str">
        <f t="shared" si="59"/>
        <v/>
      </c>
      <c r="P923" s="20" t="str">
        <f>IFERROR(IF(A923="","",N923*'Ergebnis (detailliert)'!J923/'Ergebnis (detailliert)'!I923),0)</f>
        <v/>
      </c>
      <c r="Q923" s="106" t="str">
        <f t="shared" si="60"/>
        <v/>
      </c>
      <c r="R923" s="107" t="str">
        <f t="shared" si="61"/>
        <v/>
      </c>
      <c r="S923" s="108" t="str">
        <f>IF(A923="","",IF(LOOKUP(A923,Stammdaten!$A$17:$A$1001,Stammdaten!$G$17:$G$1001)="Nein",0,IF(ISBLANK('Beladung des Speichers'!A923),"",ROUND(MIN(J923,Q923)*-1,2))))</f>
        <v/>
      </c>
    </row>
    <row r="924" spans="1:19" x14ac:dyDescent="0.2">
      <c r="A924" s="109" t="str">
        <f>IF('Beladung des Speichers'!A924="","",'Beladung des Speichers'!A924)</f>
        <v/>
      </c>
      <c r="B924" s="109" t="str">
        <f>IF('Beladung des Speichers'!B924="","",'Beladung des Speichers'!B924)</f>
        <v/>
      </c>
      <c r="C924" s="163" t="str">
        <f>IF(ISBLANK('Beladung des Speichers'!A924),"",SUMIFS('Beladung des Speichers'!$C$17:$C$300,'Beladung des Speichers'!$A$17:$A$300,A924)-SUMIFS('Entladung des Speichers'!$C$17:$C$300,'Entladung des Speichers'!$A$17:$A$300,A924)+SUMIFS(Füllstände!$B$17:$B$299,Füllstände!$A$17:$A$299,A924)-SUMIFS(Füllstände!$C$17:$C$299,Füllstände!$A$17:$A$299,A924))</f>
        <v/>
      </c>
      <c r="D924" s="164" t="str">
        <f>IF(ISBLANK('Beladung des Speichers'!A924),"",C924*'Beladung des Speichers'!C924/SUMIFS('Beladung des Speichers'!$C$17:$C$300,'Beladung des Speichers'!$A$17:$A$300,A924))</f>
        <v/>
      </c>
      <c r="E924" s="165" t="str">
        <f>IF(ISBLANK('Beladung des Speichers'!A924),"",1/SUMIFS('Beladung des Speichers'!$C$17:$C$300,'Beladung des Speichers'!$A$17:$A$300,A924)*C924*SUMIF($A$17:$A$300,A924,'Beladung des Speichers'!$E$17:$E$300))</f>
        <v/>
      </c>
      <c r="F924" s="166" t="str">
        <f>IF(ISBLANK('Beladung des Speichers'!A924),"",IF(C924=0,"0,00",D924/C924*E924))</f>
        <v/>
      </c>
      <c r="G924" s="167" t="str">
        <f>IF(ISBLANK('Beladung des Speichers'!A924),"",SUMIFS('Beladung des Speichers'!$C$17:$C$300,'Beladung des Speichers'!$A$17:$A$300,A924))</f>
        <v/>
      </c>
      <c r="H924" s="124" t="str">
        <f>IF(ISBLANK('Beladung des Speichers'!A924),"",'Beladung des Speichers'!C924)</f>
        <v/>
      </c>
      <c r="I924" s="168" t="str">
        <f>IF(ISBLANK('Beladung des Speichers'!A924),"",SUMIFS('Beladung des Speichers'!$E$17:$E$1001,'Beladung des Speichers'!$A$17:$A$1001,'Ergebnis (detailliert)'!A924))</f>
        <v/>
      </c>
      <c r="J924" s="125" t="str">
        <f>IF(ISBLANK('Beladung des Speichers'!A924),"",'Beladung des Speichers'!E924)</f>
        <v/>
      </c>
      <c r="K924" s="168" t="str">
        <f>IF(ISBLANK('Beladung des Speichers'!A924),"",SUMIFS('Entladung des Speichers'!$C$17:$C$1001,'Entladung des Speichers'!$A$17:$A$1001,'Ergebnis (detailliert)'!A924))</f>
        <v/>
      </c>
      <c r="L924" s="169" t="str">
        <f t="shared" si="58"/>
        <v/>
      </c>
      <c r="M924" s="169" t="str">
        <f>IF(ISBLANK('Entladung des Speichers'!A924),"",'Entladung des Speichers'!C924)</f>
        <v/>
      </c>
      <c r="N924" s="168" t="str">
        <f>IF(ISBLANK('Beladung des Speichers'!A924),"",SUMIFS('Entladung des Speichers'!$E$17:$E$1001,'Entladung des Speichers'!$A$17:$A$1001,'Ergebnis (detailliert)'!$A$17:$A$300))</f>
        <v/>
      </c>
      <c r="O924" s="125" t="str">
        <f t="shared" si="59"/>
        <v/>
      </c>
      <c r="P924" s="20" t="str">
        <f>IFERROR(IF(A924="","",N924*'Ergebnis (detailliert)'!J924/'Ergebnis (detailliert)'!I924),0)</f>
        <v/>
      </c>
      <c r="Q924" s="106" t="str">
        <f t="shared" si="60"/>
        <v/>
      </c>
      <c r="R924" s="107" t="str">
        <f t="shared" si="61"/>
        <v/>
      </c>
      <c r="S924" s="108" t="str">
        <f>IF(A924="","",IF(LOOKUP(A924,Stammdaten!$A$17:$A$1001,Stammdaten!$G$17:$G$1001)="Nein",0,IF(ISBLANK('Beladung des Speichers'!A924),"",ROUND(MIN(J924,Q924)*-1,2))))</f>
        <v/>
      </c>
    </row>
    <row r="925" spans="1:19" x14ac:dyDescent="0.2">
      <c r="A925" s="109" t="str">
        <f>IF('Beladung des Speichers'!A925="","",'Beladung des Speichers'!A925)</f>
        <v/>
      </c>
      <c r="B925" s="109" t="str">
        <f>IF('Beladung des Speichers'!B925="","",'Beladung des Speichers'!B925)</f>
        <v/>
      </c>
      <c r="C925" s="163" t="str">
        <f>IF(ISBLANK('Beladung des Speichers'!A925),"",SUMIFS('Beladung des Speichers'!$C$17:$C$300,'Beladung des Speichers'!$A$17:$A$300,A925)-SUMIFS('Entladung des Speichers'!$C$17:$C$300,'Entladung des Speichers'!$A$17:$A$300,A925)+SUMIFS(Füllstände!$B$17:$B$299,Füllstände!$A$17:$A$299,A925)-SUMIFS(Füllstände!$C$17:$C$299,Füllstände!$A$17:$A$299,A925))</f>
        <v/>
      </c>
      <c r="D925" s="164" t="str">
        <f>IF(ISBLANK('Beladung des Speichers'!A925),"",C925*'Beladung des Speichers'!C925/SUMIFS('Beladung des Speichers'!$C$17:$C$300,'Beladung des Speichers'!$A$17:$A$300,A925))</f>
        <v/>
      </c>
      <c r="E925" s="165" t="str">
        <f>IF(ISBLANK('Beladung des Speichers'!A925),"",1/SUMIFS('Beladung des Speichers'!$C$17:$C$300,'Beladung des Speichers'!$A$17:$A$300,A925)*C925*SUMIF($A$17:$A$300,A925,'Beladung des Speichers'!$E$17:$E$300))</f>
        <v/>
      </c>
      <c r="F925" s="166" t="str">
        <f>IF(ISBLANK('Beladung des Speichers'!A925),"",IF(C925=0,"0,00",D925/C925*E925))</f>
        <v/>
      </c>
      <c r="G925" s="167" t="str">
        <f>IF(ISBLANK('Beladung des Speichers'!A925),"",SUMIFS('Beladung des Speichers'!$C$17:$C$300,'Beladung des Speichers'!$A$17:$A$300,A925))</f>
        <v/>
      </c>
      <c r="H925" s="124" t="str">
        <f>IF(ISBLANK('Beladung des Speichers'!A925),"",'Beladung des Speichers'!C925)</f>
        <v/>
      </c>
      <c r="I925" s="168" t="str">
        <f>IF(ISBLANK('Beladung des Speichers'!A925),"",SUMIFS('Beladung des Speichers'!$E$17:$E$1001,'Beladung des Speichers'!$A$17:$A$1001,'Ergebnis (detailliert)'!A925))</f>
        <v/>
      </c>
      <c r="J925" s="125" t="str">
        <f>IF(ISBLANK('Beladung des Speichers'!A925),"",'Beladung des Speichers'!E925)</f>
        <v/>
      </c>
      <c r="K925" s="168" t="str">
        <f>IF(ISBLANK('Beladung des Speichers'!A925),"",SUMIFS('Entladung des Speichers'!$C$17:$C$1001,'Entladung des Speichers'!$A$17:$A$1001,'Ergebnis (detailliert)'!A925))</f>
        <v/>
      </c>
      <c r="L925" s="169" t="str">
        <f t="shared" si="58"/>
        <v/>
      </c>
      <c r="M925" s="169" t="str">
        <f>IF(ISBLANK('Entladung des Speichers'!A925),"",'Entladung des Speichers'!C925)</f>
        <v/>
      </c>
      <c r="N925" s="168" t="str">
        <f>IF(ISBLANK('Beladung des Speichers'!A925),"",SUMIFS('Entladung des Speichers'!$E$17:$E$1001,'Entladung des Speichers'!$A$17:$A$1001,'Ergebnis (detailliert)'!$A$17:$A$300))</f>
        <v/>
      </c>
      <c r="O925" s="125" t="str">
        <f t="shared" si="59"/>
        <v/>
      </c>
      <c r="P925" s="20" t="str">
        <f>IFERROR(IF(A925="","",N925*'Ergebnis (detailliert)'!J925/'Ergebnis (detailliert)'!I925),0)</f>
        <v/>
      </c>
      <c r="Q925" s="106" t="str">
        <f t="shared" si="60"/>
        <v/>
      </c>
      <c r="R925" s="107" t="str">
        <f t="shared" si="61"/>
        <v/>
      </c>
      <c r="S925" s="108" t="str">
        <f>IF(A925="","",IF(LOOKUP(A925,Stammdaten!$A$17:$A$1001,Stammdaten!$G$17:$G$1001)="Nein",0,IF(ISBLANK('Beladung des Speichers'!A925),"",ROUND(MIN(J925,Q925)*-1,2))))</f>
        <v/>
      </c>
    </row>
    <row r="926" spans="1:19" x14ac:dyDescent="0.2">
      <c r="A926" s="109" t="str">
        <f>IF('Beladung des Speichers'!A926="","",'Beladung des Speichers'!A926)</f>
        <v/>
      </c>
      <c r="B926" s="109" t="str">
        <f>IF('Beladung des Speichers'!B926="","",'Beladung des Speichers'!B926)</f>
        <v/>
      </c>
      <c r="C926" s="163" t="str">
        <f>IF(ISBLANK('Beladung des Speichers'!A926),"",SUMIFS('Beladung des Speichers'!$C$17:$C$300,'Beladung des Speichers'!$A$17:$A$300,A926)-SUMIFS('Entladung des Speichers'!$C$17:$C$300,'Entladung des Speichers'!$A$17:$A$300,A926)+SUMIFS(Füllstände!$B$17:$B$299,Füllstände!$A$17:$A$299,A926)-SUMIFS(Füllstände!$C$17:$C$299,Füllstände!$A$17:$A$299,A926))</f>
        <v/>
      </c>
      <c r="D926" s="164" t="str">
        <f>IF(ISBLANK('Beladung des Speichers'!A926),"",C926*'Beladung des Speichers'!C926/SUMIFS('Beladung des Speichers'!$C$17:$C$300,'Beladung des Speichers'!$A$17:$A$300,A926))</f>
        <v/>
      </c>
      <c r="E926" s="165" t="str">
        <f>IF(ISBLANK('Beladung des Speichers'!A926),"",1/SUMIFS('Beladung des Speichers'!$C$17:$C$300,'Beladung des Speichers'!$A$17:$A$300,A926)*C926*SUMIF($A$17:$A$300,A926,'Beladung des Speichers'!$E$17:$E$300))</f>
        <v/>
      </c>
      <c r="F926" s="166" t="str">
        <f>IF(ISBLANK('Beladung des Speichers'!A926),"",IF(C926=0,"0,00",D926/C926*E926))</f>
        <v/>
      </c>
      <c r="G926" s="167" t="str">
        <f>IF(ISBLANK('Beladung des Speichers'!A926),"",SUMIFS('Beladung des Speichers'!$C$17:$C$300,'Beladung des Speichers'!$A$17:$A$300,A926))</f>
        <v/>
      </c>
      <c r="H926" s="124" t="str">
        <f>IF(ISBLANK('Beladung des Speichers'!A926),"",'Beladung des Speichers'!C926)</f>
        <v/>
      </c>
      <c r="I926" s="168" t="str">
        <f>IF(ISBLANK('Beladung des Speichers'!A926),"",SUMIFS('Beladung des Speichers'!$E$17:$E$1001,'Beladung des Speichers'!$A$17:$A$1001,'Ergebnis (detailliert)'!A926))</f>
        <v/>
      </c>
      <c r="J926" s="125" t="str">
        <f>IF(ISBLANK('Beladung des Speichers'!A926),"",'Beladung des Speichers'!E926)</f>
        <v/>
      </c>
      <c r="K926" s="168" t="str">
        <f>IF(ISBLANK('Beladung des Speichers'!A926),"",SUMIFS('Entladung des Speichers'!$C$17:$C$1001,'Entladung des Speichers'!$A$17:$A$1001,'Ergebnis (detailliert)'!A926))</f>
        <v/>
      </c>
      <c r="L926" s="169" t="str">
        <f t="shared" si="58"/>
        <v/>
      </c>
      <c r="M926" s="169" t="str">
        <f>IF(ISBLANK('Entladung des Speichers'!A926),"",'Entladung des Speichers'!C926)</f>
        <v/>
      </c>
      <c r="N926" s="168" t="str">
        <f>IF(ISBLANK('Beladung des Speichers'!A926),"",SUMIFS('Entladung des Speichers'!$E$17:$E$1001,'Entladung des Speichers'!$A$17:$A$1001,'Ergebnis (detailliert)'!$A$17:$A$300))</f>
        <v/>
      </c>
      <c r="O926" s="125" t="str">
        <f t="shared" si="59"/>
        <v/>
      </c>
      <c r="P926" s="20" t="str">
        <f>IFERROR(IF(A926="","",N926*'Ergebnis (detailliert)'!J926/'Ergebnis (detailliert)'!I926),0)</f>
        <v/>
      </c>
      <c r="Q926" s="106" t="str">
        <f t="shared" si="60"/>
        <v/>
      </c>
      <c r="R926" s="107" t="str">
        <f t="shared" si="61"/>
        <v/>
      </c>
      <c r="S926" s="108" t="str">
        <f>IF(A926="","",IF(LOOKUP(A926,Stammdaten!$A$17:$A$1001,Stammdaten!$G$17:$G$1001)="Nein",0,IF(ISBLANK('Beladung des Speichers'!A926),"",ROUND(MIN(J926,Q926)*-1,2))))</f>
        <v/>
      </c>
    </row>
    <row r="927" spans="1:19" x14ac:dyDescent="0.2">
      <c r="A927" s="109" t="str">
        <f>IF('Beladung des Speichers'!A927="","",'Beladung des Speichers'!A927)</f>
        <v/>
      </c>
      <c r="B927" s="109" t="str">
        <f>IF('Beladung des Speichers'!B927="","",'Beladung des Speichers'!B927)</f>
        <v/>
      </c>
      <c r="C927" s="163" t="str">
        <f>IF(ISBLANK('Beladung des Speichers'!A927),"",SUMIFS('Beladung des Speichers'!$C$17:$C$300,'Beladung des Speichers'!$A$17:$A$300,A927)-SUMIFS('Entladung des Speichers'!$C$17:$C$300,'Entladung des Speichers'!$A$17:$A$300,A927)+SUMIFS(Füllstände!$B$17:$B$299,Füllstände!$A$17:$A$299,A927)-SUMIFS(Füllstände!$C$17:$C$299,Füllstände!$A$17:$A$299,A927))</f>
        <v/>
      </c>
      <c r="D927" s="164" t="str">
        <f>IF(ISBLANK('Beladung des Speichers'!A927),"",C927*'Beladung des Speichers'!C927/SUMIFS('Beladung des Speichers'!$C$17:$C$300,'Beladung des Speichers'!$A$17:$A$300,A927))</f>
        <v/>
      </c>
      <c r="E927" s="165" t="str">
        <f>IF(ISBLANK('Beladung des Speichers'!A927),"",1/SUMIFS('Beladung des Speichers'!$C$17:$C$300,'Beladung des Speichers'!$A$17:$A$300,A927)*C927*SUMIF($A$17:$A$300,A927,'Beladung des Speichers'!$E$17:$E$300))</f>
        <v/>
      </c>
      <c r="F927" s="166" t="str">
        <f>IF(ISBLANK('Beladung des Speichers'!A927),"",IF(C927=0,"0,00",D927/C927*E927))</f>
        <v/>
      </c>
      <c r="G927" s="167" t="str">
        <f>IF(ISBLANK('Beladung des Speichers'!A927),"",SUMIFS('Beladung des Speichers'!$C$17:$C$300,'Beladung des Speichers'!$A$17:$A$300,A927))</f>
        <v/>
      </c>
      <c r="H927" s="124" t="str">
        <f>IF(ISBLANK('Beladung des Speichers'!A927),"",'Beladung des Speichers'!C927)</f>
        <v/>
      </c>
      <c r="I927" s="168" t="str">
        <f>IF(ISBLANK('Beladung des Speichers'!A927),"",SUMIFS('Beladung des Speichers'!$E$17:$E$1001,'Beladung des Speichers'!$A$17:$A$1001,'Ergebnis (detailliert)'!A927))</f>
        <v/>
      </c>
      <c r="J927" s="125" t="str">
        <f>IF(ISBLANK('Beladung des Speichers'!A927),"",'Beladung des Speichers'!E927)</f>
        <v/>
      </c>
      <c r="K927" s="168" t="str">
        <f>IF(ISBLANK('Beladung des Speichers'!A927),"",SUMIFS('Entladung des Speichers'!$C$17:$C$1001,'Entladung des Speichers'!$A$17:$A$1001,'Ergebnis (detailliert)'!A927))</f>
        <v/>
      </c>
      <c r="L927" s="169" t="str">
        <f t="shared" si="58"/>
        <v/>
      </c>
      <c r="M927" s="169" t="str">
        <f>IF(ISBLANK('Entladung des Speichers'!A927),"",'Entladung des Speichers'!C927)</f>
        <v/>
      </c>
      <c r="N927" s="168" t="str">
        <f>IF(ISBLANK('Beladung des Speichers'!A927),"",SUMIFS('Entladung des Speichers'!$E$17:$E$1001,'Entladung des Speichers'!$A$17:$A$1001,'Ergebnis (detailliert)'!$A$17:$A$300))</f>
        <v/>
      </c>
      <c r="O927" s="125" t="str">
        <f t="shared" si="59"/>
        <v/>
      </c>
      <c r="P927" s="20" t="str">
        <f>IFERROR(IF(A927="","",N927*'Ergebnis (detailliert)'!J927/'Ergebnis (detailliert)'!I927),0)</f>
        <v/>
      </c>
      <c r="Q927" s="106" t="str">
        <f t="shared" si="60"/>
        <v/>
      </c>
      <c r="R927" s="107" t="str">
        <f t="shared" si="61"/>
        <v/>
      </c>
      <c r="S927" s="108" t="str">
        <f>IF(A927="","",IF(LOOKUP(A927,Stammdaten!$A$17:$A$1001,Stammdaten!$G$17:$G$1001)="Nein",0,IF(ISBLANK('Beladung des Speichers'!A927),"",ROUND(MIN(J927,Q927)*-1,2))))</f>
        <v/>
      </c>
    </row>
    <row r="928" spans="1:19" x14ac:dyDescent="0.2">
      <c r="A928" s="109" t="str">
        <f>IF('Beladung des Speichers'!A928="","",'Beladung des Speichers'!A928)</f>
        <v/>
      </c>
      <c r="B928" s="109" t="str">
        <f>IF('Beladung des Speichers'!B928="","",'Beladung des Speichers'!B928)</f>
        <v/>
      </c>
      <c r="C928" s="163" t="str">
        <f>IF(ISBLANK('Beladung des Speichers'!A928),"",SUMIFS('Beladung des Speichers'!$C$17:$C$300,'Beladung des Speichers'!$A$17:$A$300,A928)-SUMIFS('Entladung des Speichers'!$C$17:$C$300,'Entladung des Speichers'!$A$17:$A$300,A928)+SUMIFS(Füllstände!$B$17:$B$299,Füllstände!$A$17:$A$299,A928)-SUMIFS(Füllstände!$C$17:$C$299,Füllstände!$A$17:$A$299,A928))</f>
        <v/>
      </c>
      <c r="D928" s="164" t="str">
        <f>IF(ISBLANK('Beladung des Speichers'!A928),"",C928*'Beladung des Speichers'!C928/SUMIFS('Beladung des Speichers'!$C$17:$C$300,'Beladung des Speichers'!$A$17:$A$300,A928))</f>
        <v/>
      </c>
      <c r="E928" s="165" t="str">
        <f>IF(ISBLANK('Beladung des Speichers'!A928),"",1/SUMIFS('Beladung des Speichers'!$C$17:$C$300,'Beladung des Speichers'!$A$17:$A$300,A928)*C928*SUMIF($A$17:$A$300,A928,'Beladung des Speichers'!$E$17:$E$300))</f>
        <v/>
      </c>
      <c r="F928" s="166" t="str">
        <f>IF(ISBLANK('Beladung des Speichers'!A928),"",IF(C928=0,"0,00",D928/C928*E928))</f>
        <v/>
      </c>
      <c r="G928" s="167" t="str">
        <f>IF(ISBLANK('Beladung des Speichers'!A928),"",SUMIFS('Beladung des Speichers'!$C$17:$C$300,'Beladung des Speichers'!$A$17:$A$300,A928))</f>
        <v/>
      </c>
      <c r="H928" s="124" t="str">
        <f>IF(ISBLANK('Beladung des Speichers'!A928),"",'Beladung des Speichers'!C928)</f>
        <v/>
      </c>
      <c r="I928" s="168" t="str">
        <f>IF(ISBLANK('Beladung des Speichers'!A928),"",SUMIFS('Beladung des Speichers'!$E$17:$E$1001,'Beladung des Speichers'!$A$17:$A$1001,'Ergebnis (detailliert)'!A928))</f>
        <v/>
      </c>
      <c r="J928" s="125" t="str">
        <f>IF(ISBLANK('Beladung des Speichers'!A928),"",'Beladung des Speichers'!E928)</f>
        <v/>
      </c>
      <c r="K928" s="168" t="str">
        <f>IF(ISBLANK('Beladung des Speichers'!A928),"",SUMIFS('Entladung des Speichers'!$C$17:$C$1001,'Entladung des Speichers'!$A$17:$A$1001,'Ergebnis (detailliert)'!A928))</f>
        <v/>
      </c>
      <c r="L928" s="169" t="str">
        <f t="shared" si="58"/>
        <v/>
      </c>
      <c r="M928" s="169" t="str">
        <f>IF(ISBLANK('Entladung des Speichers'!A928),"",'Entladung des Speichers'!C928)</f>
        <v/>
      </c>
      <c r="N928" s="168" t="str">
        <f>IF(ISBLANK('Beladung des Speichers'!A928),"",SUMIFS('Entladung des Speichers'!$E$17:$E$1001,'Entladung des Speichers'!$A$17:$A$1001,'Ergebnis (detailliert)'!$A$17:$A$300))</f>
        <v/>
      </c>
      <c r="O928" s="125" t="str">
        <f t="shared" si="59"/>
        <v/>
      </c>
      <c r="P928" s="20" t="str">
        <f>IFERROR(IF(A928="","",N928*'Ergebnis (detailliert)'!J928/'Ergebnis (detailliert)'!I928),0)</f>
        <v/>
      </c>
      <c r="Q928" s="106" t="str">
        <f t="shared" si="60"/>
        <v/>
      </c>
      <c r="R928" s="107" t="str">
        <f t="shared" si="61"/>
        <v/>
      </c>
      <c r="S928" s="108" t="str">
        <f>IF(A928="","",IF(LOOKUP(A928,Stammdaten!$A$17:$A$1001,Stammdaten!$G$17:$G$1001)="Nein",0,IF(ISBLANK('Beladung des Speichers'!A928),"",ROUND(MIN(J928,Q928)*-1,2))))</f>
        <v/>
      </c>
    </row>
    <row r="929" spans="1:19" x14ac:dyDescent="0.2">
      <c r="A929" s="109" t="str">
        <f>IF('Beladung des Speichers'!A929="","",'Beladung des Speichers'!A929)</f>
        <v/>
      </c>
      <c r="B929" s="109" t="str">
        <f>IF('Beladung des Speichers'!B929="","",'Beladung des Speichers'!B929)</f>
        <v/>
      </c>
      <c r="C929" s="163" t="str">
        <f>IF(ISBLANK('Beladung des Speichers'!A929),"",SUMIFS('Beladung des Speichers'!$C$17:$C$300,'Beladung des Speichers'!$A$17:$A$300,A929)-SUMIFS('Entladung des Speichers'!$C$17:$C$300,'Entladung des Speichers'!$A$17:$A$300,A929)+SUMIFS(Füllstände!$B$17:$B$299,Füllstände!$A$17:$A$299,A929)-SUMIFS(Füllstände!$C$17:$C$299,Füllstände!$A$17:$A$299,A929))</f>
        <v/>
      </c>
      <c r="D929" s="164" t="str">
        <f>IF(ISBLANK('Beladung des Speichers'!A929),"",C929*'Beladung des Speichers'!C929/SUMIFS('Beladung des Speichers'!$C$17:$C$300,'Beladung des Speichers'!$A$17:$A$300,A929))</f>
        <v/>
      </c>
      <c r="E929" s="165" t="str">
        <f>IF(ISBLANK('Beladung des Speichers'!A929),"",1/SUMIFS('Beladung des Speichers'!$C$17:$C$300,'Beladung des Speichers'!$A$17:$A$300,A929)*C929*SUMIF($A$17:$A$300,A929,'Beladung des Speichers'!$E$17:$E$300))</f>
        <v/>
      </c>
      <c r="F929" s="166" t="str">
        <f>IF(ISBLANK('Beladung des Speichers'!A929),"",IF(C929=0,"0,00",D929/C929*E929))</f>
        <v/>
      </c>
      <c r="G929" s="167" t="str">
        <f>IF(ISBLANK('Beladung des Speichers'!A929),"",SUMIFS('Beladung des Speichers'!$C$17:$C$300,'Beladung des Speichers'!$A$17:$A$300,A929))</f>
        <v/>
      </c>
      <c r="H929" s="124" t="str">
        <f>IF(ISBLANK('Beladung des Speichers'!A929),"",'Beladung des Speichers'!C929)</f>
        <v/>
      </c>
      <c r="I929" s="168" t="str">
        <f>IF(ISBLANK('Beladung des Speichers'!A929),"",SUMIFS('Beladung des Speichers'!$E$17:$E$1001,'Beladung des Speichers'!$A$17:$A$1001,'Ergebnis (detailliert)'!A929))</f>
        <v/>
      </c>
      <c r="J929" s="125" t="str">
        <f>IF(ISBLANK('Beladung des Speichers'!A929),"",'Beladung des Speichers'!E929)</f>
        <v/>
      </c>
      <c r="K929" s="168" t="str">
        <f>IF(ISBLANK('Beladung des Speichers'!A929),"",SUMIFS('Entladung des Speichers'!$C$17:$C$1001,'Entladung des Speichers'!$A$17:$A$1001,'Ergebnis (detailliert)'!A929))</f>
        <v/>
      </c>
      <c r="L929" s="169" t="str">
        <f t="shared" si="58"/>
        <v/>
      </c>
      <c r="M929" s="169" t="str">
        <f>IF(ISBLANK('Entladung des Speichers'!A929),"",'Entladung des Speichers'!C929)</f>
        <v/>
      </c>
      <c r="N929" s="168" t="str">
        <f>IF(ISBLANK('Beladung des Speichers'!A929),"",SUMIFS('Entladung des Speichers'!$E$17:$E$1001,'Entladung des Speichers'!$A$17:$A$1001,'Ergebnis (detailliert)'!$A$17:$A$300))</f>
        <v/>
      </c>
      <c r="O929" s="125" t="str">
        <f t="shared" si="59"/>
        <v/>
      </c>
      <c r="P929" s="20" t="str">
        <f>IFERROR(IF(A929="","",N929*'Ergebnis (detailliert)'!J929/'Ergebnis (detailliert)'!I929),0)</f>
        <v/>
      </c>
      <c r="Q929" s="106" t="str">
        <f t="shared" si="60"/>
        <v/>
      </c>
      <c r="R929" s="107" t="str">
        <f t="shared" si="61"/>
        <v/>
      </c>
      <c r="S929" s="108" t="str">
        <f>IF(A929="","",IF(LOOKUP(A929,Stammdaten!$A$17:$A$1001,Stammdaten!$G$17:$G$1001)="Nein",0,IF(ISBLANK('Beladung des Speichers'!A929),"",ROUND(MIN(J929,Q929)*-1,2))))</f>
        <v/>
      </c>
    </row>
    <row r="930" spans="1:19" x14ac:dyDescent="0.2">
      <c r="A930" s="109" t="str">
        <f>IF('Beladung des Speichers'!A930="","",'Beladung des Speichers'!A930)</f>
        <v/>
      </c>
      <c r="B930" s="109" t="str">
        <f>IF('Beladung des Speichers'!B930="","",'Beladung des Speichers'!B930)</f>
        <v/>
      </c>
      <c r="C930" s="163" t="str">
        <f>IF(ISBLANK('Beladung des Speichers'!A930),"",SUMIFS('Beladung des Speichers'!$C$17:$C$300,'Beladung des Speichers'!$A$17:$A$300,A930)-SUMIFS('Entladung des Speichers'!$C$17:$C$300,'Entladung des Speichers'!$A$17:$A$300,A930)+SUMIFS(Füllstände!$B$17:$B$299,Füllstände!$A$17:$A$299,A930)-SUMIFS(Füllstände!$C$17:$C$299,Füllstände!$A$17:$A$299,A930))</f>
        <v/>
      </c>
      <c r="D930" s="164" t="str">
        <f>IF(ISBLANK('Beladung des Speichers'!A930),"",C930*'Beladung des Speichers'!C930/SUMIFS('Beladung des Speichers'!$C$17:$C$300,'Beladung des Speichers'!$A$17:$A$300,A930))</f>
        <v/>
      </c>
      <c r="E930" s="165" t="str">
        <f>IF(ISBLANK('Beladung des Speichers'!A930),"",1/SUMIFS('Beladung des Speichers'!$C$17:$C$300,'Beladung des Speichers'!$A$17:$A$300,A930)*C930*SUMIF($A$17:$A$300,A930,'Beladung des Speichers'!$E$17:$E$300))</f>
        <v/>
      </c>
      <c r="F930" s="166" t="str">
        <f>IF(ISBLANK('Beladung des Speichers'!A930),"",IF(C930=0,"0,00",D930/C930*E930))</f>
        <v/>
      </c>
      <c r="G930" s="167" t="str">
        <f>IF(ISBLANK('Beladung des Speichers'!A930),"",SUMIFS('Beladung des Speichers'!$C$17:$C$300,'Beladung des Speichers'!$A$17:$A$300,A930))</f>
        <v/>
      </c>
      <c r="H930" s="124" t="str">
        <f>IF(ISBLANK('Beladung des Speichers'!A930),"",'Beladung des Speichers'!C930)</f>
        <v/>
      </c>
      <c r="I930" s="168" t="str">
        <f>IF(ISBLANK('Beladung des Speichers'!A930),"",SUMIFS('Beladung des Speichers'!$E$17:$E$1001,'Beladung des Speichers'!$A$17:$A$1001,'Ergebnis (detailliert)'!A930))</f>
        <v/>
      </c>
      <c r="J930" s="125" t="str">
        <f>IF(ISBLANK('Beladung des Speichers'!A930),"",'Beladung des Speichers'!E930)</f>
        <v/>
      </c>
      <c r="K930" s="168" t="str">
        <f>IF(ISBLANK('Beladung des Speichers'!A930),"",SUMIFS('Entladung des Speichers'!$C$17:$C$1001,'Entladung des Speichers'!$A$17:$A$1001,'Ergebnis (detailliert)'!A930))</f>
        <v/>
      </c>
      <c r="L930" s="169" t="str">
        <f t="shared" si="58"/>
        <v/>
      </c>
      <c r="M930" s="169" t="str">
        <f>IF(ISBLANK('Entladung des Speichers'!A930),"",'Entladung des Speichers'!C930)</f>
        <v/>
      </c>
      <c r="N930" s="168" t="str">
        <f>IF(ISBLANK('Beladung des Speichers'!A930),"",SUMIFS('Entladung des Speichers'!$E$17:$E$1001,'Entladung des Speichers'!$A$17:$A$1001,'Ergebnis (detailliert)'!$A$17:$A$300))</f>
        <v/>
      </c>
      <c r="O930" s="125" t="str">
        <f t="shared" si="59"/>
        <v/>
      </c>
      <c r="P930" s="20" t="str">
        <f>IFERROR(IF(A930="","",N930*'Ergebnis (detailliert)'!J930/'Ergebnis (detailliert)'!I930),0)</f>
        <v/>
      </c>
      <c r="Q930" s="106" t="str">
        <f t="shared" si="60"/>
        <v/>
      </c>
      <c r="R930" s="107" t="str">
        <f t="shared" si="61"/>
        <v/>
      </c>
      <c r="S930" s="108" t="str">
        <f>IF(A930="","",IF(LOOKUP(A930,Stammdaten!$A$17:$A$1001,Stammdaten!$G$17:$G$1001)="Nein",0,IF(ISBLANK('Beladung des Speichers'!A930),"",ROUND(MIN(J930,Q930)*-1,2))))</f>
        <v/>
      </c>
    </row>
    <row r="931" spans="1:19" x14ac:dyDescent="0.2">
      <c r="A931" s="109" t="str">
        <f>IF('Beladung des Speichers'!A931="","",'Beladung des Speichers'!A931)</f>
        <v/>
      </c>
      <c r="B931" s="109" t="str">
        <f>IF('Beladung des Speichers'!B931="","",'Beladung des Speichers'!B931)</f>
        <v/>
      </c>
      <c r="C931" s="163" t="str">
        <f>IF(ISBLANK('Beladung des Speichers'!A931),"",SUMIFS('Beladung des Speichers'!$C$17:$C$300,'Beladung des Speichers'!$A$17:$A$300,A931)-SUMIFS('Entladung des Speichers'!$C$17:$C$300,'Entladung des Speichers'!$A$17:$A$300,A931)+SUMIFS(Füllstände!$B$17:$B$299,Füllstände!$A$17:$A$299,A931)-SUMIFS(Füllstände!$C$17:$C$299,Füllstände!$A$17:$A$299,A931))</f>
        <v/>
      </c>
      <c r="D931" s="164" t="str">
        <f>IF(ISBLANK('Beladung des Speichers'!A931),"",C931*'Beladung des Speichers'!C931/SUMIFS('Beladung des Speichers'!$C$17:$C$300,'Beladung des Speichers'!$A$17:$A$300,A931))</f>
        <v/>
      </c>
      <c r="E931" s="165" t="str">
        <f>IF(ISBLANK('Beladung des Speichers'!A931),"",1/SUMIFS('Beladung des Speichers'!$C$17:$C$300,'Beladung des Speichers'!$A$17:$A$300,A931)*C931*SUMIF($A$17:$A$300,A931,'Beladung des Speichers'!$E$17:$E$300))</f>
        <v/>
      </c>
      <c r="F931" s="166" t="str">
        <f>IF(ISBLANK('Beladung des Speichers'!A931),"",IF(C931=0,"0,00",D931/C931*E931))</f>
        <v/>
      </c>
      <c r="G931" s="167" t="str">
        <f>IF(ISBLANK('Beladung des Speichers'!A931),"",SUMIFS('Beladung des Speichers'!$C$17:$C$300,'Beladung des Speichers'!$A$17:$A$300,A931))</f>
        <v/>
      </c>
      <c r="H931" s="124" t="str">
        <f>IF(ISBLANK('Beladung des Speichers'!A931),"",'Beladung des Speichers'!C931)</f>
        <v/>
      </c>
      <c r="I931" s="168" t="str">
        <f>IF(ISBLANK('Beladung des Speichers'!A931),"",SUMIFS('Beladung des Speichers'!$E$17:$E$1001,'Beladung des Speichers'!$A$17:$A$1001,'Ergebnis (detailliert)'!A931))</f>
        <v/>
      </c>
      <c r="J931" s="125" t="str">
        <f>IF(ISBLANK('Beladung des Speichers'!A931),"",'Beladung des Speichers'!E931)</f>
        <v/>
      </c>
      <c r="K931" s="168" t="str">
        <f>IF(ISBLANK('Beladung des Speichers'!A931),"",SUMIFS('Entladung des Speichers'!$C$17:$C$1001,'Entladung des Speichers'!$A$17:$A$1001,'Ergebnis (detailliert)'!A931))</f>
        <v/>
      </c>
      <c r="L931" s="169" t="str">
        <f t="shared" si="58"/>
        <v/>
      </c>
      <c r="M931" s="169" t="str">
        <f>IF(ISBLANK('Entladung des Speichers'!A931),"",'Entladung des Speichers'!C931)</f>
        <v/>
      </c>
      <c r="N931" s="168" t="str">
        <f>IF(ISBLANK('Beladung des Speichers'!A931),"",SUMIFS('Entladung des Speichers'!$E$17:$E$1001,'Entladung des Speichers'!$A$17:$A$1001,'Ergebnis (detailliert)'!$A$17:$A$300))</f>
        <v/>
      </c>
      <c r="O931" s="125" t="str">
        <f t="shared" si="59"/>
        <v/>
      </c>
      <c r="P931" s="20" t="str">
        <f>IFERROR(IF(A931="","",N931*'Ergebnis (detailliert)'!J931/'Ergebnis (detailliert)'!I931),0)</f>
        <v/>
      </c>
      <c r="Q931" s="106" t="str">
        <f t="shared" si="60"/>
        <v/>
      </c>
      <c r="R931" s="107" t="str">
        <f t="shared" si="61"/>
        <v/>
      </c>
      <c r="S931" s="108" t="str">
        <f>IF(A931="","",IF(LOOKUP(A931,Stammdaten!$A$17:$A$1001,Stammdaten!$G$17:$G$1001)="Nein",0,IF(ISBLANK('Beladung des Speichers'!A931),"",ROUND(MIN(J931,Q931)*-1,2))))</f>
        <v/>
      </c>
    </row>
    <row r="932" spans="1:19" x14ac:dyDescent="0.2">
      <c r="A932" s="109" t="str">
        <f>IF('Beladung des Speichers'!A932="","",'Beladung des Speichers'!A932)</f>
        <v/>
      </c>
      <c r="B932" s="109" t="str">
        <f>IF('Beladung des Speichers'!B932="","",'Beladung des Speichers'!B932)</f>
        <v/>
      </c>
      <c r="C932" s="163" t="str">
        <f>IF(ISBLANK('Beladung des Speichers'!A932),"",SUMIFS('Beladung des Speichers'!$C$17:$C$300,'Beladung des Speichers'!$A$17:$A$300,A932)-SUMIFS('Entladung des Speichers'!$C$17:$C$300,'Entladung des Speichers'!$A$17:$A$300,A932)+SUMIFS(Füllstände!$B$17:$B$299,Füllstände!$A$17:$A$299,A932)-SUMIFS(Füllstände!$C$17:$C$299,Füllstände!$A$17:$A$299,A932))</f>
        <v/>
      </c>
      <c r="D932" s="164" t="str">
        <f>IF(ISBLANK('Beladung des Speichers'!A932),"",C932*'Beladung des Speichers'!C932/SUMIFS('Beladung des Speichers'!$C$17:$C$300,'Beladung des Speichers'!$A$17:$A$300,A932))</f>
        <v/>
      </c>
      <c r="E932" s="165" t="str">
        <f>IF(ISBLANK('Beladung des Speichers'!A932),"",1/SUMIFS('Beladung des Speichers'!$C$17:$C$300,'Beladung des Speichers'!$A$17:$A$300,A932)*C932*SUMIF($A$17:$A$300,A932,'Beladung des Speichers'!$E$17:$E$300))</f>
        <v/>
      </c>
      <c r="F932" s="166" t="str">
        <f>IF(ISBLANK('Beladung des Speichers'!A932),"",IF(C932=0,"0,00",D932/C932*E932))</f>
        <v/>
      </c>
      <c r="G932" s="167" t="str">
        <f>IF(ISBLANK('Beladung des Speichers'!A932),"",SUMIFS('Beladung des Speichers'!$C$17:$C$300,'Beladung des Speichers'!$A$17:$A$300,A932))</f>
        <v/>
      </c>
      <c r="H932" s="124" t="str">
        <f>IF(ISBLANK('Beladung des Speichers'!A932),"",'Beladung des Speichers'!C932)</f>
        <v/>
      </c>
      <c r="I932" s="168" t="str">
        <f>IF(ISBLANK('Beladung des Speichers'!A932),"",SUMIFS('Beladung des Speichers'!$E$17:$E$1001,'Beladung des Speichers'!$A$17:$A$1001,'Ergebnis (detailliert)'!A932))</f>
        <v/>
      </c>
      <c r="J932" s="125" t="str">
        <f>IF(ISBLANK('Beladung des Speichers'!A932),"",'Beladung des Speichers'!E932)</f>
        <v/>
      </c>
      <c r="K932" s="168" t="str">
        <f>IF(ISBLANK('Beladung des Speichers'!A932),"",SUMIFS('Entladung des Speichers'!$C$17:$C$1001,'Entladung des Speichers'!$A$17:$A$1001,'Ergebnis (detailliert)'!A932))</f>
        <v/>
      </c>
      <c r="L932" s="169" t="str">
        <f t="shared" si="58"/>
        <v/>
      </c>
      <c r="M932" s="169" t="str">
        <f>IF(ISBLANK('Entladung des Speichers'!A932),"",'Entladung des Speichers'!C932)</f>
        <v/>
      </c>
      <c r="N932" s="168" t="str">
        <f>IF(ISBLANK('Beladung des Speichers'!A932),"",SUMIFS('Entladung des Speichers'!$E$17:$E$1001,'Entladung des Speichers'!$A$17:$A$1001,'Ergebnis (detailliert)'!$A$17:$A$300))</f>
        <v/>
      </c>
      <c r="O932" s="125" t="str">
        <f t="shared" si="59"/>
        <v/>
      </c>
      <c r="P932" s="20" t="str">
        <f>IFERROR(IF(A932="","",N932*'Ergebnis (detailliert)'!J932/'Ergebnis (detailliert)'!I932),0)</f>
        <v/>
      </c>
      <c r="Q932" s="106" t="str">
        <f t="shared" si="60"/>
        <v/>
      </c>
      <c r="R932" s="107" t="str">
        <f t="shared" si="61"/>
        <v/>
      </c>
      <c r="S932" s="108" t="str">
        <f>IF(A932="","",IF(LOOKUP(A932,Stammdaten!$A$17:$A$1001,Stammdaten!$G$17:$G$1001)="Nein",0,IF(ISBLANK('Beladung des Speichers'!A932),"",ROUND(MIN(J932,Q932)*-1,2))))</f>
        <v/>
      </c>
    </row>
    <row r="933" spans="1:19" x14ac:dyDescent="0.2">
      <c r="A933" s="109" t="str">
        <f>IF('Beladung des Speichers'!A933="","",'Beladung des Speichers'!A933)</f>
        <v/>
      </c>
      <c r="B933" s="109" t="str">
        <f>IF('Beladung des Speichers'!B933="","",'Beladung des Speichers'!B933)</f>
        <v/>
      </c>
      <c r="C933" s="163" t="str">
        <f>IF(ISBLANK('Beladung des Speichers'!A933),"",SUMIFS('Beladung des Speichers'!$C$17:$C$300,'Beladung des Speichers'!$A$17:$A$300,A933)-SUMIFS('Entladung des Speichers'!$C$17:$C$300,'Entladung des Speichers'!$A$17:$A$300,A933)+SUMIFS(Füllstände!$B$17:$B$299,Füllstände!$A$17:$A$299,A933)-SUMIFS(Füllstände!$C$17:$C$299,Füllstände!$A$17:$A$299,A933))</f>
        <v/>
      </c>
      <c r="D933" s="164" t="str">
        <f>IF(ISBLANK('Beladung des Speichers'!A933),"",C933*'Beladung des Speichers'!C933/SUMIFS('Beladung des Speichers'!$C$17:$C$300,'Beladung des Speichers'!$A$17:$A$300,A933))</f>
        <v/>
      </c>
      <c r="E933" s="165" t="str">
        <f>IF(ISBLANK('Beladung des Speichers'!A933),"",1/SUMIFS('Beladung des Speichers'!$C$17:$C$300,'Beladung des Speichers'!$A$17:$A$300,A933)*C933*SUMIF($A$17:$A$300,A933,'Beladung des Speichers'!$E$17:$E$300))</f>
        <v/>
      </c>
      <c r="F933" s="166" t="str">
        <f>IF(ISBLANK('Beladung des Speichers'!A933),"",IF(C933=0,"0,00",D933/C933*E933))</f>
        <v/>
      </c>
      <c r="G933" s="167" t="str">
        <f>IF(ISBLANK('Beladung des Speichers'!A933),"",SUMIFS('Beladung des Speichers'!$C$17:$C$300,'Beladung des Speichers'!$A$17:$A$300,A933))</f>
        <v/>
      </c>
      <c r="H933" s="124" t="str">
        <f>IF(ISBLANK('Beladung des Speichers'!A933),"",'Beladung des Speichers'!C933)</f>
        <v/>
      </c>
      <c r="I933" s="168" t="str">
        <f>IF(ISBLANK('Beladung des Speichers'!A933),"",SUMIFS('Beladung des Speichers'!$E$17:$E$1001,'Beladung des Speichers'!$A$17:$A$1001,'Ergebnis (detailliert)'!A933))</f>
        <v/>
      </c>
      <c r="J933" s="125" t="str">
        <f>IF(ISBLANK('Beladung des Speichers'!A933),"",'Beladung des Speichers'!E933)</f>
        <v/>
      </c>
      <c r="K933" s="168" t="str">
        <f>IF(ISBLANK('Beladung des Speichers'!A933),"",SUMIFS('Entladung des Speichers'!$C$17:$C$1001,'Entladung des Speichers'!$A$17:$A$1001,'Ergebnis (detailliert)'!A933))</f>
        <v/>
      </c>
      <c r="L933" s="169" t="str">
        <f t="shared" si="58"/>
        <v/>
      </c>
      <c r="M933" s="169" t="str">
        <f>IF(ISBLANK('Entladung des Speichers'!A933),"",'Entladung des Speichers'!C933)</f>
        <v/>
      </c>
      <c r="N933" s="168" t="str">
        <f>IF(ISBLANK('Beladung des Speichers'!A933),"",SUMIFS('Entladung des Speichers'!$E$17:$E$1001,'Entladung des Speichers'!$A$17:$A$1001,'Ergebnis (detailliert)'!$A$17:$A$300))</f>
        <v/>
      </c>
      <c r="O933" s="125" t="str">
        <f t="shared" si="59"/>
        <v/>
      </c>
      <c r="P933" s="20" t="str">
        <f>IFERROR(IF(A933="","",N933*'Ergebnis (detailliert)'!J933/'Ergebnis (detailliert)'!I933),0)</f>
        <v/>
      </c>
      <c r="Q933" s="106" t="str">
        <f t="shared" si="60"/>
        <v/>
      </c>
      <c r="R933" s="107" t="str">
        <f t="shared" si="61"/>
        <v/>
      </c>
      <c r="S933" s="108" t="str">
        <f>IF(A933="","",IF(LOOKUP(A933,Stammdaten!$A$17:$A$1001,Stammdaten!$G$17:$G$1001)="Nein",0,IF(ISBLANK('Beladung des Speichers'!A933),"",ROUND(MIN(J933,Q933)*-1,2))))</f>
        <v/>
      </c>
    </row>
    <row r="934" spans="1:19" x14ac:dyDescent="0.2">
      <c r="A934" s="109" t="str">
        <f>IF('Beladung des Speichers'!A934="","",'Beladung des Speichers'!A934)</f>
        <v/>
      </c>
      <c r="B934" s="109" t="str">
        <f>IF('Beladung des Speichers'!B934="","",'Beladung des Speichers'!B934)</f>
        <v/>
      </c>
      <c r="C934" s="163" t="str">
        <f>IF(ISBLANK('Beladung des Speichers'!A934),"",SUMIFS('Beladung des Speichers'!$C$17:$C$300,'Beladung des Speichers'!$A$17:$A$300,A934)-SUMIFS('Entladung des Speichers'!$C$17:$C$300,'Entladung des Speichers'!$A$17:$A$300,A934)+SUMIFS(Füllstände!$B$17:$B$299,Füllstände!$A$17:$A$299,A934)-SUMIFS(Füllstände!$C$17:$C$299,Füllstände!$A$17:$A$299,A934))</f>
        <v/>
      </c>
      <c r="D934" s="164" t="str">
        <f>IF(ISBLANK('Beladung des Speichers'!A934),"",C934*'Beladung des Speichers'!C934/SUMIFS('Beladung des Speichers'!$C$17:$C$300,'Beladung des Speichers'!$A$17:$A$300,A934))</f>
        <v/>
      </c>
      <c r="E934" s="165" t="str">
        <f>IF(ISBLANK('Beladung des Speichers'!A934),"",1/SUMIFS('Beladung des Speichers'!$C$17:$C$300,'Beladung des Speichers'!$A$17:$A$300,A934)*C934*SUMIF($A$17:$A$300,A934,'Beladung des Speichers'!$E$17:$E$300))</f>
        <v/>
      </c>
      <c r="F934" s="166" t="str">
        <f>IF(ISBLANK('Beladung des Speichers'!A934),"",IF(C934=0,"0,00",D934/C934*E934))</f>
        <v/>
      </c>
      <c r="G934" s="167" t="str">
        <f>IF(ISBLANK('Beladung des Speichers'!A934),"",SUMIFS('Beladung des Speichers'!$C$17:$C$300,'Beladung des Speichers'!$A$17:$A$300,A934))</f>
        <v/>
      </c>
      <c r="H934" s="124" t="str">
        <f>IF(ISBLANK('Beladung des Speichers'!A934),"",'Beladung des Speichers'!C934)</f>
        <v/>
      </c>
      <c r="I934" s="168" t="str">
        <f>IF(ISBLANK('Beladung des Speichers'!A934),"",SUMIFS('Beladung des Speichers'!$E$17:$E$1001,'Beladung des Speichers'!$A$17:$A$1001,'Ergebnis (detailliert)'!A934))</f>
        <v/>
      </c>
      <c r="J934" s="125" t="str">
        <f>IF(ISBLANK('Beladung des Speichers'!A934),"",'Beladung des Speichers'!E934)</f>
        <v/>
      </c>
      <c r="K934" s="168" t="str">
        <f>IF(ISBLANK('Beladung des Speichers'!A934),"",SUMIFS('Entladung des Speichers'!$C$17:$C$1001,'Entladung des Speichers'!$A$17:$A$1001,'Ergebnis (detailliert)'!A934))</f>
        <v/>
      </c>
      <c r="L934" s="169" t="str">
        <f t="shared" si="58"/>
        <v/>
      </c>
      <c r="M934" s="169" t="str">
        <f>IF(ISBLANK('Entladung des Speichers'!A934),"",'Entladung des Speichers'!C934)</f>
        <v/>
      </c>
      <c r="N934" s="168" t="str">
        <f>IF(ISBLANK('Beladung des Speichers'!A934),"",SUMIFS('Entladung des Speichers'!$E$17:$E$1001,'Entladung des Speichers'!$A$17:$A$1001,'Ergebnis (detailliert)'!$A$17:$A$300))</f>
        <v/>
      </c>
      <c r="O934" s="125" t="str">
        <f t="shared" si="59"/>
        <v/>
      </c>
      <c r="P934" s="20" t="str">
        <f>IFERROR(IF(A934="","",N934*'Ergebnis (detailliert)'!J934/'Ergebnis (detailliert)'!I934),0)</f>
        <v/>
      </c>
      <c r="Q934" s="106" t="str">
        <f t="shared" si="60"/>
        <v/>
      </c>
      <c r="R934" s="107" t="str">
        <f t="shared" si="61"/>
        <v/>
      </c>
      <c r="S934" s="108" t="str">
        <f>IF(A934="","",IF(LOOKUP(A934,Stammdaten!$A$17:$A$1001,Stammdaten!$G$17:$G$1001)="Nein",0,IF(ISBLANK('Beladung des Speichers'!A934),"",ROUND(MIN(J934,Q934)*-1,2))))</f>
        <v/>
      </c>
    </row>
    <row r="935" spans="1:19" x14ac:dyDescent="0.2">
      <c r="A935" s="109" t="str">
        <f>IF('Beladung des Speichers'!A935="","",'Beladung des Speichers'!A935)</f>
        <v/>
      </c>
      <c r="B935" s="109" t="str">
        <f>IF('Beladung des Speichers'!B935="","",'Beladung des Speichers'!B935)</f>
        <v/>
      </c>
      <c r="C935" s="163" t="str">
        <f>IF(ISBLANK('Beladung des Speichers'!A935),"",SUMIFS('Beladung des Speichers'!$C$17:$C$300,'Beladung des Speichers'!$A$17:$A$300,A935)-SUMIFS('Entladung des Speichers'!$C$17:$C$300,'Entladung des Speichers'!$A$17:$A$300,A935)+SUMIFS(Füllstände!$B$17:$B$299,Füllstände!$A$17:$A$299,A935)-SUMIFS(Füllstände!$C$17:$C$299,Füllstände!$A$17:$A$299,A935))</f>
        <v/>
      </c>
      <c r="D935" s="164" t="str">
        <f>IF(ISBLANK('Beladung des Speichers'!A935),"",C935*'Beladung des Speichers'!C935/SUMIFS('Beladung des Speichers'!$C$17:$C$300,'Beladung des Speichers'!$A$17:$A$300,A935))</f>
        <v/>
      </c>
      <c r="E935" s="165" t="str">
        <f>IF(ISBLANK('Beladung des Speichers'!A935),"",1/SUMIFS('Beladung des Speichers'!$C$17:$C$300,'Beladung des Speichers'!$A$17:$A$300,A935)*C935*SUMIF($A$17:$A$300,A935,'Beladung des Speichers'!$E$17:$E$300))</f>
        <v/>
      </c>
      <c r="F935" s="166" t="str">
        <f>IF(ISBLANK('Beladung des Speichers'!A935),"",IF(C935=0,"0,00",D935/C935*E935))</f>
        <v/>
      </c>
      <c r="G935" s="167" t="str">
        <f>IF(ISBLANK('Beladung des Speichers'!A935),"",SUMIFS('Beladung des Speichers'!$C$17:$C$300,'Beladung des Speichers'!$A$17:$A$300,A935))</f>
        <v/>
      </c>
      <c r="H935" s="124" t="str">
        <f>IF(ISBLANK('Beladung des Speichers'!A935),"",'Beladung des Speichers'!C935)</f>
        <v/>
      </c>
      <c r="I935" s="168" t="str">
        <f>IF(ISBLANK('Beladung des Speichers'!A935),"",SUMIFS('Beladung des Speichers'!$E$17:$E$1001,'Beladung des Speichers'!$A$17:$A$1001,'Ergebnis (detailliert)'!A935))</f>
        <v/>
      </c>
      <c r="J935" s="125" t="str">
        <f>IF(ISBLANK('Beladung des Speichers'!A935),"",'Beladung des Speichers'!E935)</f>
        <v/>
      </c>
      <c r="K935" s="168" t="str">
        <f>IF(ISBLANK('Beladung des Speichers'!A935),"",SUMIFS('Entladung des Speichers'!$C$17:$C$1001,'Entladung des Speichers'!$A$17:$A$1001,'Ergebnis (detailliert)'!A935))</f>
        <v/>
      </c>
      <c r="L935" s="169" t="str">
        <f t="shared" si="58"/>
        <v/>
      </c>
      <c r="M935" s="169" t="str">
        <f>IF(ISBLANK('Entladung des Speichers'!A935),"",'Entladung des Speichers'!C935)</f>
        <v/>
      </c>
      <c r="N935" s="168" t="str">
        <f>IF(ISBLANK('Beladung des Speichers'!A935),"",SUMIFS('Entladung des Speichers'!$E$17:$E$1001,'Entladung des Speichers'!$A$17:$A$1001,'Ergebnis (detailliert)'!$A$17:$A$300))</f>
        <v/>
      </c>
      <c r="O935" s="125" t="str">
        <f t="shared" si="59"/>
        <v/>
      </c>
      <c r="P935" s="20" t="str">
        <f>IFERROR(IF(A935="","",N935*'Ergebnis (detailliert)'!J935/'Ergebnis (detailliert)'!I935),0)</f>
        <v/>
      </c>
      <c r="Q935" s="106" t="str">
        <f t="shared" si="60"/>
        <v/>
      </c>
      <c r="R935" s="107" t="str">
        <f t="shared" si="61"/>
        <v/>
      </c>
      <c r="S935" s="108" t="str">
        <f>IF(A935="","",IF(LOOKUP(A935,Stammdaten!$A$17:$A$1001,Stammdaten!$G$17:$G$1001)="Nein",0,IF(ISBLANK('Beladung des Speichers'!A935),"",ROUND(MIN(J935,Q935)*-1,2))))</f>
        <v/>
      </c>
    </row>
    <row r="936" spans="1:19" x14ac:dyDescent="0.2">
      <c r="A936" s="109" t="str">
        <f>IF('Beladung des Speichers'!A936="","",'Beladung des Speichers'!A936)</f>
        <v/>
      </c>
      <c r="B936" s="109" t="str">
        <f>IF('Beladung des Speichers'!B936="","",'Beladung des Speichers'!B936)</f>
        <v/>
      </c>
      <c r="C936" s="163" t="str">
        <f>IF(ISBLANK('Beladung des Speichers'!A936),"",SUMIFS('Beladung des Speichers'!$C$17:$C$300,'Beladung des Speichers'!$A$17:$A$300,A936)-SUMIFS('Entladung des Speichers'!$C$17:$C$300,'Entladung des Speichers'!$A$17:$A$300,A936)+SUMIFS(Füllstände!$B$17:$B$299,Füllstände!$A$17:$A$299,A936)-SUMIFS(Füllstände!$C$17:$C$299,Füllstände!$A$17:$A$299,A936))</f>
        <v/>
      </c>
      <c r="D936" s="164" t="str">
        <f>IF(ISBLANK('Beladung des Speichers'!A936),"",C936*'Beladung des Speichers'!C936/SUMIFS('Beladung des Speichers'!$C$17:$C$300,'Beladung des Speichers'!$A$17:$A$300,A936))</f>
        <v/>
      </c>
      <c r="E936" s="165" t="str">
        <f>IF(ISBLANK('Beladung des Speichers'!A936),"",1/SUMIFS('Beladung des Speichers'!$C$17:$C$300,'Beladung des Speichers'!$A$17:$A$300,A936)*C936*SUMIF($A$17:$A$300,A936,'Beladung des Speichers'!$E$17:$E$300))</f>
        <v/>
      </c>
      <c r="F936" s="166" t="str">
        <f>IF(ISBLANK('Beladung des Speichers'!A936),"",IF(C936=0,"0,00",D936/C936*E936))</f>
        <v/>
      </c>
      <c r="G936" s="167" t="str">
        <f>IF(ISBLANK('Beladung des Speichers'!A936),"",SUMIFS('Beladung des Speichers'!$C$17:$C$300,'Beladung des Speichers'!$A$17:$A$300,A936))</f>
        <v/>
      </c>
      <c r="H936" s="124" t="str">
        <f>IF(ISBLANK('Beladung des Speichers'!A936),"",'Beladung des Speichers'!C936)</f>
        <v/>
      </c>
      <c r="I936" s="168" t="str">
        <f>IF(ISBLANK('Beladung des Speichers'!A936),"",SUMIFS('Beladung des Speichers'!$E$17:$E$1001,'Beladung des Speichers'!$A$17:$A$1001,'Ergebnis (detailliert)'!A936))</f>
        <v/>
      </c>
      <c r="J936" s="125" t="str">
        <f>IF(ISBLANK('Beladung des Speichers'!A936),"",'Beladung des Speichers'!E936)</f>
        <v/>
      </c>
      <c r="K936" s="168" t="str">
        <f>IF(ISBLANK('Beladung des Speichers'!A936),"",SUMIFS('Entladung des Speichers'!$C$17:$C$1001,'Entladung des Speichers'!$A$17:$A$1001,'Ergebnis (detailliert)'!A936))</f>
        <v/>
      </c>
      <c r="L936" s="169" t="str">
        <f t="shared" si="58"/>
        <v/>
      </c>
      <c r="M936" s="169" t="str">
        <f>IF(ISBLANK('Entladung des Speichers'!A936),"",'Entladung des Speichers'!C936)</f>
        <v/>
      </c>
      <c r="N936" s="168" t="str">
        <f>IF(ISBLANK('Beladung des Speichers'!A936),"",SUMIFS('Entladung des Speichers'!$E$17:$E$1001,'Entladung des Speichers'!$A$17:$A$1001,'Ergebnis (detailliert)'!$A$17:$A$300))</f>
        <v/>
      </c>
      <c r="O936" s="125" t="str">
        <f t="shared" si="59"/>
        <v/>
      </c>
      <c r="P936" s="20" t="str">
        <f>IFERROR(IF(A936="","",N936*'Ergebnis (detailliert)'!J936/'Ergebnis (detailliert)'!I936),0)</f>
        <v/>
      </c>
      <c r="Q936" s="106" t="str">
        <f t="shared" si="60"/>
        <v/>
      </c>
      <c r="R936" s="107" t="str">
        <f t="shared" si="61"/>
        <v/>
      </c>
      <c r="S936" s="108" t="str">
        <f>IF(A936="","",IF(LOOKUP(A936,Stammdaten!$A$17:$A$1001,Stammdaten!$G$17:$G$1001)="Nein",0,IF(ISBLANK('Beladung des Speichers'!A936),"",ROUND(MIN(J936,Q936)*-1,2))))</f>
        <v/>
      </c>
    </row>
    <row r="937" spans="1:19" x14ac:dyDescent="0.2">
      <c r="A937" s="109" t="str">
        <f>IF('Beladung des Speichers'!A937="","",'Beladung des Speichers'!A937)</f>
        <v/>
      </c>
      <c r="B937" s="109" t="str">
        <f>IF('Beladung des Speichers'!B937="","",'Beladung des Speichers'!B937)</f>
        <v/>
      </c>
      <c r="C937" s="163" t="str">
        <f>IF(ISBLANK('Beladung des Speichers'!A937),"",SUMIFS('Beladung des Speichers'!$C$17:$C$300,'Beladung des Speichers'!$A$17:$A$300,A937)-SUMIFS('Entladung des Speichers'!$C$17:$C$300,'Entladung des Speichers'!$A$17:$A$300,A937)+SUMIFS(Füllstände!$B$17:$B$299,Füllstände!$A$17:$A$299,A937)-SUMIFS(Füllstände!$C$17:$C$299,Füllstände!$A$17:$A$299,A937))</f>
        <v/>
      </c>
      <c r="D937" s="164" t="str">
        <f>IF(ISBLANK('Beladung des Speichers'!A937),"",C937*'Beladung des Speichers'!C937/SUMIFS('Beladung des Speichers'!$C$17:$C$300,'Beladung des Speichers'!$A$17:$A$300,A937))</f>
        <v/>
      </c>
      <c r="E937" s="165" t="str">
        <f>IF(ISBLANK('Beladung des Speichers'!A937),"",1/SUMIFS('Beladung des Speichers'!$C$17:$C$300,'Beladung des Speichers'!$A$17:$A$300,A937)*C937*SUMIF($A$17:$A$300,A937,'Beladung des Speichers'!$E$17:$E$300))</f>
        <v/>
      </c>
      <c r="F937" s="166" t="str">
        <f>IF(ISBLANK('Beladung des Speichers'!A937),"",IF(C937=0,"0,00",D937/C937*E937))</f>
        <v/>
      </c>
      <c r="G937" s="167" t="str">
        <f>IF(ISBLANK('Beladung des Speichers'!A937),"",SUMIFS('Beladung des Speichers'!$C$17:$C$300,'Beladung des Speichers'!$A$17:$A$300,A937))</f>
        <v/>
      </c>
      <c r="H937" s="124" t="str">
        <f>IF(ISBLANK('Beladung des Speichers'!A937),"",'Beladung des Speichers'!C937)</f>
        <v/>
      </c>
      <c r="I937" s="168" t="str">
        <f>IF(ISBLANK('Beladung des Speichers'!A937),"",SUMIFS('Beladung des Speichers'!$E$17:$E$1001,'Beladung des Speichers'!$A$17:$A$1001,'Ergebnis (detailliert)'!A937))</f>
        <v/>
      </c>
      <c r="J937" s="125" t="str">
        <f>IF(ISBLANK('Beladung des Speichers'!A937),"",'Beladung des Speichers'!E937)</f>
        <v/>
      </c>
      <c r="K937" s="168" t="str">
        <f>IF(ISBLANK('Beladung des Speichers'!A937),"",SUMIFS('Entladung des Speichers'!$C$17:$C$1001,'Entladung des Speichers'!$A$17:$A$1001,'Ergebnis (detailliert)'!A937))</f>
        <v/>
      </c>
      <c r="L937" s="169" t="str">
        <f t="shared" si="58"/>
        <v/>
      </c>
      <c r="M937" s="169" t="str">
        <f>IF(ISBLANK('Entladung des Speichers'!A937),"",'Entladung des Speichers'!C937)</f>
        <v/>
      </c>
      <c r="N937" s="168" t="str">
        <f>IF(ISBLANK('Beladung des Speichers'!A937),"",SUMIFS('Entladung des Speichers'!$E$17:$E$1001,'Entladung des Speichers'!$A$17:$A$1001,'Ergebnis (detailliert)'!$A$17:$A$300))</f>
        <v/>
      </c>
      <c r="O937" s="125" t="str">
        <f t="shared" si="59"/>
        <v/>
      </c>
      <c r="P937" s="20" t="str">
        <f>IFERROR(IF(A937="","",N937*'Ergebnis (detailliert)'!J937/'Ergebnis (detailliert)'!I937),0)</f>
        <v/>
      </c>
      <c r="Q937" s="106" t="str">
        <f t="shared" si="60"/>
        <v/>
      </c>
      <c r="R937" s="107" t="str">
        <f t="shared" si="61"/>
        <v/>
      </c>
      <c r="S937" s="108" t="str">
        <f>IF(A937="","",IF(LOOKUP(A937,Stammdaten!$A$17:$A$1001,Stammdaten!$G$17:$G$1001)="Nein",0,IF(ISBLANK('Beladung des Speichers'!A937),"",ROUND(MIN(J937,Q937)*-1,2))))</f>
        <v/>
      </c>
    </row>
    <row r="938" spans="1:19" x14ac:dyDescent="0.2">
      <c r="A938" s="109" t="str">
        <f>IF('Beladung des Speichers'!A938="","",'Beladung des Speichers'!A938)</f>
        <v/>
      </c>
      <c r="B938" s="109" t="str">
        <f>IF('Beladung des Speichers'!B938="","",'Beladung des Speichers'!B938)</f>
        <v/>
      </c>
      <c r="C938" s="163" t="str">
        <f>IF(ISBLANK('Beladung des Speichers'!A938),"",SUMIFS('Beladung des Speichers'!$C$17:$C$300,'Beladung des Speichers'!$A$17:$A$300,A938)-SUMIFS('Entladung des Speichers'!$C$17:$C$300,'Entladung des Speichers'!$A$17:$A$300,A938)+SUMIFS(Füllstände!$B$17:$B$299,Füllstände!$A$17:$A$299,A938)-SUMIFS(Füllstände!$C$17:$C$299,Füllstände!$A$17:$A$299,A938))</f>
        <v/>
      </c>
      <c r="D938" s="164" t="str">
        <f>IF(ISBLANK('Beladung des Speichers'!A938),"",C938*'Beladung des Speichers'!C938/SUMIFS('Beladung des Speichers'!$C$17:$C$300,'Beladung des Speichers'!$A$17:$A$300,A938))</f>
        <v/>
      </c>
      <c r="E938" s="165" t="str">
        <f>IF(ISBLANK('Beladung des Speichers'!A938),"",1/SUMIFS('Beladung des Speichers'!$C$17:$C$300,'Beladung des Speichers'!$A$17:$A$300,A938)*C938*SUMIF($A$17:$A$300,A938,'Beladung des Speichers'!$E$17:$E$300))</f>
        <v/>
      </c>
      <c r="F938" s="166" t="str">
        <f>IF(ISBLANK('Beladung des Speichers'!A938),"",IF(C938=0,"0,00",D938/C938*E938))</f>
        <v/>
      </c>
      <c r="G938" s="167" t="str">
        <f>IF(ISBLANK('Beladung des Speichers'!A938),"",SUMIFS('Beladung des Speichers'!$C$17:$C$300,'Beladung des Speichers'!$A$17:$A$300,A938))</f>
        <v/>
      </c>
      <c r="H938" s="124" t="str">
        <f>IF(ISBLANK('Beladung des Speichers'!A938),"",'Beladung des Speichers'!C938)</f>
        <v/>
      </c>
      <c r="I938" s="168" t="str">
        <f>IF(ISBLANK('Beladung des Speichers'!A938),"",SUMIFS('Beladung des Speichers'!$E$17:$E$1001,'Beladung des Speichers'!$A$17:$A$1001,'Ergebnis (detailliert)'!A938))</f>
        <v/>
      </c>
      <c r="J938" s="125" t="str">
        <f>IF(ISBLANK('Beladung des Speichers'!A938),"",'Beladung des Speichers'!E938)</f>
        <v/>
      </c>
      <c r="K938" s="168" t="str">
        <f>IF(ISBLANK('Beladung des Speichers'!A938),"",SUMIFS('Entladung des Speichers'!$C$17:$C$1001,'Entladung des Speichers'!$A$17:$A$1001,'Ergebnis (detailliert)'!A938))</f>
        <v/>
      </c>
      <c r="L938" s="169" t="str">
        <f t="shared" si="58"/>
        <v/>
      </c>
      <c r="M938" s="169" t="str">
        <f>IF(ISBLANK('Entladung des Speichers'!A938),"",'Entladung des Speichers'!C938)</f>
        <v/>
      </c>
      <c r="N938" s="168" t="str">
        <f>IF(ISBLANK('Beladung des Speichers'!A938),"",SUMIFS('Entladung des Speichers'!$E$17:$E$1001,'Entladung des Speichers'!$A$17:$A$1001,'Ergebnis (detailliert)'!$A$17:$A$300))</f>
        <v/>
      </c>
      <c r="O938" s="125" t="str">
        <f t="shared" si="59"/>
        <v/>
      </c>
      <c r="P938" s="20" t="str">
        <f>IFERROR(IF(A938="","",N938*'Ergebnis (detailliert)'!J938/'Ergebnis (detailliert)'!I938),0)</f>
        <v/>
      </c>
      <c r="Q938" s="106" t="str">
        <f t="shared" si="60"/>
        <v/>
      </c>
      <c r="R938" s="107" t="str">
        <f t="shared" si="61"/>
        <v/>
      </c>
      <c r="S938" s="108" t="str">
        <f>IF(A938="","",IF(LOOKUP(A938,Stammdaten!$A$17:$A$1001,Stammdaten!$G$17:$G$1001)="Nein",0,IF(ISBLANK('Beladung des Speichers'!A938),"",ROUND(MIN(J938,Q938)*-1,2))))</f>
        <v/>
      </c>
    </row>
    <row r="939" spans="1:19" x14ac:dyDescent="0.2">
      <c r="A939" s="109" t="str">
        <f>IF('Beladung des Speichers'!A939="","",'Beladung des Speichers'!A939)</f>
        <v/>
      </c>
      <c r="B939" s="109" t="str">
        <f>IF('Beladung des Speichers'!B939="","",'Beladung des Speichers'!B939)</f>
        <v/>
      </c>
      <c r="C939" s="163" t="str">
        <f>IF(ISBLANK('Beladung des Speichers'!A939),"",SUMIFS('Beladung des Speichers'!$C$17:$C$300,'Beladung des Speichers'!$A$17:$A$300,A939)-SUMIFS('Entladung des Speichers'!$C$17:$C$300,'Entladung des Speichers'!$A$17:$A$300,A939)+SUMIFS(Füllstände!$B$17:$B$299,Füllstände!$A$17:$A$299,A939)-SUMIFS(Füllstände!$C$17:$C$299,Füllstände!$A$17:$A$299,A939))</f>
        <v/>
      </c>
      <c r="D939" s="164" t="str">
        <f>IF(ISBLANK('Beladung des Speichers'!A939),"",C939*'Beladung des Speichers'!C939/SUMIFS('Beladung des Speichers'!$C$17:$C$300,'Beladung des Speichers'!$A$17:$A$300,A939))</f>
        <v/>
      </c>
      <c r="E939" s="165" t="str">
        <f>IF(ISBLANK('Beladung des Speichers'!A939),"",1/SUMIFS('Beladung des Speichers'!$C$17:$C$300,'Beladung des Speichers'!$A$17:$A$300,A939)*C939*SUMIF($A$17:$A$300,A939,'Beladung des Speichers'!$E$17:$E$300))</f>
        <v/>
      </c>
      <c r="F939" s="166" t="str">
        <f>IF(ISBLANK('Beladung des Speichers'!A939),"",IF(C939=0,"0,00",D939/C939*E939))</f>
        <v/>
      </c>
      <c r="G939" s="167" t="str">
        <f>IF(ISBLANK('Beladung des Speichers'!A939),"",SUMIFS('Beladung des Speichers'!$C$17:$C$300,'Beladung des Speichers'!$A$17:$A$300,A939))</f>
        <v/>
      </c>
      <c r="H939" s="124" t="str">
        <f>IF(ISBLANK('Beladung des Speichers'!A939),"",'Beladung des Speichers'!C939)</f>
        <v/>
      </c>
      <c r="I939" s="168" t="str">
        <f>IF(ISBLANK('Beladung des Speichers'!A939),"",SUMIFS('Beladung des Speichers'!$E$17:$E$1001,'Beladung des Speichers'!$A$17:$A$1001,'Ergebnis (detailliert)'!A939))</f>
        <v/>
      </c>
      <c r="J939" s="125" t="str">
        <f>IF(ISBLANK('Beladung des Speichers'!A939),"",'Beladung des Speichers'!E939)</f>
        <v/>
      </c>
      <c r="K939" s="168" t="str">
        <f>IF(ISBLANK('Beladung des Speichers'!A939),"",SUMIFS('Entladung des Speichers'!$C$17:$C$1001,'Entladung des Speichers'!$A$17:$A$1001,'Ergebnis (detailliert)'!A939))</f>
        <v/>
      </c>
      <c r="L939" s="169" t="str">
        <f t="shared" si="58"/>
        <v/>
      </c>
      <c r="M939" s="169" t="str">
        <f>IF(ISBLANK('Entladung des Speichers'!A939),"",'Entladung des Speichers'!C939)</f>
        <v/>
      </c>
      <c r="N939" s="168" t="str">
        <f>IF(ISBLANK('Beladung des Speichers'!A939),"",SUMIFS('Entladung des Speichers'!$E$17:$E$1001,'Entladung des Speichers'!$A$17:$A$1001,'Ergebnis (detailliert)'!$A$17:$A$300))</f>
        <v/>
      </c>
      <c r="O939" s="125" t="str">
        <f t="shared" si="59"/>
        <v/>
      </c>
      <c r="P939" s="20" t="str">
        <f>IFERROR(IF(A939="","",N939*'Ergebnis (detailliert)'!J939/'Ergebnis (detailliert)'!I939),0)</f>
        <v/>
      </c>
      <c r="Q939" s="106" t="str">
        <f t="shared" si="60"/>
        <v/>
      </c>
      <c r="R939" s="107" t="str">
        <f t="shared" si="61"/>
        <v/>
      </c>
      <c r="S939" s="108" t="str">
        <f>IF(A939="","",IF(LOOKUP(A939,Stammdaten!$A$17:$A$1001,Stammdaten!$G$17:$G$1001)="Nein",0,IF(ISBLANK('Beladung des Speichers'!A939),"",ROUND(MIN(J939,Q939)*-1,2))))</f>
        <v/>
      </c>
    </row>
    <row r="940" spans="1:19" x14ac:dyDescent="0.2">
      <c r="A940" s="109" t="str">
        <f>IF('Beladung des Speichers'!A940="","",'Beladung des Speichers'!A940)</f>
        <v/>
      </c>
      <c r="B940" s="109" t="str">
        <f>IF('Beladung des Speichers'!B940="","",'Beladung des Speichers'!B940)</f>
        <v/>
      </c>
      <c r="C940" s="163" t="str">
        <f>IF(ISBLANK('Beladung des Speichers'!A940),"",SUMIFS('Beladung des Speichers'!$C$17:$C$300,'Beladung des Speichers'!$A$17:$A$300,A940)-SUMIFS('Entladung des Speichers'!$C$17:$C$300,'Entladung des Speichers'!$A$17:$A$300,A940)+SUMIFS(Füllstände!$B$17:$B$299,Füllstände!$A$17:$A$299,A940)-SUMIFS(Füllstände!$C$17:$C$299,Füllstände!$A$17:$A$299,A940))</f>
        <v/>
      </c>
      <c r="D940" s="164" t="str">
        <f>IF(ISBLANK('Beladung des Speichers'!A940),"",C940*'Beladung des Speichers'!C940/SUMIFS('Beladung des Speichers'!$C$17:$C$300,'Beladung des Speichers'!$A$17:$A$300,A940))</f>
        <v/>
      </c>
      <c r="E940" s="165" t="str">
        <f>IF(ISBLANK('Beladung des Speichers'!A940),"",1/SUMIFS('Beladung des Speichers'!$C$17:$C$300,'Beladung des Speichers'!$A$17:$A$300,A940)*C940*SUMIF($A$17:$A$300,A940,'Beladung des Speichers'!$E$17:$E$300))</f>
        <v/>
      </c>
      <c r="F940" s="166" t="str">
        <f>IF(ISBLANK('Beladung des Speichers'!A940),"",IF(C940=0,"0,00",D940/C940*E940))</f>
        <v/>
      </c>
      <c r="G940" s="167" t="str">
        <f>IF(ISBLANK('Beladung des Speichers'!A940),"",SUMIFS('Beladung des Speichers'!$C$17:$C$300,'Beladung des Speichers'!$A$17:$A$300,A940))</f>
        <v/>
      </c>
      <c r="H940" s="124" t="str">
        <f>IF(ISBLANK('Beladung des Speichers'!A940),"",'Beladung des Speichers'!C940)</f>
        <v/>
      </c>
      <c r="I940" s="168" t="str">
        <f>IF(ISBLANK('Beladung des Speichers'!A940),"",SUMIFS('Beladung des Speichers'!$E$17:$E$1001,'Beladung des Speichers'!$A$17:$A$1001,'Ergebnis (detailliert)'!A940))</f>
        <v/>
      </c>
      <c r="J940" s="125" t="str">
        <f>IF(ISBLANK('Beladung des Speichers'!A940),"",'Beladung des Speichers'!E940)</f>
        <v/>
      </c>
      <c r="K940" s="168" t="str">
        <f>IF(ISBLANK('Beladung des Speichers'!A940),"",SUMIFS('Entladung des Speichers'!$C$17:$C$1001,'Entladung des Speichers'!$A$17:$A$1001,'Ergebnis (detailliert)'!A940))</f>
        <v/>
      </c>
      <c r="L940" s="169" t="str">
        <f t="shared" si="58"/>
        <v/>
      </c>
      <c r="M940" s="169" t="str">
        <f>IF(ISBLANK('Entladung des Speichers'!A940),"",'Entladung des Speichers'!C940)</f>
        <v/>
      </c>
      <c r="N940" s="168" t="str">
        <f>IF(ISBLANK('Beladung des Speichers'!A940),"",SUMIFS('Entladung des Speichers'!$E$17:$E$1001,'Entladung des Speichers'!$A$17:$A$1001,'Ergebnis (detailliert)'!$A$17:$A$300))</f>
        <v/>
      </c>
      <c r="O940" s="125" t="str">
        <f t="shared" si="59"/>
        <v/>
      </c>
      <c r="P940" s="20" t="str">
        <f>IFERROR(IF(A940="","",N940*'Ergebnis (detailliert)'!J940/'Ergebnis (detailliert)'!I940),0)</f>
        <v/>
      </c>
      <c r="Q940" s="106" t="str">
        <f t="shared" si="60"/>
        <v/>
      </c>
      <c r="R940" s="107" t="str">
        <f t="shared" si="61"/>
        <v/>
      </c>
      <c r="S940" s="108" t="str">
        <f>IF(A940="","",IF(LOOKUP(A940,Stammdaten!$A$17:$A$1001,Stammdaten!$G$17:$G$1001)="Nein",0,IF(ISBLANK('Beladung des Speichers'!A940),"",ROUND(MIN(J940,Q940)*-1,2))))</f>
        <v/>
      </c>
    </row>
    <row r="941" spans="1:19" x14ac:dyDescent="0.2">
      <c r="A941" s="109" t="str">
        <f>IF('Beladung des Speichers'!A941="","",'Beladung des Speichers'!A941)</f>
        <v/>
      </c>
      <c r="B941" s="109" t="str">
        <f>IF('Beladung des Speichers'!B941="","",'Beladung des Speichers'!B941)</f>
        <v/>
      </c>
      <c r="C941" s="163" t="str">
        <f>IF(ISBLANK('Beladung des Speichers'!A941),"",SUMIFS('Beladung des Speichers'!$C$17:$C$300,'Beladung des Speichers'!$A$17:$A$300,A941)-SUMIFS('Entladung des Speichers'!$C$17:$C$300,'Entladung des Speichers'!$A$17:$A$300,A941)+SUMIFS(Füllstände!$B$17:$B$299,Füllstände!$A$17:$A$299,A941)-SUMIFS(Füllstände!$C$17:$C$299,Füllstände!$A$17:$A$299,A941))</f>
        <v/>
      </c>
      <c r="D941" s="164" t="str">
        <f>IF(ISBLANK('Beladung des Speichers'!A941),"",C941*'Beladung des Speichers'!C941/SUMIFS('Beladung des Speichers'!$C$17:$C$300,'Beladung des Speichers'!$A$17:$A$300,A941))</f>
        <v/>
      </c>
      <c r="E941" s="165" t="str">
        <f>IF(ISBLANK('Beladung des Speichers'!A941),"",1/SUMIFS('Beladung des Speichers'!$C$17:$C$300,'Beladung des Speichers'!$A$17:$A$300,A941)*C941*SUMIF($A$17:$A$300,A941,'Beladung des Speichers'!$E$17:$E$300))</f>
        <v/>
      </c>
      <c r="F941" s="166" t="str">
        <f>IF(ISBLANK('Beladung des Speichers'!A941),"",IF(C941=0,"0,00",D941/C941*E941))</f>
        <v/>
      </c>
      <c r="G941" s="167" t="str">
        <f>IF(ISBLANK('Beladung des Speichers'!A941),"",SUMIFS('Beladung des Speichers'!$C$17:$C$300,'Beladung des Speichers'!$A$17:$A$300,A941))</f>
        <v/>
      </c>
      <c r="H941" s="124" t="str">
        <f>IF(ISBLANK('Beladung des Speichers'!A941),"",'Beladung des Speichers'!C941)</f>
        <v/>
      </c>
      <c r="I941" s="168" t="str">
        <f>IF(ISBLANK('Beladung des Speichers'!A941),"",SUMIFS('Beladung des Speichers'!$E$17:$E$1001,'Beladung des Speichers'!$A$17:$A$1001,'Ergebnis (detailliert)'!A941))</f>
        <v/>
      </c>
      <c r="J941" s="125" t="str">
        <f>IF(ISBLANK('Beladung des Speichers'!A941),"",'Beladung des Speichers'!E941)</f>
        <v/>
      </c>
      <c r="K941" s="168" t="str">
        <f>IF(ISBLANK('Beladung des Speichers'!A941),"",SUMIFS('Entladung des Speichers'!$C$17:$C$1001,'Entladung des Speichers'!$A$17:$A$1001,'Ergebnis (detailliert)'!A941))</f>
        <v/>
      </c>
      <c r="L941" s="169" t="str">
        <f t="shared" si="58"/>
        <v/>
      </c>
      <c r="M941" s="169" t="str">
        <f>IF(ISBLANK('Entladung des Speichers'!A941),"",'Entladung des Speichers'!C941)</f>
        <v/>
      </c>
      <c r="N941" s="168" t="str">
        <f>IF(ISBLANK('Beladung des Speichers'!A941),"",SUMIFS('Entladung des Speichers'!$E$17:$E$1001,'Entladung des Speichers'!$A$17:$A$1001,'Ergebnis (detailliert)'!$A$17:$A$300))</f>
        <v/>
      </c>
      <c r="O941" s="125" t="str">
        <f t="shared" si="59"/>
        <v/>
      </c>
      <c r="P941" s="20" t="str">
        <f>IFERROR(IF(A941="","",N941*'Ergebnis (detailliert)'!J941/'Ergebnis (detailliert)'!I941),0)</f>
        <v/>
      </c>
      <c r="Q941" s="106" t="str">
        <f t="shared" si="60"/>
        <v/>
      </c>
      <c r="R941" s="107" t="str">
        <f t="shared" si="61"/>
        <v/>
      </c>
      <c r="S941" s="108" t="str">
        <f>IF(A941="","",IF(LOOKUP(A941,Stammdaten!$A$17:$A$1001,Stammdaten!$G$17:$G$1001)="Nein",0,IF(ISBLANK('Beladung des Speichers'!A941),"",ROUND(MIN(J941,Q941)*-1,2))))</f>
        <v/>
      </c>
    </row>
    <row r="942" spans="1:19" x14ac:dyDescent="0.2">
      <c r="A942" s="109" t="str">
        <f>IF('Beladung des Speichers'!A942="","",'Beladung des Speichers'!A942)</f>
        <v/>
      </c>
      <c r="B942" s="109" t="str">
        <f>IF('Beladung des Speichers'!B942="","",'Beladung des Speichers'!B942)</f>
        <v/>
      </c>
      <c r="C942" s="163" t="str">
        <f>IF(ISBLANK('Beladung des Speichers'!A942),"",SUMIFS('Beladung des Speichers'!$C$17:$C$300,'Beladung des Speichers'!$A$17:$A$300,A942)-SUMIFS('Entladung des Speichers'!$C$17:$C$300,'Entladung des Speichers'!$A$17:$A$300,A942)+SUMIFS(Füllstände!$B$17:$B$299,Füllstände!$A$17:$A$299,A942)-SUMIFS(Füllstände!$C$17:$C$299,Füllstände!$A$17:$A$299,A942))</f>
        <v/>
      </c>
      <c r="D942" s="164" t="str">
        <f>IF(ISBLANK('Beladung des Speichers'!A942),"",C942*'Beladung des Speichers'!C942/SUMIFS('Beladung des Speichers'!$C$17:$C$300,'Beladung des Speichers'!$A$17:$A$300,A942))</f>
        <v/>
      </c>
      <c r="E942" s="165" t="str">
        <f>IF(ISBLANK('Beladung des Speichers'!A942),"",1/SUMIFS('Beladung des Speichers'!$C$17:$C$300,'Beladung des Speichers'!$A$17:$A$300,A942)*C942*SUMIF($A$17:$A$300,A942,'Beladung des Speichers'!$E$17:$E$300))</f>
        <v/>
      </c>
      <c r="F942" s="166" t="str">
        <f>IF(ISBLANK('Beladung des Speichers'!A942),"",IF(C942=0,"0,00",D942/C942*E942))</f>
        <v/>
      </c>
      <c r="G942" s="167" t="str">
        <f>IF(ISBLANK('Beladung des Speichers'!A942),"",SUMIFS('Beladung des Speichers'!$C$17:$C$300,'Beladung des Speichers'!$A$17:$A$300,A942))</f>
        <v/>
      </c>
      <c r="H942" s="124" t="str">
        <f>IF(ISBLANK('Beladung des Speichers'!A942),"",'Beladung des Speichers'!C942)</f>
        <v/>
      </c>
      <c r="I942" s="168" t="str">
        <f>IF(ISBLANK('Beladung des Speichers'!A942),"",SUMIFS('Beladung des Speichers'!$E$17:$E$1001,'Beladung des Speichers'!$A$17:$A$1001,'Ergebnis (detailliert)'!A942))</f>
        <v/>
      </c>
      <c r="J942" s="125" t="str">
        <f>IF(ISBLANK('Beladung des Speichers'!A942),"",'Beladung des Speichers'!E942)</f>
        <v/>
      </c>
      <c r="K942" s="168" t="str">
        <f>IF(ISBLANK('Beladung des Speichers'!A942),"",SUMIFS('Entladung des Speichers'!$C$17:$C$1001,'Entladung des Speichers'!$A$17:$A$1001,'Ergebnis (detailliert)'!A942))</f>
        <v/>
      </c>
      <c r="L942" s="169" t="str">
        <f t="shared" si="58"/>
        <v/>
      </c>
      <c r="M942" s="169" t="str">
        <f>IF(ISBLANK('Entladung des Speichers'!A942),"",'Entladung des Speichers'!C942)</f>
        <v/>
      </c>
      <c r="N942" s="168" t="str">
        <f>IF(ISBLANK('Beladung des Speichers'!A942),"",SUMIFS('Entladung des Speichers'!$E$17:$E$1001,'Entladung des Speichers'!$A$17:$A$1001,'Ergebnis (detailliert)'!$A$17:$A$300))</f>
        <v/>
      </c>
      <c r="O942" s="125" t="str">
        <f t="shared" si="59"/>
        <v/>
      </c>
      <c r="P942" s="20" t="str">
        <f>IFERROR(IF(A942="","",N942*'Ergebnis (detailliert)'!J942/'Ergebnis (detailliert)'!I942),0)</f>
        <v/>
      </c>
      <c r="Q942" s="106" t="str">
        <f t="shared" si="60"/>
        <v/>
      </c>
      <c r="R942" s="107" t="str">
        <f t="shared" si="61"/>
        <v/>
      </c>
      <c r="S942" s="108" t="str">
        <f>IF(A942="","",IF(LOOKUP(A942,Stammdaten!$A$17:$A$1001,Stammdaten!$G$17:$G$1001)="Nein",0,IF(ISBLANK('Beladung des Speichers'!A942),"",ROUND(MIN(J942,Q942)*-1,2))))</f>
        <v/>
      </c>
    </row>
    <row r="943" spans="1:19" x14ac:dyDescent="0.2">
      <c r="A943" s="109" t="str">
        <f>IF('Beladung des Speichers'!A943="","",'Beladung des Speichers'!A943)</f>
        <v/>
      </c>
      <c r="B943" s="109" t="str">
        <f>IF('Beladung des Speichers'!B943="","",'Beladung des Speichers'!B943)</f>
        <v/>
      </c>
      <c r="C943" s="163" t="str">
        <f>IF(ISBLANK('Beladung des Speichers'!A943),"",SUMIFS('Beladung des Speichers'!$C$17:$C$300,'Beladung des Speichers'!$A$17:$A$300,A943)-SUMIFS('Entladung des Speichers'!$C$17:$C$300,'Entladung des Speichers'!$A$17:$A$300,A943)+SUMIFS(Füllstände!$B$17:$B$299,Füllstände!$A$17:$A$299,A943)-SUMIFS(Füllstände!$C$17:$C$299,Füllstände!$A$17:$A$299,A943))</f>
        <v/>
      </c>
      <c r="D943" s="164" t="str">
        <f>IF(ISBLANK('Beladung des Speichers'!A943),"",C943*'Beladung des Speichers'!C943/SUMIFS('Beladung des Speichers'!$C$17:$C$300,'Beladung des Speichers'!$A$17:$A$300,A943))</f>
        <v/>
      </c>
      <c r="E943" s="165" t="str">
        <f>IF(ISBLANK('Beladung des Speichers'!A943),"",1/SUMIFS('Beladung des Speichers'!$C$17:$C$300,'Beladung des Speichers'!$A$17:$A$300,A943)*C943*SUMIF($A$17:$A$300,A943,'Beladung des Speichers'!$E$17:$E$300))</f>
        <v/>
      </c>
      <c r="F943" s="166" t="str">
        <f>IF(ISBLANK('Beladung des Speichers'!A943),"",IF(C943=0,"0,00",D943/C943*E943))</f>
        <v/>
      </c>
      <c r="G943" s="167" t="str">
        <f>IF(ISBLANK('Beladung des Speichers'!A943),"",SUMIFS('Beladung des Speichers'!$C$17:$C$300,'Beladung des Speichers'!$A$17:$A$300,A943))</f>
        <v/>
      </c>
      <c r="H943" s="124" t="str">
        <f>IF(ISBLANK('Beladung des Speichers'!A943),"",'Beladung des Speichers'!C943)</f>
        <v/>
      </c>
      <c r="I943" s="168" t="str">
        <f>IF(ISBLANK('Beladung des Speichers'!A943),"",SUMIFS('Beladung des Speichers'!$E$17:$E$1001,'Beladung des Speichers'!$A$17:$A$1001,'Ergebnis (detailliert)'!A943))</f>
        <v/>
      </c>
      <c r="J943" s="125" t="str">
        <f>IF(ISBLANK('Beladung des Speichers'!A943),"",'Beladung des Speichers'!E943)</f>
        <v/>
      </c>
      <c r="K943" s="168" t="str">
        <f>IF(ISBLANK('Beladung des Speichers'!A943),"",SUMIFS('Entladung des Speichers'!$C$17:$C$1001,'Entladung des Speichers'!$A$17:$A$1001,'Ergebnis (detailliert)'!A943))</f>
        <v/>
      </c>
      <c r="L943" s="169" t="str">
        <f t="shared" si="58"/>
        <v/>
      </c>
      <c r="M943" s="169" t="str">
        <f>IF(ISBLANK('Entladung des Speichers'!A943),"",'Entladung des Speichers'!C943)</f>
        <v/>
      </c>
      <c r="N943" s="168" t="str">
        <f>IF(ISBLANK('Beladung des Speichers'!A943),"",SUMIFS('Entladung des Speichers'!$E$17:$E$1001,'Entladung des Speichers'!$A$17:$A$1001,'Ergebnis (detailliert)'!$A$17:$A$300))</f>
        <v/>
      </c>
      <c r="O943" s="125" t="str">
        <f t="shared" si="59"/>
        <v/>
      </c>
      <c r="P943" s="20" t="str">
        <f>IFERROR(IF(A943="","",N943*'Ergebnis (detailliert)'!J943/'Ergebnis (detailliert)'!I943),0)</f>
        <v/>
      </c>
      <c r="Q943" s="106" t="str">
        <f t="shared" si="60"/>
        <v/>
      </c>
      <c r="R943" s="107" t="str">
        <f t="shared" si="61"/>
        <v/>
      </c>
      <c r="S943" s="108" t="str">
        <f>IF(A943="","",IF(LOOKUP(A943,Stammdaten!$A$17:$A$1001,Stammdaten!$G$17:$G$1001)="Nein",0,IF(ISBLANK('Beladung des Speichers'!A943),"",ROUND(MIN(J943,Q943)*-1,2))))</f>
        <v/>
      </c>
    </row>
    <row r="944" spans="1:19" x14ac:dyDescent="0.2">
      <c r="A944" s="109" t="str">
        <f>IF('Beladung des Speichers'!A944="","",'Beladung des Speichers'!A944)</f>
        <v/>
      </c>
      <c r="B944" s="109" t="str">
        <f>IF('Beladung des Speichers'!B944="","",'Beladung des Speichers'!B944)</f>
        <v/>
      </c>
      <c r="C944" s="163" t="str">
        <f>IF(ISBLANK('Beladung des Speichers'!A944),"",SUMIFS('Beladung des Speichers'!$C$17:$C$300,'Beladung des Speichers'!$A$17:$A$300,A944)-SUMIFS('Entladung des Speichers'!$C$17:$C$300,'Entladung des Speichers'!$A$17:$A$300,A944)+SUMIFS(Füllstände!$B$17:$B$299,Füllstände!$A$17:$A$299,A944)-SUMIFS(Füllstände!$C$17:$C$299,Füllstände!$A$17:$A$299,A944))</f>
        <v/>
      </c>
      <c r="D944" s="164" t="str">
        <f>IF(ISBLANK('Beladung des Speichers'!A944),"",C944*'Beladung des Speichers'!C944/SUMIFS('Beladung des Speichers'!$C$17:$C$300,'Beladung des Speichers'!$A$17:$A$300,A944))</f>
        <v/>
      </c>
      <c r="E944" s="165" t="str">
        <f>IF(ISBLANK('Beladung des Speichers'!A944),"",1/SUMIFS('Beladung des Speichers'!$C$17:$C$300,'Beladung des Speichers'!$A$17:$A$300,A944)*C944*SUMIF($A$17:$A$300,A944,'Beladung des Speichers'!$E$17:$E$300))</f>
        <v/>
      </c>
      <c r="F944" s="166" t="str">
        <f>IF(ISBLANK('Beladung des Speichers'!A944),"",IF(C944=0,"0,00",D944/C944*E944))</f>
        <v/>
      </c>
      <c r="G944" s="167" t="str">
        <f>IF(ISBLANK('Beladung des Speichers'!A944),"",SUMIFS('Beladung des Speichers'!$C$17:$C$300,'Beladung des Speichers'!$A$17:$A$300,A944))</f>
        <v/>
      </c>
      <c r="H944" s="124" t="str">
        <f>IF(ISBLANK('Beladung des Speichers'!A944),"",'Beladung des Speichers'!C944)</f>
        <v/>
      </c>
      <c r="I944" s="168" t="str">
        <f>IF(ISBLANK('Beladung des Speichers'!A944),"",SUMIFS('Beladung des Speichers'!$E$17:$E$1001,'Beladung des Speichers'!$A$17:$A$1001,'Ergebnis (detailliert)'!A944))</f>
        <v/>
      </c>
      <c r="J944" s="125" t="str">
        <f>IF(ISBLANK('Beladung des Speichers'!A944),"",'Beladung des Speichers'!E944)</f>
        <v/>
      </c>
      <c r="K944" s="168" t="str">
        <f>IF(ISBLANK('Beladung des Speichers'!A944),"",SUMIFS('Entladung des Speichers'!$C$17:$C$1001,'Entladung des Speichers'!$A$17:$A$1001,'Ergebnis (detailliert)'!A944))</f>
        <v/>
      </c>
      <c r="L944" s="169" t="str">
        <f t="shared" si="58"/>
        <v/>
      </c>
      <c r="M944" s="169" t="str">
        <f>IF(ISBLANK('Entladung des Speichers'!A944),"",'Entladung des Speichers'!C944)</f>
        <v/>
      </c>
      <c r="N944" s="168" t="str">
        <f>IF(ISBLANK('Beladung des Speichers'!A944),"",SUMIFS('Entladung des Speichers'!$E$17:$E$1001,'Entladung des Speichers'!$A$17:$A$1001,'Ergebnis (detailliert)'!$A$17:$A$300))</f>
        <v/>
      </c>
      <c r="O944" s="125" t="str">
        <f t="shared" si="59"/>
        <v/>
      </c>
      <c r="P944" s="20" t="str">
        <f>IFERROR(IF(A944="","",N944*'Ergebnis (detailliert)'!J944/'Ergebnis (detailliert)'!I944),0)</f>
        <v/>
      </c>
      <c r="Q944" s="106" t="str">
        <f t="shared" si="60"/>
        <v/>
      </c>
      <c r="R944" s="107" t="str">
        <f t="shared" si="61"/>
        <v/>
      </c>
      <c r="S944" s="108" t="str">
        <f>IF(A944="","",IF(LOOKUP(A944,Stammdaten!$A$17:$A$1001,Stammdaten!$G$17:$G$1001)="Nein",0,IF(ISBLANK('Beladung des Speichers'!A944),"",ROUND(MIN(J944,Q944)*-1,2))))</f>
        <v/>
      </c>
    </row>
    <row r="945" spans="1:19" x14ac:dyDescent="0.2">
      <c r="A945" s="109" t="str">
        <f>IF('Beladung des Speichers'!A945="","",'Beladung des Speichers'!A945)</f>
        <v/>
      </c>
      <c r="B945" s="109" t="str">
        <f>IF('Beladung des Speichers'!B945="","",'Beladung des Speichers'!B945)</f>
        <v/>
      </c>
      <c r="C945" s="163" t="str">
        <f>IF(ISBLANK('Beladung des Speichers'!A945),"",SUMIFS('Beladung des Speichers'!$C$17:$C$300,'Beladung des Speichers'!$A$17:$A$300,A945)-SUMIFS('Entladung des Speichers'!$C$17:$C$300,'Entladung des Speichers'!$A$17:$A$300,A945)+SUMIFS(Füllstände!$B$17:$B$299,Füllstände!$A$17:$A$299,A945)-SUMIFS(Füllstände!$C$17:$C$299,Füllstände!$A$17:$A$299,A945))</f>
        <v/>
      </c>
      <c r="D945" s="164" t="str">
        <f>IF(ISBLANK('Beladung des Speichers'!A945),"",C945*'Beladung des Speichers'!C945/SUMIFS('Beladung des Speichers'!$C$17:$C$300,'Beladung des Speichers'!$A$17:$A$300,A945))</f>
        <v/>
      </c>
      <c r="E945" s="165" t="str">
        <f>IF(ISBLANK('Beladung des Speichers'!A945),"",1/SUMIFS('Beladung des Speichers'!$C$17:$C$300,'Beladung des Speichers'!$A$17:$A$300,A945)*C945*SUMIF($A$17:$A$300,A945,'Beladung des Speichers'!$E$17:$E$300))</f>
        <v/>
      </c>
      <c r="F945" s="166" t="str">
        <f>IF(ISBLANK('Beladung des Speichers'!A945),"",IF(C945=0,"0,00",D945/C945*E945))</f>
        <v/>
      </c>
      <c r="G945" s="167" t="str">
        <f>IF(ISBLANK('Beladung des Speichers'!A945),"",SUMIFS('Beladung des Speichers'!$C$17:$C$300,'Beladung des Speichers'!$A$17:$A$300,A945))</f>
        <v/>
      </c>
      <c r="H945" s="124" t="str">
        <f>IF(ISBLANK('Beladung des Speichers'!A945),"",'Beladung des Speichers'!C945)</f>
        <v/>
      </c>
      <c r="I945" s="168" t="str">
        <f>IF(ISBLANK('Beladung des Speichers'!A945),"",SUMIFS('Beladung des Speichers'!$E$17:$E$1001,'Beladung des Speichers'!$A$17:$A$1001,'Ergebnis (detailliert)'!A945))</f>
        <v/>
      </c>
      <c r="J945" s="125" t="str">
        <f>IF(ISBLANK('Beladung des Speichers'!A945),"",'Beladung des Speichers'!E945)</f>
        <v/>
      </c>
      <c r="K945" s="168" t="str">
        <f>IF(ISBLANK('Beladung des Speichers'!A945),"",SUMIFS('Entladung des Speichers'!$C$17:$C$1001,'Entladung des Speichers'!$A$17:$A$1001,'Ergebnis (detailliert)'!A945))</f>
        <v/>
      </c>
      <c r="L945" s="169" t="str">
        <f t="shared" si="58"/>
        <v/>
      </c>
      <c r="M945" s="169" t="str">
        <f>IF(ISBLANK('Entladung des Speichers'!A945),"",'Entladung des Speichers'!C945)</f>
        <v/>
      </c>
      <c r="N945" s="168" t="str">
        <f>IF(ISBLANK('Beladung des Speichers'!A945),"",SUMIFS('Entladung des Speichers'!$E$17:$E$1001,'Entladung des Speichers'!$A$17:$A$1001,'Ergebnis (detailliert)'!$A$17:$A$300))</f>
        <v/>
      </c>
      <c r="O945" s="125" t="str">
        <f t="shared" si="59"/>
        <v/>
      </c>
      <c r="P945" s="20" t="str">
        <f>IFERROR(IF(A945="","",N945*'Ergebnis (detailliert)'!J945/'Ergebnis (detailliert)'!I945),0)</f>
        <v/>
      </c>
      <c r="Q945" s="106" t="str">
        <f t="shared" si="60"/>
        <v/>
      </c>
      <c r="R945" s="107" t="str">
        <f t="shared" si="61"/>
        <v/>
      </c>
      <c r="S945" s="108" t="str">
        <f>IF(A945="","",IF(LOOKUP(A945,Stammdaten!$A$17:$A$1001,Stammdaten!$G$17:$G$1001)="Nein",0,IF(ISBLANK('Beladung des Speichers'!A945),"",ROUND(MIN(J945,Q945)*-1,2))))</f>
        <v/>
      </c>
    </row>
    <row r="946" spans="1:19" x14ac:dyDescent="0.2">
      <c r="A946" s="109" t="str">
        <f>IF('Beladung des Speichers'!A946="","",'Beladung des Speichers'!A946)</f>
        <v/>
      </c>
      <c r="B946" s="109" t="str">
        <f>IF('Beladung des Speichers'!B946="","",'Beladung des Speichers'!B946)</f>
        <v/>
      </c>
      <c r="C946" s="163" t="str">
        <f>IF(ISBLANK('Beladung des Speichers'!A946),"",SUMIFS('Beladung des Speichers'!$C$17:$C$300,'Beladung des Speichers'!$A$17:$A$300,A946)-SUMIFS('Entladung des Speichers'!$C$17:$C$300,'Entladung des Speichers'!$A$17:$A$300,A946)+SUMIFS(Füllstände!$B$17:$B$299,Füllstände!$A$17:$A$299,A946)-SUMIFS(Füllstände!$C$17:$C$299,Füllstände!$A$17:$A$299,A946))</f>
        <v/>
      </c>
      <c r="D946" s="164" t="str">
        <f>IF(ISBLANK('Beladung des Speichers'!A946),"",C946*'Beladung des Speichers'!C946/SUMIFS('Beladung des Speichers'!$C$17:$C$300,'Beladung des Speichers'!$A$17:$A$300,A946))</f>
        <v/>
      </c>
      <c r="E946" s="165" t="str">
        <f>IF(ISBLANK('Beladung des Speichers'!A946),"",1/SUMIFS('Beladung des Speichers'!$C$17:$C$300,'Beladung des Speichers'!$A$17:$A$300,A946)*C946*SUMIF($A$17:$A$300,A946,'Beladung des Speichers'!$E$17:$E$300))</f>
        <v/>
      </c>
      <c r="F946" s="166" t="str">
        <f>IF(ISBLANK('Beladung des Speichers'!A946),"",IF(C946=0,"0,00",D946/C946*E946))</f>
        <v/>
      </c>
      <c r="G946" s="167" t="str">
        <f>IF(ISBLANK('Beladung des Speichers'!A946),"",SUMIFS('Beladung des Speichers'!$C$17:$C$300,'Beladung des Speichers'!$A$17:$A$300,A946))</f>
        <v/>
      </c>
      <c r="H946" s="124" t="str">
        <f>IF(ISBLANK('Beladung des Speichers'!A946),"",'Beladung des Speichers'!C946)</f>
        <v/>
      </c>
      <c r="I946" s="168" t="str">
        <f>IF(ISBLANK('Beladung des Speichers'!A946),"",SUMIFS('Beladung des Speichers'!$E$17:$E$1001,'Beladung des Speichers'!$A$17:$A$1001,'Ergebnis (detailliert)'!A946))</f>
        <v/>
      </c>
      <c r="J946" s="125" t="str">
        <f>IF(ISBLANK('Beladung des Speichers'!A946),"",'Beladung des Speichers'!E946)</f>
        <v/>
      </c>
      <c r="K946" s="168" t="str">
        <f>IF(ISBLANK('Beladung des Speichers'!A946),"",SUMIFS('Entladung des Speichers'!$C$17:$C$1001,'Entladung des Speichers'!$A$17:$A$1001,'Ergebnis (detailliert)'!A946))</f>
        <v/>
      </c>
      <c r="L946" s="169" t="str">
        <f t="shared" si="58"/>
        <v/>
      </c>
      <c r="M946" s="169" t="str">
        <f>IF(ISBLANK('Entladung des Speichers'!A946),"",'Entladung des Speichers'!C946)</f>
        <v/>
      </c>
      <c r="N946" s="168" t="str">
        <f>IF(ISBLANK('Beladung des Speichers'!A946),"",SUMIFS('Entladung des Speichers'!$E$17:$E$1001,'Entladung des Speichers'!$A$17:$A$1001,'Ergebnis (detailliert)'!$A$17:$A$300))</f>
        <v/>
      </c>
      <c r="O946" s="125" t="str">
        <f t="shared" si="59"/>
        <v/>
      </c>
      <c r="P946" s="20" t="str">
        <f>IFERROR(IF(A946="","",N946*'Ergebnis (detailliert)'!J946/'Ergebnis (detailliert)'!I946),0)</f>
        <v/>
      </c>
      <c r="Q946" s="106" t="str">
        <f t="shared" si="60"/>
        <v/>
      </c>
      <c r="R946" s="107" t="str">
        <f t="shared" si="61"/>
        <v/>
      </c>
      <c r="S946" s="108" t="str">
        <f>IF(A946="","",IF(LOOKUP(A946,Stammdaten!$A$17:$A$1001,Stammdaten!$G$17:$G$1001)="Nein",0,IF(ISBLANK('Beladung des Speichers'!A946),"",ROUND(MIN(J946,Q946)*-1,2))))</f>
        <v/>
      </c>
    </row>
    <row r="947" spans="1:19" x14ac:dyDescent="0.2">
      <c r="A947" s="109" t="str">
        <f>IF('Beladung des Speichers'!A947="","",'Beladung des Speichers'!A947)</f>
        <v/>
      </c>
      <c r="B947" s="109" t="str">
        <f>IF('Beladung des Speichers'!B947="","",'Beladung des Speichers'!B947)</f>
        <v/>
      </c>
      <c r="C947" s="163" t="str">
        <f>IF(ISBLANK('Beladung des Speichers'!A947),"",SUMIFS('Beladung des Speichers'!$C$17:$C$300,'Beladung des Speichers'!$A$17:$A$300,A947)-SUMIFS('Entladung des Speichers'!$C$17:$C$300,'Entladung des Speichers'!$A$17:$A$300,A947)+SUMIFS(Füllstände!$B$17:$B$299,Füllstände!$A$17:$A$299,A947)-SUMIFS(Füllstände!$C$17:$C$299,Füllstände!$A$17:$A$299,A947))</f>
        <v/>
      </c>
      <c r="D947" s="164" t="str">
        <f>IF(ISBLANK('Beladung des Speichers'!A947),"",C947*'Beladung des Speichers'!C947/SUMIFS('Beladung des Speichers'!$C$17:$C$300,'Beladung des Speichers'!$A$17:$A$300,A947))</f>
        <v/>
      </c>
      <c r="E947" s="165" t="str">
        <f>IF(ISBLANK('Beladung des Speichers'!A947),"",1/SUMIFS('Beladung des Speichers'!$C$17:$C$300,'Beladung des Speichers'!$A$17:$A$300,A947)*C947*SUMIF($A$17:$A$300,A947,'Beladung des Speichers'!$E$17:$E$300))</f>
        <v/>
      </c>
      <c r="F947" s="166" t="str">
        <f>IF(ISBLANK('Beladung des Speichers'!A947),"",IF(C947=0,"0,00",D947/C947*E947))</f>
        <v/>
      </c>
      <c r="G947" s="167" t="str">
        <f>IF(ISBLANK('Beladung des Speichers'!A947),"",SUMIFS('Beladung des Speichers'!$C$17:$C$300,'Beladung des Speichers'!$A$17:$A$300,A947))</f>
        <v/>
      </c>
      <c r="H947" s="124" t="str">
        <f>IF(ISBLANK('Beladung des Speichers'!A947),"",'Beladung des Speichers'!C947)</f>
        <v/>
      </c>
      <c r="I947" s="168" t="str">
        <f>IF(ISBLANK('Beladung des Speichers'!A947),"",SUMIFS('Beladung des Speichers'!$E$17:$E$1001,'Beladung des Speichers'!$A$17:$A$1001,'Ergebnis (detailliert)'!A947))</f>
        <v/>
      </c>
      <c r="J947" s="125" t="str">
        <f>IF(ISBLANK('Beladung des Speichers'!A947),"",'Beladung des Speichers'!E947)</f>
        <v/>
      </c>
      <c r="K947" s="168" t="str">
        <f>IF(ISBLANK('Beladung des Speichers'!A947),"",SUMIFS('Entladung des Speichers'!$C$17:$C$1001,'Entladung des Speichers'!$A$17:$A$1001,'Ergebnis (detailliert)'!A947))</f>
        <v/>
      </c>
      <c r="L947" s="169" t="str">
        <f t="shared" si="58"/>
        <v/>
      </c>
      <c r="M947" s="169" t="str">
        <f>IF(ISBLANK('Entladung des Speichers'!A947),"",'Entladung des Speichers'!C947)</f>
        <v/>
      </c>
      <c r="N947" s="168" t="str">
        <f>IF(ISBLANK('Beladung des Speichers'!A947),"",SUMIFS('Entladung des Speichers'!$E$17:$E$1001,'Entladung des Speichers'!$A$17:$A$1001,'Ergebnis (detailliert)'!$A$17:$A$300))</f>
        <v/>
      </c>
      <c r="O947" s="125" t="str">
        <f t="shared" si="59"/>
        <v/>
      </c>
      <c r="P947" s="20" t="str">
        <f>IFERROR(IF(A947="","",N947*'Ergebnis (detailliert)'!J947/'Ergebnis (detailliert)'!I947),0)</f>
        <v/>
      </c>
      <c r="Q947" s="106" t="str">
        <f t="shared" si="60"/>
        <v/>
      </c>
      <c r="R947" s="107" t="str">
        <f t="shared" si="61"/>
        <v/>
      </c>
      <c r="S947" s="108" t="str">
        <f>IF(A947="","",IF(LOOKUP(A947,Stammdaten!$A$17:$A$1001,Stammdaten!$G$17:$G$1001)="Nein",0,IF(ISBLANK('Beladung des Speichers'!A947),"",ROUND(MIN(J947,Q947)*-1,2))))</f>
        <v/>
      </c>
    </row>
    <row r="948" spans="1:19" x14ac:dyDescent="0.2">
      <c r="A948" s="109" t="str">
        <f>IF('Beladung des Speichers'!A948="","",'Beladung des Speichers'!A948)</f>
        <v/>
      </c>
      <c r="B948" s="109" t="str">
        <f>IF('Beladung des Speichers'!B948="","",'Beladung des Speichers'!B948)</f>
        <v/>
      </c>
      <c r="C948" s="163" t="str">
        <f>IF(ISBLANK('Beladung des Speichers'!A948),"",SUMIFS('Beladung des Speichers'!$C$17:$C$300,'Beladung des Speichers'!$A$17:$A$300,A948)-SUMIFS('Entladung des Speichers'!$C$17:$C$300,'Entladung des Speichers'!$A$17:$A$300,A948)+SUMIFS(Füllstände!$B$17:$B$299,Füllstände!$A$17:$A$299,A948)-SUMIFS(Füllstände!$C$17:$C$299,Füllstände!$A$17:$A$299,A948))</f>
        <v/>
      </c>
      <c r="D948" s="164" t="str">
        <f>IF(ISBLANK('Beladung des Speichers'!A948),"",C948*'Beladung des Speichers'!C948/SUMIFS('Beladung des Speichers'!$C$17:$C$300,'Beladung des Speichers'!$A$17:$A$300,A948))</f>
        <v/>
      </c>
      <c r="E948" s="165" t="str">
        <f>IF(ISBLANK('Beladung des Speichers'!A948),"",1/SUMIFS('Beladung des Speichers'!$C$17:$C$300,'Beladung des Speichers'!$A$17:$A$300,A948)*C948*SUMIF($A$17:$A$300,A948,'Beladung des Speichers'!$E$17:$E$300))</f>
        <v/>
      </c>
      <c r="F948" s="166" t="str">
        <f>IF(ISBLANK('Beladung des Speichers'!A948),"",IF(C948=0,"0,00",D948/C948*E948))</f>
        <v/>
      </c>
      <c r="G948" s="167" t="str">
        <f>IF(ISBLANK('Beladung des Speichers'!A948),"",SUMIFS('Beladung des Speichers'!$C$17:$C$300,'Beladung des Speichers'!$A$17:$A$300,A948))</f>
        <v/>
      </c>
      <c r="H948" s="124" t="str">
        <f>IF(ISBLANK('Beladung des Speichers'!A948),"",'Beladung des Speichers'!C948)</f>
        <v/>
      </c>
      <c r="I948" s="168" t="str">
        <f>IF(ISBLANK('Beladung des Speichers'!A948),"",SUMIFS('Beladung des Speichers'!$E$17:$E$1001,'Beladung des Speichers'!$A$17:$A$1001,'Ergebnis (detailliert)'!A948))</f>
        <v/>
      </c>
      <c r="J948" s="125" t="str">
        <f>IF(ISBLANK('Beladung des Speichers'!A948),"",'Beladung des Speichers'!E948)</f>
        <v/>
      </c>
      <c r="K948" s="168" t="str">
        <f>IF(ISBLANK('Beladung des Speichers'!A948),"",SUMIFS('Entladung des Speichers'!$C$17:$C$1001,'Entladung des Speichers'!$A$17:$A$1001,'Ergebnis (detailliert)'!A948))</f>
        <v/>
      </c>
      <c r="L948" s="169" t="str">
        <f t="shared" si="58"/>
        <v/>
      </c>
      <c r="M948" s="169" t="str">
        <f>IF(ISBLANK('Entladung des Speichers'!A948),"",'Entladung des Speichers'!C948)</f>
        <v/>
      </c>
      <c r="N948" s="168" t="str">
        <f>IF(ISBLANK('Beladung des Speichers'!A948),"",SUMIFS('Entladung des Speichers'!$E$17:$E$1001,'Entladung des Speichers'!$A$17:$A$1001,'Ergebnis (detailliert)'!$A$17:$A$300))</f>
        <v/>
      </c>
      <c r="O948" s="125" t="str">
        <f t="shared" si="59"/>
        <v/>
      </c>
      <c r="P948" s="20" t="str">
        <f>IFERROR(IF(A948="","",N948*'Ergebnis (detailliert)'!J948/'Ergebnis (detailliert)'!I948),0)</f>
        <v/>
      </c>
      <c r="Q948" s="106" t="str">
        <f t="shared" si="60"/>
        <v/>
      </c>
      <c r="R948" s="107" t="str">
        <f t="shared" si="61"/>
        <v/>
      </c>
      <c r="S948" s="108" t="str">
        <f>IF(A948="","",IF(LOOKUP(A948,Stammdaten!$A$17:$A$1001,Stammdaten!$G$17:$G$1001)="Nein",0,IF(ISBLANK('Beladung des Speichers'!A948),"",ROUND(MIN(J948,Q948)*-1,2))))</f>
        <v/>
      </c>
    </row>
    <row r="949" spans="1:19" x14ac:dyDescent="0.2">
      <c r="A949" s="109" t="str">
        <f>IF('Beladung des Speichers'!A949="","",'Beladung des Speichers'!A949)</f>
        <v/>
      </c>
      <c r="B949" s="109" t="str">
        <f>IF('Beladung des Speichers'!B949="","",'Beladung des Speichers'!B949)</f>
        <v/>
      </c>
      <c r="C949" s="163" t="str">
        <f>IF(ISBLANK('Beladung des Speichers'!A949),"",SUMIFS('Beladung des Speichers'!$C$17:$C$300,'Beladung des Speichers'!$A$17:$A$300,A949)-SUMIFS('Entladung des Speichers'!$C$17:$C$300,'Entladung des Speichers'!$A$17:$A$300,A949)+SUMIFS(Füllstände!$B$17:$B$299,Füllstände!$A$17:$A$299,A949)-SUMIFS(Füllstände!$C$17:$C$299,Füllstände!$A$17:$A$299,A949))</f>
        <v/>
      </c>
      <c r="D949" s="164" t="str">
        <f>IF(ISBLANK('Beladung des Speichers'!A949),"",C949*'Beladung des Speichers'!C949/SUMIFS('Beladung des Speichers'!$C$17:$C$300,'Beladung des Speichers'!$A$17:$A$300,A949))</f>
        <v/>
      </c>
      <c r="E949" s="165" t="str">
        <f>IF(ISBLANK('Beladung des Speichers'!A949),"",1/SUMIFS('Beladung des Speichers'!$C$17:$C$300,'Beladung des Speichers'!$A$17:$A$300,A949)*C949*SUMIF($A$17:$A$300,A949,'Beladung des Speichers'!$E$17:$E$300))</f>
        <v/>
      </c>
      <c r="F949" s="166" t="str">
        <f>IF(ISBLANK('Beladung des Speichers'!A949),"",IF(C949=0,"0,00",D949/C949*E949))</f>
        <v/>
      </c>
      <c r="G949" s="167" t="str">
        <f>IF(ISBLANK('Beladung des Speichers'!A949),"",SUMIFS('Beladung des Speichers'!$C$17:$C$300,'Beladung des Speichers'!$A$17:$A$300,A949))</f>
        <v/>
      </c>
      <c r="H949" s="124" t="str">
        <f>IF(ISBLANK('Beladung des Speichers'!A949),"",'Beladung des Speichers'!C949)</f>
        <v/>
      </c>
      <c r="I949" s="168" t="str">
        <f>IF(ISBLANK('Beladung des Speichers'!A949),"",SUMIFS('Beladung des Speichers'!$E$17:$E$1001,'Beladung des Speichers'!$A$17:$A$1001,'Ergebnis (detailliert)'!A949))</f>
        <v/>
      </c>
      <c r="J949" s="125" t="str">
        <f>IF(ISBLANK('Beladung des Speichers'!A949),"",'Beladung des Speichers'!E949)</f>
        <v/>
      </c>
      <c r="K949" s="168" t="str">
        <f>IF(ISBLANK('Beladung des Speichers'!A949),"",SUMIFS('Entladung des Speichers'!$C$17:$C$1001,'Entladung des Speichers'!$A$17:$A$1001,'Ergebnis (detailliert)'!A949))</f>
        <v/>
      </c>
      <c r="L949" s="169" t="str">
        <f t="shared" si="58"/>
        <v/>
      </c>
      <c r="M949" s="169" t="str">
        <f>IF(ISBLANK('Entladung des Speichers'!A949),"",'Entladung des Speichers'!C949)</f>
        <v/>
      </c>
      <c r="N949" s="168" t="str">
        <f>IF(ISBLANK('Beladung des Speichers'!A949),"",SUMIFS('Entladung des Speichers'!$E$17:$E$1001,'Entladung des Speichers'!$A$17:$A$1001,'Ergebnis (detailliert)'!$A$17:$A$300))</f>
        <v/>
      </c>
      <c r="O949" s="125" t="str">
        <f t="shared" si="59"/>
        <v/>
      </c>
      <c r="P949" s="20" t="str">
        <f>IFERROR(IF(A949="","",N949*'Ergebnis (detailliert)'!J949/'Ergebnis (detailliert)'!I949),0)</f>
        <v/>
      </c>
      <c r="Q949" s="106" t="str">
        <f t="shared" si="60"/>
        <v/>
      </c>
      <c r="R949" s="107" t="str">
        <f t="shared" si="61"/>
        <v/>
      </c>
      <c r="S949" s="108" t="str">
        <f>IF(A949="","",IF(LOOKUP(A949,Stammdaten!$A$17:$A$1001,Stammdaten!$G$17:$G$1001)="Nein",0,IF(ISBLANK('Beladung des Speichers'!A949),"",ROUND(MIN(J949,Q949)*-1,2))))</f>
        <v/>
      </c>
    </row>
    <row r="950" spans="1:19" x14ac:dyDescent="0.2">
      <c r="A950" s="109" t="str">
        <f>IF('Beladung des Speichers'!A950="","",'Beladung des Speichers'!A950)</f>
        <v/>
      </c>
      <c r="B950" s="109" t="str">
        <f>IF('Beladung des Speichers'!B950="","",'Beladung des Speichers'!B950)</f>
        <v/>
      </c>
      <c r="C950" s="163" t="str">
        <f>IF(ISBLANK('Beladung des Speichers'!A950),"",SUMIFS('Beladung des Speichers'!$C$17:$C$300,'Beladung des Speichers'!$A$17:$A$300,A950)-SUMIFS('Entladung des Speichers'!$C$17:$C$300,'Entladung des Speichers'!$A$17:$A$300,A950)+SUMIFS(Füllstände!$B$17:$B$299,Füllstände!$A$17:$A$299,A950)-SUMIFS(Füllstände!$C$17:$C$299,Füllstände!$A$17:$A$299,A950))</f>
        <v/>
      </c>
      <c r="D950" s="164" t="str">
        <f>IF(ISBLANK('Beladung des Speichers'!A950),"",C950*'Beladung des Speichers'!C950/SUMIFS('Beladung des Speichers'!$C$17:$C$300,'Beladung des Speichers'!$A$17:$A$300,A950))</f>
        <v/>
      </c>
      <c r="E950" s="165" t="str">
        <f>IF(ISBLANK('Beladung des Speichers'!A950),"",1/SUMIFS('Beladung des Speichers'!$C$17:$C$300,'Beladung des Speichers'!$A$17:$A$300,A950)*C950*SUMIF($A$17:$A$300,A950,'Beladung des Speichers'!$E$17:$E$300))</f>
        <v/>
      </c>
      <c r="F950" s="166" t="str">
        <f>IF(ISBLANK('Beladung des Speichers'!A950),"",IF(C950=0,"0,00",D950/C950*E950))</f>
        <v/>
      </c>
      <c r="G950" s="167" t="str">
        <f>IF(ISBLANK('Beladung des Speichers'!A950),"",SUMIFS('Beladung des Speichers'!$C$17:$C$300,'Beladung des Speichers'!$A$17:$A$300,A950))</f>
        <v/>
      </c>
      <c r="H950" s="124" t="str">
        <f>IF(ISBLANK('Beladung des Speichers'!A950),"",'Beladung des Speichers'!C950)</f>
        <v/>
      </c>
      <c r="I950" s="168" t="str">
        <f>IF(ISBLANK('Beladung des Speichers'!A950),"",SUMIFS('Beladung des Speichers'!$E$17:$E$1001,'Beladung des Speichers'!$A$17:$A$1001,'Ergebnis (detailliert)'!A950))</f>
        <v/>
      </c>
      <c r="J950" s="125" t="str">
        <f>IF(ISBLANK('Beladung des Speichers'!A950),"",'Beladung des Speichers'!E950)</f>
        <v/>
      </c>
      <c r="K950" s="168" t="str">
        <f>IF(ISBLANK('Beladung des Speichers'!A950),"",SUMIFS('Entladung des Speichers'!$C$17:$C$1001,'Entladung des Speichers'!$A$17:$A$1001,'Ergebnis (detailliert)'!A950))</f>
        <v/>
      </c>
      <c r="L950" s="169" t="str">
        <f t="shared" si="58"/>
        <v/>
      </c>
      <c r="M950" s="169" t="str">
        <f>IF(ISBLANK('Entladung des Speichers'!A950),"",'Entladung des Speichers'!C950)</f>
        <v/>
      </c>
      <c r="N950" s="168" t="str">
        <f>IF(ISBLANK('Beladung des Speichers'!A950),"",SUMIFS('Entladung des Speichers'!$E$17:$E$1001,'Entladung des Speichers'!$A$17:$A$1001,'Ergebnis (detailliert)'!$A$17:$A$300))</f>
        <v/>
      </c>
      <c r="O950" s="125" t="str">
        <f t="shared" si="59"/>
        <v/>
      </c>
      <c r="P950" s="20" t="str">
        <f>IFERROR(IF(A950="","",N950*'Ergebnis (detailliert)'!J950/'Ergebnis (detailliert)'!I950),0)</f>
        <v/>
      </c>
      <c r="Q950" s="106" t="str">
        <f t="shared" si="60"/>
        <v/>
      </c>
      <c r="R950" s="107" t="str">
        <f t="shared" si="61"/>
        <v/>
      </c>
      <c r="S950" s="108" t="str">
        <f>IF(A950="","",IF(LOOKUP(A950,Stammdaten!$A$17:$A$1001,Stammdaten!$G$17:$G$1001)="Nein",0,IF(ISBLANK('Beladung des Speichers'!A950),"",ROUND(MIN(J950,Q950)*-1,2))))</f>
        <v/>
      </c>
    </row>
    <row r="951" spans="1:19" x14ac:dyDescent="0.2">
      <c r="A951" s="109" t="str">
        <f>IF('Beladung des Speichers'!A951="","",'Beladung des Speichers'!A951)</f>
        <v/>
      </c>
      <c r="B951" s="109" t="str">
        <f>IF('Beladung des Speichers'!B951="","",'Beladung des Speichers'!B951)</f>
        <v/>
      </c>
      <c r="C951" s="163" t="str">
        <f>IF(ISBLANK('Beladung des Speichers'!A951),"",SUMIFS('Beladung des Speichers'!$C$17:$C$300,'Beladung des Speichers'!$A$17:$A$300,A951)-SUMIFS('Entladung des Speichers'!$C$17:$C$300,'Entladung des Speichers'!$A$17:$A$300,A951)+SUMIFS(Füllstände!$B$17:$B$299,Füllstände!$A$17:$A$299,A951)-SUMIFS(Füllstände!$C$17:$C$299,Füllstände!$A$17:$A$299,A951))</f>
        <v/>
      </c>
      <c r="D951" s="164" t="str">
        <f>IF(ISBLANK('Beladung des Speichers'!A951),"",C951*'Beladung des Speichers'!C951/SUMIFS('Beladung des Speichers'!$C$17:$C$300,'Beladung des Speichers'!$A$17:$A$300,A951))</f>
        <v/>
      </c>
      <c r="E951" s="165" t="str">
        <f>IF(ISBLANK('Beladung des Speichers'!A951),"",1/SUMIFS('Beladung des Speichers'!$C$17:$C$300,'Beladung des Speichers'!$A$17:$A$300,A951)*C951*SUMIF($A$17:$A$300,A951,'Beladung des Speichers'!$E$17:$E$300))</f>
        <v/>
      </c>
      <c r="F951" s="166" t="str">
        <f>IF(ISBLANK('Beladung des Speichers'!A951),"",IF(C951=0,"0,00",D951/C951*E951))</f>
        <v/>
      </c>
      <c r="G951" s="167" t="str">
        <f>IF(ISBLANK('Beladung des Speichers'!A951),"",SUMIFS('Beladung des Speichers'!$C$17:$C$300,'Beladung des Speichers'!$A$17:$A$300,A951))</f>
        <v/>
      </c>
      <c r="H951" s="124" t="str">
        <f>IF(ISBLANK('Beladung des Speichers'!A951),"",'Beladung des Speichers'!C951)</f>
        <v/>
      </c>
      <c r="I951" s="168" t="str">
        <f>IF(ISBLANK('Beladung des Speichers'!A951),"",SUMIFS('Beladung des Speichers'!$E$17:$E$1001,'Beladung des Speichers'!$A$17:$A$1001,'Ergebnis (detailliert)'!A951))</f>
        <v/>
      </c>
      <c r="J951" s="125" t="str">
        <f>IF(ISBLANK('Beladung des Speichers'!A951),"",'Beladung des Speichers'!E951)</f>
        <v/>
      </c>
      <c r="K951" s="168" t="str">
        <f>IF(ISBLANK('Beladung des Speichers'!A951),"",SUMIFS('Entladung des Speichers'!$C$17:$C$1001,'Entladung des Speichers'!$A$17:$A$1001,'Ergebnis (detailliert)'!A951))</f>
        <v/>
      </c>
      <c r="L951" s="169" t="str">
        <f t="shared" si="58"/>
        <v/>
      </c>
      <c r="M951" s="169" t="str">
        <f>IF(ISBLANK('Entladung des Speichers'!A951),"",'Entladung des Speichers'!C951)</f>
        <v/>
      </c>
      <c r="N951" s="168" t="str">
        <f>IF(ISBLANK('Beladung des Speichers'!A951),"",SUMIFS('Entladung des Speichers'!$E$17:$E$1001,'Entladung des Speichers'!$A$17:$A$1001,'Ergebnis (detailliert)'!$A$17:$A$300))</f>
        <v/>
      </c>
      <c r="O951" s="125" t="str">
        <f t="shared" si="59"/>
        <v/>
      </c>
      <c r="P951" s="20" t="str">
        <f>IFERROR(IF(A951="","",N951*'Ergebnis (detailliert)'!J951/'Ergebnis (detailliert)'!I951),0)</f>
        <v/>
      </c>
      <c r="Q951" s="106" t="str">
        <f t="shared" si="60"/>
        <v/>
      </c>
      <c r="R951" s="107" t="str">
        <f t="shared" si="61"/>
        <v/>
      </c>
      <c r="S951" s="108" t="str">
        <f>IF(A951="","",IF(LOOKUP(A951,Stammdaten!$A$17:$A$1001,Stammdaten!$G$17:$G$1001)="Nein",0,IF(ISBLANK('Beladung des Speichers'!A951),"",ROUND(MIN(J951,Q951)*-1,2))))</f>
        <v/>
      </c>
    </row>
    <row r="952" spans="1:19" x14ac:dyDescent="0.2">
      <c r="A952" s="109" t="str">
        <f>IF('Beladung des Speichers'!A952="","",'Beladung des Speichers'!A952)</f>
        <v/>
      </c>
      <c r="B952" s="109" t="str">
        <f>IF('Beladung des Speichers'!B952="","",'Beladung des Speichers'!B952)</f>
        <v/>
      </c>
      <c r="C952" s="163" t="str">
        <f>IF(ISBLANK('Beladung des Speichers'!A952),"",SUMIFS('Beladung des Speichers'!$C$17:$C$300,'Beladung des Speichers'!$A$17:$A$300,A952)-SUMIFS('Entladung des Speichers'!$C$17:$C$300,'Entladung des Speichers'!$A$17:$A$300,A952)+SUMIFS(Füllstände!$B$17:$B$299,Füllstände!$A$17:$A$299,A952)-SUMIFS(Füllstände!$C$17:$C$299,Füllstände!$A$17:$A$299,A952))</f>
        <v/>
      </c>
      <c r="D952" s="164" t="str">
        <f>IF(ISBLANK('Beladung des Speichers'!A952),"",C952*'Beladung des Speichers'!C952/SUMIFS('Beladung des Speichers'!$C$17:$C$300,'Beladung des Speichers'!$A$17:$A$300,A952))</f>
        <v/>
      </c>
      <c r="E952" s="165" t="str">
        <f>IF(ISBLANK('Beladung des Speichers'!A952),"",1/SUMIFS('Beladung des Speichers'!$C$17:$C$300,'Beladung des Speichers'!$A$17:$A$300,A952)*C952*SUMIF($A$17:$A$300,A952,'Beladung des Speichers'!$E$17:$E$300))</f>
        <v/>
      </c>
      <c r="F952" s="166" t="str">
        <f>IF(ISBLANK('Beladung des Speichers'!A952),"",IF(C952=0,"0,00",D952/C952*E952))</f>
        <v/>
      </c>
      <c r="G952" s="167" t="str">
        <f>IF(ISBLANK('Beladung des Speichers'!A952),"",SUMIFS('Beladung des Speichers'!$C$17:$C$300,'Beladung des Speichers'!$A$17:$A$300,A952))</f>
        <v/>
      </c>
      <c r="H952" s="124" t="str">
        <f>IF(ISBLANK('Beladung des Speichers'!A952),"",'Beladung des Speichers'!C952)</f>
        <v/>
      </c>
      <c r="I952" s="168" t="str">
        <f>IF(ISBLANK('Beladung des Speichers'!A952),"",SUMIFS('Beladung des Speichers'!$E$17:$E$1001,'Beladung des Speichers'!$A$17:$A$1001,'Ergebnis (detailliert)'!A952))</f>
        <v/>
      </c>
      <c r="J952" s="125" t="str">
        <f>IF(ISBLANK('Beladung des Speichers'!A952),"",'Beladung des Speichers'!E952)</f>
        <v/>
      </c>
      <c r="K952" s="168" t="str">
        <f>IF(ISBLANK('Beladung des Speichers'!A952),"",SUMIFS('Entladung des Speichers'!$C$17:$C$1001,'Entladung des Speichers'!$A$17:$A$1001,'Ergebnis (detailliert)'!A952))</f>
        <v/>
      </c>
      <c r="L952" s="169" t="str">
        <f t="shared" si="58"/>
        <v/>
      </c>
      <c r="M952" s="169" t="str">
        <f>IF(ISBLANK('Entladung des Speichers'!A952),"",'Entladung des Speichers'!C952)</f>
        <v/>
      </c>
      <c r="N952" s="168" t="str">
        <f>IF(ISBLANK('Beladung des Speichers'!A952),"",SUMIFS('Entladung des Speichers'!$E$17:$E$1001,'Entladung des Speichers'!$A$17:$A$1001,'Ergebnis (detailliert)'!$A$17:$A$300))</f>
        <v/>
      </c>
      <c r="O952" s="125" t="str">
        <f t="shared" si="59"/>
        <v/>
      </c>
      <c r="P952" s="20" t="str">
        <f>IFERROR(IF(A952="","",N952*'Ergebnis (detailliert)'!J952/'Ergebnis (detailliert)'!I952),0)</f>
        <v/>
      </c>
      <c r="Q952" s="106" t="str">
        <f t="shared" si="60"/>
        <v/>
      </c>
      <c r="R952" s="107" t="str">
        <f t="shared" si="61"/>
        <v/>
      </c>
      <c r="S952" s="108" t="str">
        <f>IF(A952="","",IF(LOOKUP(A952,Stammdaten!$A$17:$A$1001,Stammdaten!$G$17:$G$1001)="Nein",0,IF(ISBLANK('Beladung des Speichers'!A952),"",ROUND(MIN(J952,Q952)*-1,2))))</f>
        <v/>
      </c>
    </row>
    <row r="953" spans="1:19" x14ac:dyDescent="0.2">
      <c r="A953" s="109" t="str">
        <f>IF('Beladung des Speichers'!A953="","",'Beladung des Speichers'!A953)</f>
        <v/>
      </c>
      <c r="B953" s="109" t="str">
        <f>IF('Beladung des Speichers'!B953="","",'Beladung des Speichers'!B953)</f>
        <v/>
      </c>
      <c r="C953" s="163" t="str">
        <f>IF(ISBLANK('Beladung des Speichers'!A953),"",SUMIFS('Beladung des Speichers'!$C$17:$C$300,'Beladung des Speichers'!$A$17:$A$300,A953)-SUMIFS('Entladung des Speichers'!$C$17:$C$300,'Entladung des Speichers'!$A$17:$A$300,A953)+SUMIFS(Füllstände!$B$17:$B$299,Füllstände!$A$17:$A$299,A953)-SUMIFS(Füllstände!$C$17:$C$299,Füllstände!$A$17:$A$299,A953))</f>
        <v/>
      </c>
      <c r="D953" s="164" t="str">
        <f>IF(ISBLANK('Beladung des Speichers'!A953),"",C953*'Beladung des Speichers'!C953/SUMIFS('Beladung des Speichers'!$C$17:$C$300,'Beladung des Speichers'!$A$17:$A$300,A953))</f>
        <v/>
      </c>
      <c r="E953" s="165" t="str">
        <f>IF(ISBLANK('Beladung des Speichers'!A953),"",1/SUMIFS('Beladung des Speichers'!$C$17:$C$300,'Beladung des Speichers'!$A$17:$A$300,A953)*C953*SUMIF($A$17:$A$300,A953,'Beladung des Speichers'!$E$17:$E$300))</f>
        <v/>
      </c>
      <c r="F953" s="166" t="str">
        <f>IF(ISBLANK('Beladung des Speichers'!A953),"",IF(C953=0,"0,00",D953/C953*E953))</f>
        <v/>
      </c>
      <c r="G953" s="167" t="str">
        <f>IF(ISBLANK('Beladung des Speichers'!A953),"",SUMIFS('Beladung des Speichers'!$C$17:$C$300,'Beladung des Speichers'!$A$17:$A$300,A953))</f>
        <v/>
      </c>
      <c r="H953" s="124" t="str">
        <f>IF(ISBLANK('Beladung des Speichers'!A953),"",'Beladung des Speichers'!C953)</f>
        <v/>
      </c>
      <c r="I953" s="168" t="str">
        <f>IF(ISBLANK('Beladung des Speichers'!A953),"",SUMIFS('Beladung des Speichers'!$E$17:$E$1001,'Beladung des Speichers'!$A$17:$A$1001,'Ergebnis (detailliert)'!A953))</f>
        <v/>
      </c>
      <c r="J953" s="125" t="str">
        <f>IF(ISBLANK('Beladung des Speichers'!A953),"",'Beladung des Speichers'!E953)</f>
        <v/>
      </c>
      <c r="K953" s="168" t="str">
        <f>IF(ISBLANK('Beladung des Speichers'!A953),"",SUMIFS('Entladung des Speichers'!$C$17:$C$1001,'Entladung des Speichers'!$A$17:$A$1001,'Ergebnis (detailliert)'!A953))</f>
        <v/>
      </c>
      <c r="L953" s="169" t="str">
        <f t="shared" si="58"/>
        <v/>
      </c>
      <c r="M953" s="169" t="str">
        <f>IF(ISBLANK('Entladung des Speichers'!A953),"",'Entladung des Speichers'!C953)</f>
        <v/>
      </c>
      <c r="N953" s="168" t="str">
        <f>IF(ISBLANK('Beladung des Speichers'!A953),"",SUMIFS('Entladung des Speichers'!$E$17:$E$1001,'Entladung des Speichers'!$A$17:$A$1001,'Ergebnis (detailliert)'!$A$17:$A$300))</f>
        <v/>
      </c>
      <c r="O953" s="125" t="str">
        <f t="shared" si="59"/>
        <v/>
      </c>
      <c r="P953" s="20" t="str">
        <f>IFERROR(IF(A953="","",N953*'Ergebnis (detailliert)'!J953/'Ergebnis (detailliert)'!I953),0)</f>
        <v/>
      </c>
      <c r="Q953" s="106" t="str">
        <f t="shared" si="60"/>
        <v/>
      </c>
      <c r="R953" s="107" t="str">
        <f t="shared" si="61"/>
        <v/>
      </c>
      <c r="S953" s="108" t="str">
        <f>IF(A953="","",IF(LOOKUP(A953,Stammdaten!$A$17:$A$1001,Stammdaten!$G$17:$G$1001)="Nein",0,IF(ISBLANK('Beladung des Speichers'!A953),"",ROUND(MIN(J953,Q953)*-1,2))))</f>
        <v/>
      </c>
    </row>
    <row r="954" spans="1:19" x14ac:dyDescent="0.2">
      <c r="A954" s="109" t="str">
        <f>IF('Beladung des Speichers'!A954="","",'Beladung des Speichers'!A954)</f>
        <v/>
      </c>
      <c r="B954" s="109" t="str">
        <f>IF('Beladung des Speichers'!B954="","",'Beladung des Speichers'!B954)</f>
        <v/>
      </c>
      <c r="C954" s="163" t="str">
        <f>IF(ISBLANK('Beladung des Speichers'!A954),"",SUMIFS('Beladung des Speichers'!$C$17:$C$300,'Beladung des Speichers'!$A$17:$A$300,A954)-SUMIFS('Entladung des Speichers'!$C$17:$C$300,'Entladung des Speichers'!$A$17:$A$300,A954)+SUMIFS(Füllstände!$B$17:$B$299,Füllstände!$A$17:$A$299,A954)-SUMIFS(Füllstände!$C$17:$C$299,Füllstände!$A$17:$A$299,A954))</f>
        <v/>
      </c>
      <c r="D954" s="164" t="str">
        <f>IF(ISBLANK('Beladung des Speichers'!A954),"",C954*'Beladung des Speichers'!C954/SUMIFS('Beladung des Speichers'!$C$17:$C$300,'Beladung des Speichers'!$A$17:$A$300,A954))</f>
        <v/>
      </c>
      <c r="E954" s="165" t="str">
        <f>IF(ISBLANK('Beladung des Speichers'!A954),"",1/SUMIFS('Beladung des Speichers'!$C$17:$C$300,'Beladung des Speichers'!$A$17:$A$300,A954)*C954*SUMIF($A$17:$A$300,A954,'Beladung des Speichers'!$E$17:$E$300))</f>
        <v/>
      </c>
      <c r="F954" s="166" t="str">
        <f>IF(ISBLANK('Beladung des Speichers'!A954),"",IF(C954=0,"0,00",D954/C954*E954))</f>
        <v/>
      </c>
      <c r="G954" s="167" t="str">
        <f>IF(ISBLANK('Beladung des Speichers'!A954),"",SUMIFS('Beladung des Speichers'!$C$17:$C$300,'Beladung des Speichers'!$A$17:$A$300,A954))</f>
        <v/>
      </c>
      <c r="H954" s="124" t="str">
        <f>IF(ISBLANK('Beladung des Speichers'!A954),"",'Beladung des Speichers'!C954)</f>
        <v/>
      </c>
      <c r="I954" s="168" t="str">
        <f>IF(ISBLANK('Beladung des Speichers'!A954),"",SUMIFS('Beladung des Speichers'!$E$17:$E$1001,'Beladung des Speichers'!$A$17:$A$1001,'Ergebnis (detailliert)'!A954))</f>
        <v/>
      </c>
      <c r="J954" s="125" t="str">
        <f>IF(ISBLANK('Beladung des Speichers'!A954),"",'Beladung des Speichers'!E954)</f>
        <v/>
      </c>
      <c r="K954" s="168" t="str">
        <f>IF(ISBLANK('Beladung des Speichers'!A954),"",SUMIFS('Entladung des Speichers'!$C$17:$C$1001,'Entladung des Speichers'!$A$17:$A$1001,'Ergebnis (detailliert)'!A954))</f>
        <v/>
      </c>
      <c r="L954" s="169" t="str">
        <f t="shared" si="58"/>
        <v/>
      </c>
      <c r="M954" s="169" t="str">
        <f>IF(ISBLANK('Entladung des Speichers'!A954),"",'Entladung des Speichers'!C954)</f>
        <v/>
      </c>
      <c r="N954" s="168" t="str">
        <f>IF(ISBLANK('Beladung des Speichers'!A954),"",SUMIFS('Entladung des Speichers'!$E$17:$E$1001,'Entladung des Speichers'!$A$17:$A$1001,'Ergebnis (detailliert)'!$A$17:$A$300))</f>
        <v/>
      </c>
      <c r="O954" s="125" t="str">
        <f t="shared" si="59"/>
        <v/>
      </c>
      <c r="P954" s="20" t="str">
        <f>IFERROR(IF(A954="","",N954*'Ergebnis (detailliert)'!J954/'Ergebnis (detailliert)'!I954),0)</f>
        <v/>
      </c>
      <c r="Q954" s="106" t="str">
        <f t="shared" si="60"/>
        <v/>
      </c>
      <c r="R954" s="107" t="str">
        <f t="shared" si="61"/>
        <v/>
      </c>
      <c r="S954" s="108" t="str">
        <f>IF(A954="","",IF(LOOKUP(A954,Stammdaten!$A$17:$A$1001,Stammdaten!$G$17:$G$1001)="Nein",0,IF(ISBLANK('Beladung des Speichers'!A954),"",ROUND(MIN(J954,Q954)*-1,2))))</f>
        <v/>
      </c>
    </row>
    <row r="955" spans="1:19" x14ac:dyDescent="0.2">
      <c r="A955" s="109" t="str">
        <f>IF('Beladung des Speichers'!A955="","",'Beladung des Speichers'!A955)</f>
        <v/>
      </c>
      <c r="B955" s="109" t="str">
        <f>IF('Beladung des Speichers'!B955="","",'Beladung des Speichers'!B955)</f>
        <v/>
      </c>
      <c r="C955" s="163" t="str">
        <f>IF(ISBLANK('Beladung des Speichers'!A955),"",SUMIFS('Beladung des Speichers'!$C$17:$C$300,'Beladung des Speichers'!$A$17:$A$300,A955)-SUMIFS('Entladung des Speichers'!$C$17:$C$300,'Entladung des Speichers'!$A$17:$A$300,A955)+SUMIFS(Füllstände!$B$17:$B$299,Füllstände!$A$17:$A$299,A955)-SUMIFS(Füllstände!$C$17:$C$299,Füllstände!$A$17:$A$299,A955))</f>
        <v/>
      </c>
      <c r="D955" s="164" t="str">
        <f>IF(ISBLANK('Beladung des Speichers'!A955),"",C955*'Beladung des Speichers'!C955/SUMIFS('Beladung des Speichers'!$C$17:$C$300,'Beladung des Speichers'!$A$17:$A$300,A955))</f>
        <v/>
      </c>
      <c r="E955" s="165" t="str">
        <f>IF(ISBLANK('Beladung des Speichers'!A955),"",1/SUMIFS('Beladung des Speichers'!$C$17:$C$300,'Beladung des Speichers'!$A$17:$A$300,A955)*C955*SUMIF($A$17:$A$300,A955,'Beladung des Speichers'!$E$17:$E$300))</f>
        <v/>
      </c>
      <c r="F955" s="166" t="str">
        <f>IF(ISBLANK('Beladung des Speichers'!A955),"",IF(C955=0,"0,00",D955/C955*E955))</f>
        <v/>
      </c>
      <c r="G955" s="167" t="str">
        <f>IF(ISBLANK('Beladung des Speichers'!A955),"",SUMIFS('Beladung des Speichers'!$C$17:$C$300,'Beladung des Speichers'!$A$17:$A$300,A955))</f>
        <v/>
      </c>
      <c r="H955" s="124" t="str">
        <f>IF(ISBLANK('Beladung des Speichers'!A955),"",'Beladung des Speichers'!C955)</f>
        <v/>
      </c>
      <c r="I955" s="168" t="str">
        <f>IF(ISBLANK('Beladung des Speichers'!A955),"",SUMIFS('Beladung des Speichers'!$E$17:$E$1001,'Beladung des Speichers'!$A$17:$A$1001,'Ergebnis (detailliert)'!A955))</f>
        <v/>
      </c>
      <c r="J955" s="125" t="str">
        <f>IF(ISBLANK('Beladung des Speichers'!A955),"",'Beladung des Speichers'!E955)</f>
        <v/>
      </c>
      <c r="K955" s="168" t="str">
        <f>IF(ISBLANK('Beladung des Speichers'!A955),"",SUMIFS('Entladung des Speichers'!$C$17:$C$1001,'Entladung des Speichers'!$A$17:$A$1001,'Ergebnis (detailliert)'!A955))</f>
        <v/>
      </c>
      <c r="L955" s="169" t="str">
        <f t="shared" si="58"/>
        <v/>
      </c>
      <c r="M955" s="169" t="str">
        <f>IF(ISBLANK('Entladung des Speichers'!A955),"",'Entladung des Speichers'!C955)</f>
        <v/>
      </c>
      <c r="N955" s="168" t="str">
        <f>IF(ISBLANK('Beladung des Speichers'!A955),"",SUMIFS('Entladung des Speichers'!$E$17:$E$1001,'Entladung des Speichers'!$A$17:$A$1001,'Ergebnis (detailliert)'!$A$17:$A$300))</f>
        <v/>
      </c>
      <c r="O955" s="125" t="str">
        <f t="shared" si="59"/>
        <v/>
      </c>
      <c r="P955" s="20" t="str">
        <f>IFERROR(IF(A955="","",N955*'Ergebnis (detailliert)'!J955/'Ergebnis (detailliert)'!I955),0)</f>
        <v/>
      </c>
      <c r="Q955" s="106" t="str">
        <f t="shared" si="60"/>
        <v/>
      </c>
      <c r="R955" s="107" t="str">
        <f t="shared" si="61"/>
        <v/>
      </c>
      <c r="S955" s="108" t="str">
        <f>IF(A955="","",IF(LOOKUP(A955,Stammdaten!$A$17:$A$1001,Stammdaten!$G$17:$G$1001)="Nein",0,IF(ISBLANK('Beladung des Speichers'!A955),"",ROUND(MIN(J955,Q955)*-1,2))))</f>
        <v/>
      </c>
    </row>
    <row r="956" spans="1:19" x14ac:dyDescent="0.2">
      <c r="A956" s="109" t="str">
        <f>IF('Beladung des Speichers'!A956="","",'Beladung des Speichers'!A956)</f>
        <v/>
      </c>
      <c r="B956" s="109" t="str">
        <f>IF('Beladung des Speichers'!B956="","",'Beladung des Speichers'!B956)</f>
        <v/>
      </c>
      <c r="C956" s="163" t="str">
        <f>IF(ISBLANK('Beladung des Speichers'!A956),"",SUMIFS('Beladung des Speichers'!$C$17:$C$300,'Beladung des Speichers'!$A$17:$A$300,A956)-SUMIFS('Entladung des Speichers'!$C$17:$C$300,'Entladung des Speichers'!$A$17:$A$300,A956)+SUMIFS(Füllstände!$B$17:$B$299,Füllstände!$A$17:$A$299,A956)-SUMIFS(Füllstände!$C$17:$C$299,Füllstände!$A$17:$A$299,A956))</f>
        <v/>
      </c>
      <c r="D956" s="164" t="str">
        <f>IF(ISBLANK('Beladung des Speichers'!A956),"",C956*'Beladung des Speichers'!C956/SUMIFS('Beladung des Speichers'!$C$17:$C$300,'Beladung des Speichers'!$A$17:$A$300,A956))</f>
        <v/>
      </c>
      <c r="E956" s="165" t="str">
        <f>IF(ISBLANK('Beladung des Speichers'!A956),"",1/SUMIFS('Beladung des Speichers'!$C$17:$C$300,'Beladung des Speichers'!$A$17:$A$300,A956)*C956*SUMIF($A$17:$A$300,A956,'Beladung des Speichers'!$E$17:$E$300))</f>
        <v/>
      </c>
      <c r="F956" s="166" t="str">
        <f>IF(ISBLANK('Beladung des Speichers'!A956),"",IF(C956=0,"0,00",D956/C956*E956))</f>
        <v/>
      </c>
      <c r="G956" s="167" t="str">
        <f>IF(ISBLANK('Beladung des Speichers'!A956),"",SUMIFS('Beladung des Speichers'!$C$17:$C$300,'Beladung des Speichers'!$A$17:$A$300,A956))</f>
        <v/>
      </c>
      <c r="H956" s="124" t="str">
        <f>IF(ISBLANK('Beladung des Speichers'!A956),"",'Beladung des Speichers'!C956)</f>
        <v/>
      </c>
      <c r="I956" s="168" t="str">
        <f>IF(ISBLANK('Beladung des Speichers'!A956),"",SUMIFS('Beladung des Speichers'!$E$17:$E$1001,'Beladung des Speichers'!$A$17:$A$1001,'Ergebnis (detailliert)'!A956))</f>
        <v/>
      </c>
      <c r="J956" s="125" t="str">
        <f>IF(ISBLANK('Beladung des Speichers'!A956),"",'Beladung des Speichers'!E956)</f>
        <v/>
      </c>
      <c r="K956" s="168" t="str">
        <f>IF(ISBLANK('Beladung des Speichers'!A956),"",SUMIFS('Entladung des Speichers'!$C$17:$C$1001,'Entladung des Speichers'!$A$17:$A$1001,'Ergebnis (detailliert)'!A956))</f>
        <v/>
      </c>
      <c r="L956" s="169" t="str">
        <f t="shared" si="58"/>
        <v/>
      </c>
      <c r="M956" s="169" t="str">
        <f>IF(ISBLANK('Entladung des Speichers'!A956),"",'Entladung des Speichers'!C956)</f>
        <v/>
      </c>
      <c r="N956" s="168" t="str">
        <f>IF(ISBLANK('Beladung des Speichers'!A956),"",SUMIFS('Entladung des Speichers'!$E$17:$E$1001,'Entladung des Speichers'!$A$17:$A$1001,'Ergebnis (detailliert)'!$A$17:$A$300))</f>
        <v/>
      </c>
      <c r="O956" s="125" t="str">
        <f t="shared" si="59"/>
        <v/>
      </c>
      <c r="P956" s="20" t="str">
        <f>IFERROR(IF(A956="","",N956*'Ergebnis (detailliert)'!J956/'Ergebnis (detailliert)'!I956),0)</f>
        <v/>
      </c>
      <c r="Q956" s="106" t="str">
        <f t="shared" si="60"/>
        <v/>
      </c>
      <c r="R956" s="107" t="str">
        <f t="shared" si="61"/>
        <v/>
      </c>
      <c r="S956" s="108" t="str">
        <f>IF(A956="","",IF(LOOKUP(A956,Stammdaten!$A$17:$A$1001,Stammdaten!$G$17:$G$1001)="Nein",0,IF(ISBLANK('Beladung des Speichers'!A956),"",ROUND(MIN(J956,Q956)*-1,2))))</f>
        <v/>
      </c>
    </row>
    <row r="957" spans="1:19" x14ac:dyDescent="0.2">
      <c r="A957" s="109" t="str">
        <f>IF('Beladung des Speichers'!A957="","",'Beladung des Speichers'!A957)</f>
        <v/>
      </c>
      <c r="B957" s="109" t="str">
        <f>IF('Beladung des Speichers'!B957="","",'Beladung des Speichers'!B957)</f>
        <v/>
      </c>
      <c r="C957" s="163" t="str">
        <f>IF(ISBLANK('Beladung des Speichers'!A957),"",SUMIFS('Beladung des Speichers'!$C$17:$C$300,'Beladung des Speichers'!$A$17:$A$300,A957)-SUMIFS('Entladung des Speichers'!$C$17:$C$300,'Entladung des Speichers'!$A$17:$A$300,A957)+SUMIFS(Füllstände!$B$17:$B$299,Füllstände!$A$17:$A$299,A957)-SUMIFS(Füllstände!$C$17:$C$299,Füllstände!$A$17:$A$299,A957))</f>
        <v/>
      </c>
      <c r="D957" s="164" t="str">
        <f>IF(ISBLANK('Beladung des Speichers'!A957),"",C957*'Beladung des Speichers'!C957/SUMIFS('Beladung des Speichers'!$C$17:$C$300,'Beladung des Speichers'!$A$17:$A$300,A957))</f>
        <v/>
      </c>
      <c r="E957" s="165" t="str">
        <f>IF(ISBLANK('Beladung des Speichers'!A957),"",1/SUMIFS('Beladung des Speichers'!$C$17:$C$300,'Beladung des Speichers'!$A$17:$A$300,A957)*C957*SUMIF($A$17:$A$300,A957,'Beladung des Speichers'!$E$17:$E$300))</f>
        <v/>
      </c>
      <c r="F957" s="166" t="str">
        <f>IF(ISBLANK('Beladung des Speichers'!A957),"",IF(C957=0,"0,00",D957/C957*E957))</f>
        <v/>
      </c>
      <c r="G957" s="167" t="str">
        <f>IF(ISBLANK('Beladung des Speichers'!A957),"",SUMIFS('Beladung des Speichers'!$C$17:$C$300,'Beladung des Speichers'!$A$17:$A$300,A957))</f>
        <v/>
      </c>
      <c r="H957" s="124" t="str">
        <f>IF(ISBLANK('Beladung des Speichers'!A957),"",'Beladung des Speichers'!C957)</f>
        <v/>
      </c>
      <c r="I957" s="168" t="str">
        <f>IF(ISBLANK('Beladung des Speichers'!A957),"",SUMIFS('Beladung des Speichers'!$E$17:$E$1001,'Beladung des Speichers'!$A$17:$A$1001,'Ergebnis (detailliert)'!A957))</f>
        <v/>
      </c>
      <c r="J957" s="125" t="str">
        <f>IF(ISBLANK('Beladung des Speichers'!A957),"",'Beladung des Speichers'!E957)</f>
        <v/>
      </c>
      <c r="K957" s="168" t="str">
        <f>IF(ISBLANK('Beladung des Speichers'!A957),"",SUMIFS('Entladung des Speichers'!$C$17:$C$1001,'Entladung des Speichers'!$A$17:$A$1001,'Ergebnis (detailliert)'!A957))</f>
        <v/>
      </c>
      <c r="L957" s="169" t="str">
        <f t="shared" si="58"/>
        <v/>
      </c>
      <c r="M957" s="169" t="str">
        <f>IF(ISBLANK('Entladung des Speichers'!A957),"",'Entladung des Speichers'!C957)</f>
        <v/>
      </c>
      <c r="N957" s="168" t="str">
        <f>IF(ISBLANK('Beladung des Speichers'!A957),"",SUMIFS('Entladung des Speichers'!$E$17:$E$1001,'Entladung des Speichers'!$A$17:$A$1001,'Ergebnis (detailliert)'!$A$17:$A$300))</f>
        <v/>
      </c>
      <c r="O957" s="125" t="str">
        <f t="shared" si="59"/>
        <v/>
      </c>
      <c r="P957" s="20" t="str">
        <f>IFERROR(IF(A957="","",N957*'Ergebnis (detailliert)'!J957/'Ergebnis (detailliert)'!I957),0)</f>
        <v/>
      </c>
      <c r="Q957" s="106" t="str">
        <f t="shared" si="60"/>
        <v/>
      </c>
      <c r="R957" s="107" t="str">
        <f t="shared" si="61"/>
        <v/>
      </c>
      <c r="S957" s="108" t="str">
        <f>IF(A957="","",IF(LOOKUP(A957,Stammdaten!$A$17:$A$1001,Stammdaten!$G$17:$G$1001)="Nein",0,IF(ISBLANK('Beladung des Speichers'!A957),"",ROUND(MIN(J957,Q957)*-1,2))))</f>
        <v/>
      </c>
    </row>
    <row r="958" spans="1:19" x14ac:dyDescent="0.2">
      <c r="A958" s="109" t="str">
        <f>IF('Beladung des Speichers'!A958="","",'Beladung des Speichers'!A958)</f>
        <v/>
      </c>
      <c r="B958" s="109" t="str">
        <f>IF('Beladung des Speichers'!B958="","",'Beladung des Speichers'!B958)</f>
        <v/>
      </c>
      <c r="C958" s="163" t="str">
        <f>IF(ISBLANK('Beladung des Speichers'!A958),"",SUMIFS('Beladung des Speichers'!$C$17:$C$300,'Beladung des Speichers'!$A$17:$A$300,A958)-SUMIFS('Entladung des Speichers'!$C$17:$C$300,'Entladung des Speichers'!$A$17:$A$300,A958)+SUMIFS(Füllstände!$B$17:$B$299,Füllstände!$A$17:$A$299,A958)-SUMIFS(Füllstände!$C$17:$C$299,Füllstände!$A$17:$A$299,A958))</f>
        <v/>
      </c>
      <c r="D958" s="164" t="str">
        <f>IF(ISBLANK('Beladung des Speichers'!A958),"",C958*'Beladung des Speichers'!C958/SUMIFS('Beladung des Speichers'!$C$17:$C$300,'Beladung des Speichers'!$A$17:$A$300,A958))</f>
        <v/>
      </c>
      <c r="E958" s="165" t="str">
        <f>IF(ISBLANK('Beladung des Speichers'!A958),"",1/SUMIFS('Beladung des Speichers'!$C$17:$C$300,'Beladung des Speichers'!$A$17:$A$300,A958)*C958*SUMIF($A$17:$A$300,A958,'Beladung des Speichers'!$E$17:$E$300))</f>
        <v/>
      </c>
      <c r="F958" s="166" t="str">
        <f>IF(ISBLANK('Beladung des Speichers'!A958),"",IF(C958=0,"0,00",D958/C958*E958))</f>
        <v/>
      </c>
      <c r="G958" s="167" t="str">
        <f>IF(ISBLANK('Beladung des Speichers'!A958),"",SUMIFS('Beladung des Speichers'!$C$17:$C$300,'Beladung des Speichers'!$A$17:$A$300,A958))</f>
        <v/>
      </c>
      <c r="H958" s="124" t="str">
        <f>IF(ISBLANK('Beladung des Speichers'!A958),"",'Beladung des Speichers'!C958)</f>
        <v/>
      </c>
      <c r="I958" s="168" t="str">
        <f>IF(ISBLANK('Beladung des Speichers'!A958),"",SUMIFS('Beladung des Speichers'!$E$17:$E$1001,'Beladung des Speichers'!$A$17:$A$1001,'Ergebnis (detailliert)'!A958))</f>
        <v/>
      </c>
      <c r="J958" s="125" t="str">
        <f>IF(ISBLANK('Beladung des Speichers'!A958),"",'Beladung des Speichers'!E958)</f>
        <v/>
      </c>
      <c r="K958" s="168" t="str">
        <f>IF(ISBLANK('Beladung des Speichers'!A958),"",SUMIFS('Entladung des Speichers'!$C$17:$C$1001,'Entladung des Speichers'!$A$17:$A$1001,'Ergebnis (detailliert)'!A958))</f>
        <v/>
      </c>
      <c r="L958" s="169" t="str">
        <f t="shared" si="58"/>
        <v/>
      </c>
      <c r="M958" s="169" t="str">
        <f>IF(ISBLANK('Entladung des Speichers'!A958),"",'Entladung des Speichers'!C958)</f>
        <v/>
      </c>
      <c r="N958" s="168" t="str">
        <f>IF(ISBLANK('Beladung des Speichers'!A958),"",SUMIFS('Entladung des Speichers'!$E$17:$E$1001,'Entladung des Speichers'!$A$17:$A$1001,'Ergebnis (detailliert)'!$A$17:$A$300))</f>
        <v/>
      </c>
      <c r="O958" s="125" t="str">
        <f t="shared" si="59"/>
        <v/>
      </c>
      <c r="P958" s="20" t="str">
        <f>IFERROR(IF(A958="","",N958*'Ergebnis (detailliert)'!J958/'Ergebnis (detailliert)'!I958),0)</f>
        <v/>
      </c>
      <c r="Q958" s="106" t="str">
        <f t="shared" si="60"/>
        <v/>
      </c>
      <c r="R958" s="107" t="str">
        <f t="shared" si="61"/>
        <v/>
      </c>
      <c r="S958" s="108" t="str">
        <f>IF(A958="","",IF(LOOKUP(A958,Stammdaten!$A$17:$A$1001,Stammdaten!$G$17:$G$1001)="Nein",0,IF(ISBLANK('Beladung des Speichers'!A958),"",ROUND(MIN(J958,Q958)*-1,2))))</f>
        <v/>
      </c>
    </row>
    <row r="959" spans="1:19" x14ac:dyDescent="0.2">
      <c r="A959" s="109" t="str">
        <f>IF('Beladung des Speichers'!A959="","",'Beladung des Speichers'!A959)</f>
        <v/>
      </c>
      <c r="B959" s="109" t="str">
        <f>IF('Beladung des Speichers'!B959="","",'Beladung des Speichers'!B959)</f>
        <v/>
      </c>
      <c r="C959" s="163" t="str">
        <f>IF(ISBLANK('Beladung des Speichers'!A959),"",SUMIFS('Beladung des Speichers'!$C$17:$C$300,'Beladung des Speichers'!$A$17:$A$300,A959)-SUMIFS('Entladung des Speichers'!$C$17:$C$300,'Entladung des Speichers'!$A$17:$A$300,A959)+SUMIFS(Füllstände!$B$17:$B$299,Füllstände!$A$17:$A$299,A959)-SUMIFS(Füllstände!$C$17:$C$299,Füllstände!$A$17:$A$299,A959))</f>
        <v/>
      </c>
      <c r="D959" s="164" t="str">
        <f>IF(ISBLANK('Beladung des Speichers'!A959),"",C959*'Beladung des Speichers'!C959/SUMIFS('Beladung des Speichers'!$C$17:$C$300,'Beladung des Speichers'!$A$17:$A$300,A959))</f>
        <v/>
      </c>
      <c r="E959" s="165" t="str">
        <f>IF(ISBLANK('Beladung des Speichers'!A959),"",1/SUMIFS('Beladung des Speichers'!$C$17:$C$300,'Beladung des Speichers'!$A$17:$A$300,A959)*C959*SUMIF($A$17:$A$300,A959,'Beladung des Speichers'!$E$17:$E$300))</f>
        <v/>
      </c>
      <c r="F959" s="166" t="str">
        <f>IF(ISBLANK('Beladung des Speichers'!A959),"",IF(C959=0,"0,00",D959/C959*E959))</f>
        <v/>
      </c>
      <c r="G959" s="167" t="str">
        <f>IF(ISBLANK('Beladung des Speichers'!A959),"",SUMIFS('Beladung des Speichers'!$C$17:$C$300,'Beladung des Speichers'!$A$17:$A$300,A959))</f>
        <v/>
      </c>
      <c r="H959" s="124" t="str">
        <f>IF(ISBLANK('Beladung des Speichers'!A959),"",'Beladung des Speichers'!C959)</f>
        <v/>
      </c>
      <c r="I959" s="168" t="str">
        <f>IF(ISBLANK('Beladung des Speichers'!A959),"",SUMIFS('Beladung des Speichers'!$E$17:$E$1001,'Beladung des Speichers'!$A$17:$A$1001,'Ergebnis (detailliert)'!A959))</f>
        <v/>
      </c>
      <c r="J959" s="125" t="str">
        <f>IF(ISBLANK('Beladung des Speichers'!A959),"",'Beladung des Speichers'!E959)</f>
        <v/>
      </c>
      <c r="K959" s="168" t="str">
        <f>IF(ISBLANK('Beladung des Speichers'!A959),"",SUMIFS('Entladung des Speichers'!$C$17:$C$1001,'Entladung des Speichers'!$A$17:$A$1001,'Ergebnis (detailliert)'!A959))</f>
        <v/>
      </c>
      <c r="L959" s="169" t="str">
        <f t="shared" si="58"/>
        <v/>
      </c>
      <c r="M959" s="169" t="str">
        <f>IF(ISBLANK('Entladung des Speichers'!A959),"",'Entladung des Speichers'!C959)</f>
        <v/>
      </c>
      <c r="N959" s="168" t="str">
        <f>IF(ISBLANK('Beladung des Speichers'!A959),"",SUMIFS('Entladung des Speichers'!$E$17:$E$1001,'Entladung des Speichers'!$A$17:$A$1001,'Ergebnis (detailliert)'!$A$17:$A$300))</f>
        <v/>
      </c>
      <c r="O959" s="125" t="str">
        <f t="shared" si="59"/>
        <v/>
      </c>
      <c r="P959" s="20" t="str">
        <f>IFERROR(IF(A959="","",N959*'Ergebnis (detailliert)'!J959/'Ergebnis (detailliert)'!I959),0)</f>
        <v/>
      </c>
      <c r="Q959" s="106" t="str">
        <f t="shared" si="60"/>
        <v/>
      </c>
      <c r="R959" s="107" t="str">
        <f t="shared" si="61"/>
        <v/>
      </c>
      <c r="S959" s="108" t="str">
        <f>IF(A959="","",IF(LOOKUP(A959,Stammdaten!$A$17:$A$1001,Stammdaten!$G$17:$G$1001)="Nein",0,IF(ISBLANK('Beladung des Speichers'!A959),"",ROUND(MIN(J959,Q959)*-1,2))))</f>
        <v/>
      </c>
    </row>
    <row r="960" spans="1:19" x14ac:dyDescent="0.2">
      <c r="A960" s="109" t="str">
        <f>IF('Beladung des Speichers'!A960="","",'Beladung des Speichers'!A960)</f>
        <v/>
      </c>
      <c r="B960" s="109" t="str">
        <f>IF('Beladung des Speichers'!B960="","",'Beladung des Speichers'!B960)</f>
        <v/>
      </c>
      <c r="C960" s="163" t="str">
        <f>IF(ISBLANK('Beladung des Speichers'!A960),"",SUMIFS('Beladung des Speichers'!$C$17:$C$300,'Beladung des Speichers'!$A$17:$A$300,A960)-SUMIFS('Entladung des Speichers'!$C$17:$C$300,'Entladung des Speichers'!$A$17:$A$300,A960)+SUMIFS(Füllstände!$B$17:$B$299,Füllstände!$A$17:$A$299,A960)-SUMIFS(Füllstände!$C$17:$C$299,Füllstände!$A$17:$A$299,A960))</f>
        <v/>
      </c>
      <c r="D960" s="164" t="str">
        <f>IF(ISBLANK('Beladung des Speichers'!A960),"",C960*'Beladung des Speichers'!C960/SUMIFS('Beladung des Speichers'!$C$17:$C$300,'Beladung des Speichers'!$A$17:$A$300,A960))</f>
        <v/>
      </c>
      <c r="E960" s="165" t="str">
        <f>IF(ISBLANK('Beladung des Speichers'!A960),"",1/SUMIFS('Beladung des Speichers'!$C$17:$C$300,'Beladung des Speichers'!$A$17:$A$300,A960)*C960*SUMIF($A$17:$A$300,A960,'Beladung des Speichers'!$E$17:$E$300))</f>
        <v/>
      </c>
      <c r="F960" s="166" t="str">
        <f>IF(ISBLANK('Beladung des Speichers'!A960),"",IF(C960=0,"0,00",D960/C960*E960))</f>
        <v/>
      </c>
      <c r="G960" s="167" t="str">
        <f>IF(ISBLANK('Beladung des Speichers'!A960),"",SUMIFS('Beladung des Speichers'!$C$17:$C$300,'Beladung des Speichers'!$A$17:$A$300,A960))</f>
        <v/>
      </c>
      <c r="H960" s="124" t="str">
        <f>IF(ISBLANK('Beladung des Speichers'!A960),"",'Beladung des Speichers'!C960)</f>
        <v/>
      </c>
      <c r="I960" s="168" t="str">
        <f>IF(ISBLANK('Beladung des Speichers'!A960),"",SUMIFS('Beladung des Speichers'!$E$17:$E$1001,'Beladung des Speichers'!$A$17:$A$1001,'Ergebnis (detailliert)'!A960))</f>
        <v/>
      </c>
      <c r="J960" s="125" t="str">
        <f>IF(ISBLANK('Beladung des Speichers'!A960),"",'Beladung des Speichers'!E960)</f>
        <v/>
      </c>
      <c r="K960" s="168" t="str">
        <f>IF(ISBLANK('Beladung des Speichers'!A960),"",SUMIFS('Entladung des Speichers'!$C$17:$C$1001,'Entladung des Speichers'!$A$17:$A$1001,'Ergebnis (detailliert)'!A960))</f>
        <v/>
      </c>
      <c r="L960" s="169" t="str">
        <f t="shared" si="58"/>
        <v/>
      </c>
      <c r="M960" s="169" t="str">
        <f>IF(ISBLANK('Entladung des Speichers'!A960),"",'Entladung des Speichers'!C960)</f>
        <v/>
      </c>
      <c r="N960" s="168" t="str">
        <f>IF(ISBLANK('Beladung des Speichers'!A960),"",SUMIFS('Entladung des Speichers'!$E$17:$E$1001,'Entladung des Speichers'!$A$17:$A$1001,'Ergebnis (detailliert)'!$A$17:$A$300))</f>
        <v/>
      </c>
      <c r="O960" s="125" t="str">
        <f t="shared" si="59"/>
        <v/>
      </c>
      <c r="P960" s="20" t="str">
        <f>IFERROR(IF(A960="","",N960*'Ergebnis (detailliert)'!J960/'Ergebnis (detailliert)'!I960),0)</f>
        <v/>
      </c>
      <c r="Q960" s="106" t="str">
        <f t="shared" si="60"/>
        <v/>
      </c>
      <c r="R960" s="107" t="str">
        <f t="shared" si="61"/>
        <v/>
      </c>
      <c r="S960" s="108" t="str">
        <f>IF(A960="","",IF(LOOKUP(A960,Stammdaten!$A$17:$A$1001,Stammdaten!$G$17:$G$1001)="Nein",0,IF(ISBLANK('Beladung des Speichers'!A960),"",ROUND(MIN(J960,Q960)*-1,2))))</f>
        <v/>
      </c>
    </row>
    <row r="961" spans="1:19" x14ac:dyDescent="0.2">
      <c r="A961" s="109" t="str">
        <f>IF('Beladung des Speichers'!A961="","",'Beladung des Speichers'!A961)</f>
        <v/>
      </c>
      <c r="B961" s="109" t="str">
        <f>IF('Beladung des Speichers'!B961="","",'Beladung des Speichers'!B961)</f>
        <v/>
      </c>
      <c r="C961" s="163" t="str">
        <f>IF(ISBLANK('Beladung des Speichers'!A961),"",SUMIFS('Beladung des Speichers'!$C$17:$C$300,'Beladung des Speichers'!$A$17:$A$300,A961)-SUMIFS('Entladung des Speichers'!$C$17:$C$300,'Entladung des Speichers'!$A$17:$A$300,A961)+SUMIFS(Füllstände!$B$17:$B$299,Füllstände!$A$17:$A$299,A961)-SUMIFS(Füllstände!$C$17:$C$299,Füllstände!$A$17:$A$299,A961))</f>
        <v/>
      </c>
      <c r="D961" s="164" t="str">
        <f>IF(ISBLANK('Beladung des Speichers'!A961),"",C961*'Beladung des Speichers'!C961/SUMIFS('Beladung des Speichers'!$C$17:$C$300,'Beladung des Speichers'!$A$17:$A$300,A961))</f>
        <v/>
      </c>
      <c r="E961" s="165" t="str">
        <f>IF(ISBLANK('Beladung des Speichers'!A961),"",1/SUMIFS('Beladung des Speichers'!$C$17:$C$300,'Beladung des Speichers'!$A$17:$A$300,A961)*C961*SUMIF($A$17:$A$300,A961,'Beladung des Speichers'!$E$17:$E$300))</f>
        <v/>
      </c>
      <c r="F961" s="166" t="str">
        <f>IF(ISBLANK('Beladung des Speichers'!A961),"",IF(C961=0,"0,00",D961/C961*E961))</f>
        <v/>
      </c>
      <c r="G961" s="167" t="str">
        <f>IF(ISBLANK('Beladung des Speichers'!A961),"",SUMIFS('Beladung des Speichers'!$C$17:$C$300,'Beladung des Speichers'!$A$17:$A$300,A961))</f>
        <v/>
      </c>
      <c r="H961" s="124" t="str">
        <f>IF(ISBLANK('Beladung des Speichers'!A961),"",'Beladung des Speichers'!C961)</f>
        <v/>
      </c>
      <c r="I961" s="168" t="str">
        <f>IF(ISBLANK('Beladung des Speichers'!A961),"",SUMIFS('Beladung des Speichers'!$E$17:$E$1001,'Beladung des Speichers'!$A$17:$A$1001,'Ergebnis (detailliert)'!A961))</f>
        <v/>
      </c>
      <c r="J961" s="125" t="str">
        <f>IF(ISBLANK('Beladung des Speichers'!A961),"",'Beladung des Speichers'!E961)</f>
        <v/>
      </c>
      <c r="K961" s="168" t="str">
        <f>IF(ISBLANK('Beladung des Speichers'!A961),"",SUMIFS('Entladung des Speichers'!$C$17:$C$1001,'Entladung des Speichers'!$A$17:$A$1001,'Ergebnis (detailliert)'!A961))</f>
        <v/>
      </c>
      <c r="L961" s="169" t="str">
        <f t="shared" si="58"/>
        <v/>
      </c>
      <c r="M961" s="169" t="str">
        <f>IF(ISBLANK('Entladung des Speichers'!A961),"",'Entladung des Speichers'!C961)</f>
        <v/>
      </c>
      <c r="N961" s="168" t="str">
        <f>IF(ISBLANK('Beladung des Speichers'!A961),"",SUMIFS('Entladung des Speichers'!$E$17:$E$1001,'Entladung des Speichers'!$A$17:$A$1001,'Ergebnis (detailliert)'!$A$17:$A$300))</f>
        <v/>
      </c>
      <c r="O961" s="125" t="str">
        <f t="shared" si="59"/>
        <v/>
      </c>
      <c r="P961" s="20" t="str">
        <f>IFERROR(IF(A961="","",N961*'Ergebnis (detailliert)'!J961/'Ergebnis (detailliert)'!I961),0)</f>
        <v/>
      </c>
      <c r="Q961" s="106" t="str">
        <f t="shared" si="60"/>
        <v/>
      </c>
      <c r="R961" s="107" t="str">
        <f t="shared" si="61"/>
        <v/>
      </c>
      <c r="S961" s="108" t="str">
        <f>IF(A961="","",IF(LOOKUP(A961,Stammdaten!$A$17:$A$1001,Stammdaten!$G$17:$G$1001)="Nein",0,IF(ISBLANK('Beladung des Speichers'!A961),"",ROUND(MIN(J961,Q961)*-1,2))))</f>
        <v/>
      </c>
    </row>
    <row r="962" spans="1:19" x14ac:dyDescent="0.2">
      <c r="A962" s="109" t="str">
        <f>IF('Beladung des Speichers'!A962="","",'Beladung des Speichers'!A962)</f>
        <v/>
      </c>
      <c r="B962" s="109" t="str">
        <f>IF('Beladung des Speichers'!B962="","",'Beladung des Speichers'!B962)</f>
        <v/>
      </c>
      <c r="C962" s="163" t="str">
        <f>IF(ISBLANK('Beladung des Speichers'!A962),"",SUMIFS('Beladung des Speichers'!$C$17:$C$300,'Beladung des Speichers'!$A$17:$A$300,A962)-SUMIFS('Entladung des Speichers'!$C$17:$C$300,'Entladung des Speichers'!$A$17:$A$300,A962)+SUMIFS(Füllstände!$B$17:$B$299,Füllstände!$A$17:$A$299,A962)-SUMIFS(Füllstände!$C$17:$C$299,Füllstände!$A$17:$A$299,A962))</f>
        <v/>
      </c>
      <c r="D962" s="164" t="str">
        <f>IF(ISBLANK('Beladung des Speichers'!A962),"",C962*'Beladung des Speichers'!C962/SUMIFS('Beladung des Speichers'!$C$17:$C$300,'Beladung des Speichers'!$A$17:$A$300,A962))</f>
        <v/>
      </c>
      <c r="E962" s="165" t="str">
        <f>IF(ISBLANK('Beladung des Speichers'!A962),"",1/SUMIFS('Beladung des Speichers'!$C$17:$C$300,'Beladung des Speichers'!$A$17:$A$300,A962)*C962*SUMIF($A$17:$A$300,A962,'Beladung des Speichers'!$E$17:$E$300))</f>
        <v/>
      </c>
      <c r="F962" s="166" t="str">
        <f>IF(ISBLANK('Beladung des Speichers'!A962),"",IF(C962=0,"0,00",D962/C962*E962))</f>
        <v/>
      </c>
      <c r="G962" s="167" t="str">
        <f>IF(ISBLANK('Beladung des Speichers'!A962),"",SUMIFS('Beladung des Speichers'!$C$17:$C$300,'Beladung des Speichers'!$A$17:$A$300,A962))</f>
        <v/>
      </c>
      <c r="H962" s="124" t="str">
        <f>IF(ISBLANK('Beladung des Speichers'!A962),"",'Beladung des Speichers'!C962)</f>
        <v/>
      </c>
      <c r="I962" s="168" t="str">
        <f>IF(ISBLANK('Beladung des Speichers'!A962),"",SUMIFS('Beladung des Speichers'!$E$17:$E$1001,'Beladung des Speichers'!$A$17:$A$1001,'Ergebnis (detailliert)'!A962))</f>
        <v/>
      </c>
      <c r="J962" s="125" t="str">
        <f>IF(ISBLANK('Beladung des Speichers'!A962),"",'Beladung des Speichers'!E962)</f>
        <v/>
      </c>
      <c r="K962" s="168" t="str">
        <f>IF(ISBLANK('Beladung des Speichers'!A962),"",SUMIFS('Entladung des Speichers'!$C$17:$C$1001,'Entladung des Speichers'!$A$17:$A$1001,'Ergebnis (detailliert)'!A962))</f>
        <v/>
      </c>
      <c r="L962" s="169" t="str">
        <f t="shared" si="58"/>
        <v/>
      </c>
      <c r="M962" s="169" t="str">
        <f>IF(ISBLANK('Entladung des Speichers'!A962),"",'Entladung des Speichers'!C962)</f>
        <v/>
      </c>
      <c r="N962" s="168" t="str">
        <f>IF(ISBLANK('Beladung des Speichers'!A962),"",SUMIFS('Entladung des Speichers'!$E$17:$E$1001,'Entladung des Speichers'!$A$17:$A$1001,'Ergebnis (detailliert)'!$A$17:$A$300))</f>
        <v/>
      </c>
      <c r="O962" s="125" t="str">
        <f t="shared" si="59"/>
        <v/>
      </c>
      <c r="P962" s="20" t="str">
        <f>IFERROR(IF(A962="","",N962*'Ergebnis (detailliert)'!J962/'Ergebnis (detailliert)'!I962),0)</f>
        <v/>
      </c>
      <c r="Q962" s="106" t="str">
        <f t="shared" si="60"/>
        <v/>
      </c>
      <c r="R962" s="107" t="str">
        <f t="shared" si="61"/>
        <v/>
      </c>
      <c r="S962" s="108" t="str">
        <f>IF(A962="","",IF(LOOKUP(A962,Stammdaten!$A$17:$A$1001,Stammdaten!$G$17:$G$1001)="Nein",0,IF(ISBLANK('Beladung des Speichers'!A962),"",ROUND(MIN(J962,Q962)*-1,2))))</f>
        <v/>
      </c>
    </row>
    <row r="963" spans="1:19" x14ac:dyDescent="0.2">
      <c r="A963" s="109" t="str">
        <f>IF('Beladung des Speichers'!A963="","",'Beladung des Speichers'!A963)</f>
        <v/>
      </c>
      <c r="B963" s="109" t="str">
        <f>IF('Beladung des Speichers'!B963="","",'Beladung des Speichers'!B963)</f>
        <v/>
      </c>
      <c r="C963" s="163" t="str">
        <f>IF(ISBLANK('Beladung des Speichers'!A963),"",SUMIFS('Beladung des Speichers'!$C$17:$C$300,'Beladung des Speichers'!$A$17:$A$300,A963)-SUMIFS('Entladung des Speichers'!$C$17:$C$300,'Entladung des Speichers'!$A$17:$A$300,A963)+SUMIFS(Füllstände!$B$17:$B$299,Füllstände!$A$17:$A$299,A963)-SUMIFS(Füllstände!$C$17:$C$299,Füllstände!$A$17:$A$299,A963))</f>
        <v/>
      </c>
      <c r="D963" s="164" t="str">
        <f>IF(ISBLANK('Beladung des Speichers'!A963),"",C963*'Beladung des Speichers'!C963/SUMIFS('Beladung des Speichers'!$C$17:$C$300,'Beladung des Speichers'!$A$17:$A$300,A963))</f>
        <v/>
      </c>
      <c r="E963" s="165" t="str">
        <f>IF(ISBLANK('Beladung des Speichers'!A963),"",1/SUMIFS('Beladung des Speichers'!$C$17:$C$300,'Beladung des Speichers'!$A$17:$A$300,A963)*C963*SUMIF($A$17:$A$300,A963,'Beladung des Speichers'!$E$17:$E$300))</f>
        <v/>
      </c>
      <c r="F963" s="166" t="str">
        <f>IF(ISBLANK('Beladung des Speichers'!A963),"",IF(C963=0,"0,00",D963/C963*E963))</f>
        <v/>
      </c>
      <c r="G963" s="167" t="str">
        <f>IF(ISBLANK('Beladung des Speichers'!A963),"",SUMIFS('Beladung des Speichers'!$C$17:$C$300,'Beladung des Speichers'!$A$17:$A$300,A963))</f>
        <v/>
      </c>
      <c r="H963" s="124" t="str">
        <f>IF(ISBLANK('Beladung des Speichers'!A963),"",'Beladung des Speichers'!C963)</f>
        <v/>
      </c>
      <c r="I963" s="168" t="str">
        <f>IF(ISBLANK('Beladung des Speichers'!A963),"",SUMIFS('Beladung des Speichers'!$E$17:$E$1001,'Beladung des Speichers'!$A$17:$A$1001,'Ergebnis (detailliert)'!A963))</f>
        <v/>
      </c>
      <c r="J963" s="125" t="str">
        <f>IF(ISBLANK('Beladung des Speichers'!A963),"",'Beladung des Speichers'!E963)</f>
        <v/>
      </c>
      <c r="K963" s="168" t="str">
        <f>IF(ISBLANK('Beladung des Speichers'!A963),"",SUMIFS('Entladung des Speichers'!$C$17:$C$1001,'Entladung des Speichers'!$A$17:$A$1001,'Ergebnis (detailliert)'!A963))</f>
        <v/>
      </c>
      <c r="L963" s="169" t="str">
        <f t="shared" si="58"/>
        <v/>
      </c>
      <c r="M963" s="169" t="str">
        <f>IF(ISBLANK('Entladung des Speichers'!A963),"",'Entladung des Speichers'!C963)</f>
        <v/>
      </c>
      <c r="N963" s="168" t="str">
        <f>IF(ISBLANK('Beladung des Speichers'!A963),"",SUMIFS('Entladung des Speichers'!$E$17:$E$1001,'Entladung des Speichers'!$A$17:$A$1001,'Ergebnis (detailliert)'!$A$17:$A$300))</f>
        <v/>
      </c>
      <c r="O963" s="125" t="str">
        <f t="shared" si="59"/>
        <v/>
      </c>
      <c r="P963" s="20" t="str">
        <f>IFERROR(IF(A963="","",N963*'Ergebnis (detailliert)'!J963/'Ergebnis (detailliert)'!I963),0)</f>
        <v/>
      </c>
      <c r="Q963" s="106" t="str">
        <f t="shared" si="60"/>
        <v/>
      </c>
      <c r="R963" s="107" t="str">
        <f t="shared" si="61"/>
        <v/>
      </c>
      <c r="S963" s="108" t="str">
        <f>IF(A963="","",IF(LOOKUP(A963,Stammdaten!$A$17:$A$1001,Stammdaten!$G$17:$G$1001)="Nein",0,IF(ISBLANK('Beladung des Speichers'!A963),"",ROUND(MIN(J963,Q963)*-1,2))))</f>
        <v/>
      </c>
    </row>
    <row r="964" spans="1:19" x14ac:dyDescent="0.2">
      <c r="A964" s="109" t="str">
        <f>IF('Beladung des Speichers'!A964="","",'Beladung des Speichers'!A964)</f>
        <v/>
      </c>
      <c r="B964" s="109" t="str">
        <f>IF('Beladung des Speichers'!B964="","",'Beladung des Speichers'!B964)</f>
        <v/>
      </c>
      <c r="C964" s="163" t="str">
        <f>IF(ISBLANK('Beladung des Speichers'!A964),"",SUMIFS('Beladung des Speichers'!$C$17:$C$300,'Beladung des Speichers'!$A$17:$A$300,A964)-SUMIFS('Entladung des Speichers'!$C$17:$C$300,'Entladung des Speichers'!$A$17:$A$300,A964)+SUMIFS(Füllstände!$B$17:$B$299,Füllstände!$A$17:$A$299,A964)-SUMIFS(Füllstände!$C$17:$C$299,Füllstände!$A$17:$A$299,A964))</f>
        <v/>
      </c>
      <c r="D964" s="164" t="str">
        <f>IF(ISBLANK('Beladung des Speichers'!A964),"",C964*'Beladung des Speichers'!C964/SUMIFS('Beladung des Speichers'!$C$17:$C$300,'Beladung des Speichers'!$A$17:$A$300,A964))</f>
        <v/>
      </c>
      <c r="E964" s="165" t="str">
        <f>IF(ISBLANK('Beladung des Speichers'!A964),"",1/SUMIFS('Beladung des Speichers'!$C$17:$C$300,'Beladung des Speichers'!$A$17:$A$300,A964)*C964*SUMIF($A$17:$A$300,A964,'Beladung des Speichers'!$E$17:$E$300))</f>
        <v/>
      </c>
      <c r="F964" s="166" t="str">
        <f>IF(ISBLANK('Beladung des Speichers'!A964),"",IF(C964=0,"0,00",D964/C964*E964))</f>
        <v/>
      </c>
      <c r="G964" s="167" t="str">
        <f>IF(ISBLANK('Beladung des Speichers'!A964),"",SUMIFS('Beladung des Speichers'!$C$17:$C$300,'Beladung des Speichers'!$A$17:$A$300,A964))</f>
        <v/>
      </c>
      <c r="H964" s="124" t="str">
        <f>IF(ISBLANK('Beladung des Speichers'!A964),"",'Beladung des Speichers'!C964)</f>
        <v/>
      </c>
      <c r="I964" s="168" t="str">
        <f>IF(ISBLANK('Beladung des Speichers'!A964),"",SUMIFS('Beladung des Speichers'!$E$17:$E$1001,'Beladung des Speichers'!$A$17:$A$1001,'Ergebnis (detailliert)'!A964))</f>
        <v/>
      </c>
      <c r="J964" s="125" t="str">
        <f>IF(ISBLANK('Beladung des Speichers'!A964),"",'Beladung des Speichers'!E964)</f>
        <v/>
      </c>
      <c r="K964" s="168" t="str">
        <f>IF(ISBLANK('Beladung des Speichers'!A964),"",SUMIFS('Entladung des Speichers'!$C$17:$C$1001,'Entladung des Speichers'!$A$17:$A$1001,'Ergebnis (detailliert)'!A964))</f>
        <v/>
      </c>
      <c r="L964" s="169" t="str">
        <f t="shared" si="58"/>
        <v/>
      </c>
      <c r="M964" s="169" t="str">
        <f>IF(ISBLANK('Entladung des Speichers'!A964),"",'Entladung des Speichers'!C964)</f>
        <v/>
      </c>
      <c r="N964" s="168" t="str">
        <f>IF(ISBLANK('Beladung des Speichers'!A964),"",SUMIFS('Entladung des Speichers'!$E$17:$E$1001,'Entladung des Speichers'!$A$17:$A$1001,'Ergebnis (detailliert)'!$A$17:$A$300))</f>
        <v/>
      </c>
      <c r="O964" s="125" t="str">
        <f t="shared" si="59"/>
        <v/>
      </c>
      <c r="P964" s="20" t="str">
        <f>IFERROR(IF(A964="","",N964*'Ergebnis (detailliert)'!J964/'Ergebnis (detailliert)'!I964),0)</f>
        <v/>
      </c>
      <c r="Q964" s="106" t="str">
        <f t="shared" si="60"/>
        <v/>
      </c>
      <c r="R964" s="107" t="str">
        <f t="shared" si="61"/>
        <v/>
      </c>
      <c r="S964" s="108" t="str">
        <f>IF(A964="","",IF(LOOKUP(A964,Stammdaten!$A$17:$A$1001,Stammdaten!$G$17:$G$1001)="Nein",0,IF(ISBLANK('Beladung des Speichers'!A964),"",ROUND(MIN(J964,Q964)*-1,2))))</f>
        <v/>
      </c>
    </row>
    <row r="965" spans="1:19" x14ac:dyDescent="0.2">
      <c r="A965" s="109" t="str">
        <f>IF('Beladung des Speichers'!A965="","",'Beladung des Speichers'!A965)</f>
        <v/>
      </c>
      <c r="B965" s="109" t="str">
        <f>IF('Beladung des Speichers'!B965="","",'Beladung des Speichers'!B965)</f>
        <v/>
      </c>
      <c r="C965" s="163" t="str">
        <f>IF(ISBLANK('Beladung des Speichers'!A965),"",SUMIFS('Beladung des Speichers'!$C$17:$C$300,'Beladung des Speichers'!$A$17:$A$300,A965)-SUMIFS('Entladung des Speichers'!$C$17:$C$300,'Entladung des Speichers'!$A$17:$A$300,A965)+SUMIFS(Füllstände!$B$17:$B$299,Füllstände!$A$17:$A$299,A965)-SUMIFS(Füllstände!$C$17:$C$299,Füllstände!$A$17:$A$299,A965))</f>
        <v/>
      </c>
      <c r="D965" s="164" t="str">
        <f>IF(ISBLANK('Beladung des Speichers'!A965),"",C965*'Beladung des Speichers'!C965/SUMIFS('Beladung des Speichers'!$C$17:$C$300,'Beladung des Speichers'!$A$17:$A$300,A965))</f>
        <v/>
      </c>
      <c r="E965" s="165" t="str">
        <f>IF(ISBLANK('Beladung des Speichers'!A965),"",1/SUMIFS('Beladung des Speichers'!$C$17:$C$300,'Beladung des Speichers'!$A$17:$A$300,A965)*C965*SUMIF($A$17:$A$300,A965,'Beladung des Speichers'!$E$17:$E$300))</f>
        <v/>
      </c>
      <c r="F965" s="166" t="str">
        <f>IF(ISBLANK('Beladung des Speichers'!A965),"",IF(C965=0,"0,00",D965/C965*E965))</f>
        <v/>
      </c>
      <c r="G965" s="167" t="str">
        <f>IF(ISBLANK('Beladung des Speichers'!A965),"",SUMIFS('Beladung des Speichers'!$C$17:$C$300,'Beladung des Speichers'!$A$17:$A$300,A965))</f>
        <v/>
      </c>
      <c r="H965" s="124" t="str">
        <f>IF(ISBLANK('Beladung des Speichers'!A965),"",'Beladung des Speichers'!C965)</f>
        <v/>
      </c>
      <c r="I965" s="168" t="str">
        <f>IF(ISBLANK('Beladung des Speichers'!A965),"",SUMIFS('Beladung des Speichers'!$E$17:$E$1001,'Beladung des Speichers'!$A$17:$A$1001,'Ergebnis (detailliert)'!A965))</f>
        <v/>
      </c>
      <c r="J965" s="125" t="str">
        <f>IF(ISBLANK('Beladung des Speichers'!A965),"",'Beladung des Speichers'!E965)</f>
        <v/>
      </c>
      <c r="K965" s="168" t="str">
        <f>IF(ISBLANK('Beladung des Speichers'!A965),"",SUMIFS('Entladung des Speichers'!$C$17:$C$1001,'Entladung des Speichers'!$A$17:$A$1001,'Ergebnis (detailliert)'!A965))</f>
        <v/>
      </c>
      <c r="L965" s="169" t="str">
        <f t="shared" si="58"/>
        <v/>
      </c>
      <c r="M965" s="169" t="str">
        <f>IF(ISBLANK('Entladung des Speichers'!A965),"",'Entladung des Speichers'!C965)</f>
        <v/>
      </c>
      <c r="N965" s="168" t="str">
        <f>IF(ISBLANK('Beladung des Speichers'!A965),"",SUMIFS('Entladung des Speichers'!$E$17:$E$1001,'Entladung des Speichers'!$A$17:$A$1001,'Ergebnis (detailliert)'!$A$17:$A$300))</f>
        <v/>
      </c>
      <c r="O965" s="125" t="str">
        <f t="shared" si="59"/>
        <v/>
      </c>
      <c r="P965" s="20" t="str">
        <f>IFERROR(IF(A965="","",N965*'Ergebnis (detailliert)'!J965/'Ergebnis (detailliert)'!I965),0)</f>
        <v/>
      </c>
      <c r="Q965" s="106" t="str">
        <f t="shared" si="60"/>
        <v/>
      </c>
      <c r="R965" s="107" t="str">
        <f t="shared" si="61"/>
        <v/>
      </c>
      <c r="S965" s="108" t="str">
        <f>IF(A965="","",IF(LOOKUP(A965,Stammdaten!$A$17:$A$1001,Stammdaten!$G$17:$G$1001)="Nein",0,IF(ISBLANK('Beladung des Speichers'!A965),"",ROUND(MIN(J965,Q965)*-1,2))))</f>
        <v/>
      </c>
    </row>
    <row r="966" spans="1:19" x14ac:dyDescent="0.2">
      <c r="A966" s="109" t="str">
        <f>IF('Beladung des Speichers'!A966="","",'Beladung des Speichers'!A966)</f>
        <v/>
      </c>
      <c r="B966" s="109" t="str">
        <f>IF('Beladung des Speichers'!B966="","",'Beladung des Speichers'!B966)</f>
        <v/>
      </c>
      <c r="C966" s="163" t="str">
        <f>IF(ISBLANK('Beladung des Speichers'!A966),"",SUMIFS('Beladung des Speichers'!$C$17:$C$300,'Beladung des Speichers'!$A$17:$A$300,A966)-SUMIFS('Entladung des Speichers'!$C$17:$C$300,'Entladung des Speichers'!$A$17:$A$300,A966)+SUMIFS(Füllstände!$B$17:$B$299,Füllstände!$A$17:$A$299,A966)-SUMIFS(Füllstände!$C$17:$C$299,Füllstände!$A$17:$A$299,A966))</f>
        <v/>
      </c>
      <c r="D966" s="164" t="str">
        <f>IF(ISBLANK('Beladung des Speichers'!A966),"",C966*'Beladung des Speichers'!C966/SUMIFS('Beladung des Speichers'!$C$17:$C$300,'Beladung des Speichers'!$A$17:$A$300,A966))</f>
        <v/>
      </c>
      <c r="E966" s="165" t="str">
        <f>IF(ISBLANK('Beladung des Speichers'!A966),"",1/SUMIFS('Beladung des Speichers'!$C$17:$C$300,'Beladung des Speichers'!$A$17:$A$300,A966)*C966*SUMIF($A$17:$A$300,A966,'Beladung des Speichers'!$E$17:$E$300))</f>
        <v/>
      </c>
      <c r="F966" s="166" t="str">
        <f>IF(ISBLANK('Beladung des Speichers'!A966),"",IF(C966=0,"0,00",D966/C966*E966))</f>
        <v/>
      </c>
      <c r="G966" s="167" t="str">
        <f>IF(ISBLANK('Beladung des Speichers'!A966),"",SUMIFS('Beladung des Speichers'!$C$17:$C$300,'Beladung des Speichers'!$A$17:$A$300,A966))</f>
        <v/>
      </c>
      <c r="H966" s="124" t="str">
        <f>IF(ISBLANK('Beladung des Speichers'!A966),"",'Beladung des Speichers'!C966)</f>
        <v/>
      </c>
      <c r="I966" s="168" t="str">
        <f>IF(ISBLANK('Beladung des Speichers'!A966),"",SUMIFS('Beladung des Speichers'!$E$17:$E$1001,'Beladung des Speichers'!$A$17:$A$1001,'Ergebnis (detailliert)'!A966))</f>
        <v/>
      </c>
      <c r="J966" s="125" t="str">
        <f>IF(ISBLANK('Beladung des Speichers'!A966),"",'Beladung des Speichers'!E966)</f>
        <v/>
      </c>
      <c r="K966" s="168" t="str">
        <f>IF(ISBLANK('Beladung des Speichers'!A966),"",SUMIFS('Entladung des Speichers'!$C$17:$C$1001,'Entladung des Speichers'!$A$17:$A$1001,'Ergebnis (detailliert)'!A966))</f>
        <v/>
      </c>
      <c r="L966" s="169" t="str">
        <f t="shared" si="58"/>
        <v/>
      </c>
      <c r="M966" s="169" t="str">
        <f>IF(ISBLANK('Entladung des Speichers'!A966),"",'Entladung des Speichers'!C966)</f>
        <v/>
      </c>
      <c r="N966" s="168" t="str">
        <f>IF(ISBLANK('Beladung des Speichers'!A966),"",SUMIFS('Entladung des Speichers'!$E$17:$E$1001,'Entladung des Speichers'!$A$17:$A$1001,'Ergebnis (detailliert)'!$A$17:$A$300))</f>
        <v/>
      </c>
      <c r="O966" s="125" t="str">
        <f t="shared" si="59"/>
        <v/>
      </c>
      <c r="P966" s="20" t="str">
        <f>IFERROR(IF(A966="","",N966*'Ergebnis (detailliert)'!J966/'Ergebnis (detailliert)'!I966),0)</f>
        <v/>
      </c>
      <c r="Q966" s="106" t="str">
        <f t="shared" si="60"/>
        <v/>
      </c>
      <c r="R966" s="107" t="str">
        <f t="shared" si="61"/>
        <v/>
      </c>
      <c r="S966" s="108" t="str">
        <f>IF(A966="","",IF(LOOKUP(A966,Stammdaten!$A$17:$A$1001,Stammdaten!$G$17:$G$1001)="Nein",0,IF(ISBLANK('Beladung des Speichers'!A966),"",ROUND(MIN(J966,Q966)*-1,2))))</f>
        <v/>
      </c>
    </row>
    <row r="967" spans="1:19" x14ac:dyDescent="0.2">
      <c r="A967" s="109" t="str">
        <f>IF('Beladung des Speichers'!A967="","",'Beladung des Speichers'!A967)</f>
        <v/>
      </c>
      <c r="B967" s="109" t="str">
        <f>IF('Beladung des Speichers'!B967="","",'Beladung des Speichers'!B967)</f>
        <v/>
      </c>
      <c r="C967" s="163" t="str">
        <f>IF(ISBLANK('Beladung des Speichers'!A967),"",SUMIFS('Beladung des Speichers'!$C$17:$C$300,'Beladung des Speichers'!$A$17:$A$300,A967)-SUMIFS('Entladung des Speichers'!$C$17:$C$300,'Entladung des Speichers'!$A$17:$A$300,A967)+SUMIFS(Füllstände!$B$17:$B$299,Füllstände!$A$17:$A$299,A967)-SUMIFS(Füllstände!$C$17:$C$299,Füllstände!$A$17:$A$299,A967))</f>
        <v/>
      </c>
      <c r="D967" s="164" t="str">
        <f>IF(ISBLANK('Beladung des Speichers'!A967),"",C967*'Beladung des Speichers'!C967/SUMIFS('Beladung des Speichers'!$C$17:$C$300,'Beladung des Speichers'!$A$17:$A$300,A967))</f>
        <v/>
      </c>
      <c r="E967" s="165" t="str">
        <f>IF(ISBLANK('Beladung des Speichers'!A967),"",1/SUMIFS('Beladung des Speichers'!$C$17:$C$300,'Beladung des Speichers'!$A$17:$A$300,A967)*C967*SUMIF($A$17:$A$300,A967,'Beladung des Speichers'!$E$17:$E$300))</f>
        <v/>
      </c>
      <c r="F967" s="166" t="str">
        <f>IF(ISBLANK('Beladung des Speichers'!A967),"",IF(C967=0,"0,00",D967/C967*E967))</f>
        <v/>
      </c>
      <c r="G967" s="167" t="str">
        <f>IF(ISBLANK('Beladung des Speichers'!A967),"",SUMIFS('Beladung des Speichers'!$C$17:$C$300,'Beladung des Speichers'!$A$17:$A$300,A967))</f>
        <v/>
      </c>
      <c r="H967" s="124" t="str">
        <f>IF(ISBLANK('Beladung des Speichers'!A967),"",'Beladung des Speichers'!C967)</f>
        <v/>
      </c>
      <c r="I967" s="168" t="str">
        <f>IF(ISBLANK('Beladung des Speichers'!A967),"",SUMIFS('Beladung des Speichers'!$E$17:$E$1001,'Beladung des Speichers'!$A$17:$A$1001,'Ergebnis (detailliert)'!A967))</f>
        <v/>
      </c>
      <c r="J967" s="125" t="str">
        <f>IF(ISBLANK('Beladung des Speichers'!A967),"",'Beladung des Speichers'!E967)</f>
        <v/>
      </c>
      <c r="K967" s="168" t="str">
        <f>IF(ISBLANK('Beladung des Speichers'!A967),"",SUMIFS('Entladung des Speichers'!$C$17:$C$1001,'Entladung des Speichers'!$A$17:$A$1001,'Ergebnis (detailliert)'!A967))</f>
        <v/>
      </c>
      <c r="L967" s="169" t="str">
        <f t="shared" si="58"/>
        <v/>
      </c>
      <c r="M967" s="169" t="str">
        <f>IF(ISBLANK('Entladung des Speichers'!A967),"",'Entladung des Speichers'!C967)</f>
        <v/>
      </c>
      <c r="N967" s="168" t="str">
        <f>IF(ISBLANK('Beladung des Speichers'!A967),"",SUMIFS('Entladung des Speichers'!$E$17:$E$1001,'Entladung des Speichers'!$A$17:$A$1001,'Ergebnis (detailliert)'!$A$17:$A$300))</f>
        <v/>
      </c>
      <c r="O967" s="125" t="str">
        <f t="shared" si="59"/>
        <v/>
      </c>
      <c r="P967" s="20" t="str">
        <f>IFERROR(IF(A967="","",N967*'Ergebnis (detailliert)'!J967/'Ergebnis (detailliert)'!I967),0)</f>
        <v/>
      </c>
      <c r="Q967" s="106" t="str">
        <f t="shared" si="60"/>
        <v/>
      </c>
      <c r="R967" s="107" t="str">
        <f t="shared" si="61"/>
        <v/>
      </c>
      <c r="S967" s="108" t="str">
        <f>IF(A967="","",IF(LOOKUP(A967,Stammdaten!$A$17:$A$1001,Stammdaten!$G$17:$G$1001)="Nein",0,IF(ISBLANK('Beladung des Speichers'!A967),"",ROUND(MIN(J967,Q967)*-1,2))))</f>
        <v/>
      </c>
    </row>
    <row r="968" spans="1:19" x14ac:dyDescent="0.2">
      <c r="A968" s="109" t="str">
        <f>IF('Beladung des Speichers'!A968="","",'Beladung des Speichers'!A968)</f>
        <v/>
      </c>
      <c r="B968" s="109" t="str">
        <f>IF('Beladung des Speichers'!B968="","",'Beladung des Speichers'!B968)</f>
        <v/>
      </c>
      <c r="C968" s="163" t="str">
        <f>IF(ISBLANK('Beladung des Speichers'!A968),"",SUMIFS('Beladung des Speichers'!$C$17:$C$300,'Beladung des Speichers'!$A$17:$A$300,A968)-SUMIFS('Entladung des Speichers'!$C$17:$C$300,'Entladung des Speichers'!$A$17:$A$300,A968)+SUMIFS(Füllstände!$B$17:$B$299,Füllstände!$A$17:$A$299,A968)-SUMIFS(Füllstände!$C$17:$C$299,Füllstände!$A$17:$A$299,A968))</f>
        <v/>
      </c>
      <c r="D968" s="164" t="str">
        <f>IF(ISBLANK('Beladung des Speichers'!A968),"",C968*'Beladung des Speichers'!C968/SUMIFS('Beladung des Speichers'!$C$17:$C$300,'Beladung des Speichers'!$A$17:$A$300,A968))</f>
        <v/>
      </c>
      <c r="E968" s="165" t="str">
        <f>IF(ISBLANK('Beladung des Speichers'!A968),"",1/SUMIFS('Beladung des Speichers'!$C$17:$C$300,'Beladung des Speichers'!$A$17:$A$300,A968)*C968*SUMIF($A$17:$A$300,A968,'Beladung des Speichers'!$E$17:$E$300))</f>
        <v/>
      </c>
      <c r="F968" s="166" t="str">
        <f>IF(ISBLANK('Beladung des Speichers'!A968),"",IF(C968=0,"0,00",D968/C968*E968))</f>
        <v/>
      </c>
      <c r="G968" s="167" t="str">
        <f>IF(ISBLANK('Beladung des Speichers'!A968),"",SUMIFS('Beladung des Speichers'!$C$17:$C$300,'Beladung des Speichers'!$A$17:$A$300,A968))</f>
        <v/>
      </c>
      <c r="H968" s="124" t="str">
        <f>IF(ISBLANK('Beladung des Speichers'!A968),"",'Beladung des Speichers'!C968)</f>
        <v/>
      </c>
      <c r="I968" s="168" t="str">
        <f>IF(ISBLANK('Beladung des Speichers'!A968),"",SUMIFS('Beladung des Speichers'!$E$17:$E$1001,'Beladung des Speichers'!$A$17:$A$1001,'Ergebnis (detailliert)'!A968))</f>
        <v/>
      </c>
      <c r="J968" s="125" t="str">
        <f>IF(ISBLANK('Beladung des Speichers'!A968),"",'Beladung des Speichers'!E968)</f>
        <v/>
      </c>
      <c r="K968" s="168" t="str">
        <f>IF(ISBLANK('Beladung des Speichers'!A968),"",SUMIFS('Entladung des Speichers'!$C$17:$C$1001,'Entladung des Speichers'!$A$17:$A$1001,'Ergebnis (detailliert)'!A968))</f>
        <v/>
      </c>
      <c r="L968" s="169" t="str">
        <f t="shared" si="58"/>
        <v/>
      </c>
      <c r="M968" s="169" t="str">
        <f>IF(ISBLANK('Entladung des Speichers'!A968),"",'Entladung des Speichers'!C968)</f>
        <v/>
      </c>
      <c r="N968" s="168" t="str">
        <f>IF(ISBLANK('Beladung des Speichers'!A968),"",SUMIFS('Entladung des Speichers'!$E$17:$E$1001,'Entladung des Speichers'!$A$17:$A$1001,'Ergebnis (detailliert)'!$A$17:$A$300))</f>
        <v/>
      </c>
      <c r="O968" s="125" t="str">
        <f t="shared" si="59"/>
        <v/>
      </c>
      <c r="P968" s="20" t="str">
        <f>IFERROR(IF(A968="","",N968*'Ergebnis (detailliert)'!J968/'Ergebnis (detailliert)'!I968),0)</f>
        <v/>
      </c>
      <c r="Q968" s="106" t="str">
        <f t="shared" si="60"/>
        <v/>
      </c>
      <c r="R968" s="107" t="str">
        <f t="shared" si="61"/>
        <v/>
      </c>
      <c r="S968" s="108" t="str">
        <f>IF(A968="","",IF(LOOKUP(A968,Stammdaten!$A$17:$A$1001,Stammdaten!$G$17:$G$1001)="Nein",0,IF(ISBLANK('Beladung des Speichers'!A968),"",ROUND(MIN(J968,Q968)*-1,2))))</f>
        <v/>
      </c>
    </row>
    <row r="969" spans="1:19" x14ac:dyDescent="0.2">
      <c r="A969" s="109" t="str">
        <f>IF('Beladung des Speichers'!A969="","",'Beladung des Speichers'!A969)</f>
        <v/>
      </c>
      <c r="B969" s="109" t="str">
        <f>IF('Beladung des Speichers'!B969="","",'Beladung des Speichers'!B969)</f>
        <v/>
      </c>
      <c r="C969" s="163" t="str">
        <f>IF(ISBLANK('Beladung des Speichers'!A969),"",SUMIFS('Beladung des Speichers'!$C$17:$C$300,'Beladung des Speichers'!$A$17:$A$300,A969)-SUMIFS('Entladung des Speichers'!$C$17:$C$300,'Entladung des Speichers'!$A$17:$A$300,A969)+SUMIFS(Füllstände!$B$17:$B$299,Füllstände!$A$17:$A$299,A969)-SUMIFS(Füllstände!$C$17:$C$299,Füllstände!$A$17:$A$299,A969))</f>
        <v/>
      </c>
      <c r="D969" s="164" t="str">
        <f>IF(ISBLANK('Beladung des Speichers'!A969),"",C969*'Beladung des Speichers'!C969/SUMIFS('Beladung des Speichers'!$C$17:$C$300,'Beladung des Speichers'!$A$17:$A$300,A969))</f>
        <v/>
      </c>
      <c r="E969" s="165" t="str">
        <f>IF(ISBLANK('Beladung des Speichers'!A969),"",1/SUMIFS('Beladung des Speichers'!$C$17:$C$300,'Beladung des Speichers'!$A$17:$A$300,A969)*C969*SUMIF($A$17:$A$300,A969,'Beladung des Speichers'!$E$17:$E$300))</f>
        <v/>
      </c>
      <c r="F969" s="166" t="str">
        <f>IF(ISBLANK('Beladung des Speichers'!A969),"",IF(C969=0,"0,00",D969/C969*E969))</f>
        <v/>
      </c>
      <c r="G969" s="167" t="str">
        <f>IF(ISBLANK('Beladung des Speichers'!A969),"",SUMIFS('Beladung des Speichers'!$C$17:$C$300,'Beladung des Speichers'!$A$17:$A$300,A969))</f>
        <v/>
      </c>
      <c r="H969" s="124" t="str">
        <f>IF(ISBLANK('Beladung des Speichers'!A969),"",'Beladung des Speichers'!C969)</f>
        <v/>
      </c>
      <c r="I969" s="168" t="str">
        <f>IF(ISBLANK('Beladung des Speichers'!A969),"",SUMIFS('Beladung des Speichers'!$E$17:$E$1001,'Beladung des Speichers'!$A$17:$A$1001,'Ergebnis (detailliert)'!A969))</f>
        <v/>
      </c>
      <c r="J969" s="125" t="str">
        <f>IF(ISBLANK('Beladung des Speichers'!A969),"",'Beladung des Speichers'!E969)</f>
        <v/>
      </c>
      <c r="K969" s="168" t="str">
        <f>IF(ISBLANK('Beladung des Speichers'!A969),"",SUMIFS('Entladung des Speichers'!$C$17:$C$1001,'Entladung des Speichers'!$A$17:$A$1001,'Ergebnis (detailliert)'!A969))</f>
        <v/>
      </c>
      <c r="L969" s="169" t="str">
        <f t="shared" si="58"/>
        <v/>
      </c>
      <c r="M969" s="169" t="str">
        <f>IF(ISBLANK('Entladung des Speichers'!A969),"",'Entladung des Speichers'!C969)</f>
        <v/>
      </c>
      <c r="N969" s="168" t="str">
        <f>IF(ISBLANK('Beladung des Speichers'!A969),"",SUMIFS('Entladung des Speichers'!$E$17:$E$1001,'Entladung des Speichers'!$A$17:$A$1001,'Ergebnis (detailliert)'!$A$17:$A$300))</f>
        <v/>
      </c>
      <c r="O969" s="125" t="str">
        <f t="shared" si="59"/>
        <v/>
      </c>
      <c r="P969" s="20" t="str">
        <f>IFERROR(IF(A969="","",N969*'Ergebnis (detailliert)'!J969/'Ergebnis (detailliert)'!I969),0)</f>
        <v/>
      </c>
      <c r="Q969" s="106" t="str">
        <f t="shared" si="60"/>
        <v/>
      </c>
      <c r="R969" s="107" t="str">
        <f t="shared" si="61"/>
        <v/>
      </c>
      <c r="S969" s="108" t="str">
        <f>IF(A969="","",IF(LOOKUP(A969,Stammdaten!$A$17:$A$1001,Stammdaten!$G$17:$G$1001)="Nein",0,IF(ISBLANK('Beladung des Speichers'!A969),"",ROUND(MIN(J969,Q969)*-1,2))))</f>
        <v/>
      </c>
    </row>
    <row r="970" spans="1:19" x14ac:dyDescent="0.2">
      <c r="A970" s="109" t="str">
        <f>IF('Beladung des Speichers'!A970="","",'Beladung des Speichers'!A970)</f>
        <v/>
      </c>
      <c r="B970" s="109" t="str">
        <f>IF('Beladung des Speichers'!B970="","",'Beladung des Speichers'!B970)</f>
        <v/>
      </c>
      <c r="C970" s="163" t="str">
        <f>IF(ISBLANK('Beladung des Speichers'!A970),"",SUMIFS('Beladung des Speichers'!$C$17:$C$300,'Beladung des Speichers'!$A$17:$A$300,A970)-SUMIFS('Entladung des Speichers'!$C$17:$C$300,'Entladung des Speichers'!$A$17:$A$300,A970)+SUMIFS(Füllstände!$B$17:$B$299,Füllstände!$A$17:$A$299,A970)-SUMIFS(Füllstände!$C$17:$C$299,Füllstände!$A$17:$A$299,A970))</f>
        <v/>
      </c>
      <c r="D970" s="164" t="str">
        <f>IF(ISBLANK('Beladung des Speichers'!A970),"",C970*'Beladung des Speichers'!C970/SUMIFS('Beladung des Speichers'!$C$17:$C$300,'Beladung des Speichers'!$A$17:$A$300,A970))</f>
        <v/>
      </c>
      <c r="E970" s="165" t="str">
        <f>IF(ISBLANK('Beladung des Speichers'!A970),"",1/SUMIFS('Beladung des Speichers'!$C$17:$C$300,'Beladung des Speichers'!$A$17:$A$300,A970)*C970*SUMIF($A$17:$A$300,A970,'Beladung des Speichers'!$E$17:$E$300))</f>
        <v/>
      </c>
      <c r="F970" s="166" t="str">
        <f>IF(ISBLANK('Beladung des Speichers'!A970),"",IF(C970=0,"0,00",D970/C970*E970))</f>
        <v/>
      </c>
      <c r="G970" s="167" t="str">
        <f>IF(ISBLANK('Beladung des Speichers'!A970),"",SUMIFS('Beladung des Speichers'!$C$17:$C$300,'Beladung des Speichers'!$A$17:$A$300,A970))</f>
        <v/>
      </c>
      <c r="H970" s="124" t="str">
        <f>IF(ISBLANK('Beladung des Speichers'!A970),"",'Beladung des Speichers'!C970)</f>
        <v/>
      </c>
      <c r="I970" s="168" t="str">
        <f>IF(ISBLANK('Beladung des Speichers'!A970),"",SUMIFS('Beladung des Speichers'!$E$17:$E$1001,'Beladung des Speichers'!$A$17:$A$1001,'Ergebnis (detailliert)'!A970))</f>
        <v/>
      </c>
      <c r="J970" s="125" t="str">
        <f>IF(ISBLANK('Beladung des Speichers'!A970),"",'Beladung des Speichers'!E970)</f>
        <v/>
      </c>
      <c r="K970" s="168" t="str">
        <f>IF(ISBLANK('Beladung des Speichers'!A970),"",SUMIFS('Entladung des Speichers'!$C$17:$C$1001,'Entladung des Speichers'!$A$17:$A$1001,'Ergebnis (detailliert)'!A970))</f>
        <v/>
      </c>
      <c r="L970" s="169" t="str">
        <f t="shared" si="58"/>
        <v/>
      </c>
      <c r="M970" s="169" t="str">
        <f>IF(ISBLANK('Entladung des Speichers'!A970),"",'Entladung des Speichers'!C970)</f>
        <v/>
      </c>
      <c r="N970" s="168" t="str">
        <f>IF(ISBLANK('Beladung des Speichers'!A970),"",SUMIFS('Entladung des Speichers'!$E$17:$E$1001,'Entladung des Speichers'!$A$17:$A$1001,'Ergebnis (detailliert)'!$A$17:$A$300))</f>
        <v/>
      </c>
      <c r="O970" s="125" t="str">
        <f t="shared" si="59"/>
        <v/>
      </c>
      <c r="P970" s="20" t="str">
        <f>IFERROR(IF(A970="","",N970*'Ergebnis (detailliert)'!J970/'Ergebnis (detailliert)'!I970),0)</f>
        <v/>
      </c>
      <c r="Q970" s="106" t="str">
        <f t="shared" si="60"/>
        <v/>
      </c>
      <c r="R970" s="107" t="str">
        <f t="shared" si="61"/>
        <v/>
      </c>
      <c r="S970" s="108" t="str">
        <f>IF(A970="","",IF(LOOKUP(A970,Stammdaten!$A$17:$A$1001,Stammdaten!$G$17:$G$1001)="Nein",0,IF(ISBLANK('Beladung des Speichers'!A970),"",ROUND(MIN(J970,Q970)*-1,2))))</f>
        <v/>
      </c>
    </row>
    <row r="971" spans="1:19" x14ac:dyDescent="0.2">
      <c r="A971" s="109" t="str">
        <f>IF('Beladung des Speichers'!A971="","",'Beladung des Speichers'!A971)</f>
        <v/>
      </c>
      <c r="B971" s="109" t="str">
        <f>IF('Beladung des Speichers'!B971="","",'Beladung des Speichers'!B971)</f>
        <v/>
      </c>
      <c r="C971" s="163" t="str">
        <f>IF(ISBLANK('Beladung des Speichers'!A971),"",SUMIFS('Beladung des Speichers'!$C$17:$C$300,'Beladung des Speichers'!$A$17:$A$300,A971)-SUMIFS('Entladung des Speichers'!$C$17:$C$300,'Entladung des Speichers'!$A$17:$A$300,A971)+SUMIFS(Füllstände!$B$17:$B$299,Füllstände!$A$17:$A$299,A971)-SUMIFS(Füllstände!$C$17:$C$299,Füllstände!$A$17:$A$299,A971))</f>
        <v/>
      </c>
      <c r="D971" s="164" t="str">
        <f>IF(ISBLANK('Beladung des Speichers'!A971),"",C971*'Beladung des Speichers'!C971/SUMIFS('Beladung des Speichers'!$C$17:$C$300,'Beladung des Speichers'!$A$17:$A$300,A971))</f>
        <v/>
      </c>
      <c r="E971" s="165" t="str">
        <f>IF(ISBLANK('Beladung des Speichers'!A971),"",1/SUMIFS('Beladung des Speichers'!$C$17:$C$300,'Beladung des Speichers'!$A$17:$A$300,A971)*C971*SUMIF($A$17:$A$300,A971,'Beladung des Speichers'!$E$17:$E$300))</f>
        <v/>
      </c>
      <c r="F971" s="166" t="str">
        <f>IF(ISBLANK('Beladung des Speichers'!A971),"",IF(C971=0,"0,00",D971/C971*E971))</f>
        <v/>
      </c>
      <c r="G971" s="167" t="str">
        <f>IF(ISBLANK('Beladung des Speichers'!A971),"",SUMIFS('Beladung des Speichers'!$C$17:$C$300,'Beladung des Speichers'!$A$17:$A$300,A971))</f>
        <v/>
      </c>
      <c r="H971" s="124" t="str">
        <f>IF(ISBLANK('Beladung des Speichers'!A971),"",'Beladung des Speichers'!C971)</f>
        <v/>
      </c>
      <c r="I971" s="168" t="str">
        <f>IF(ISBLANK('Beladung des Speichers'!A971),"",SUMIFS('Beladung des Speichers'!$E$17:$E$1001,'Beladung des Speichers'!$A$17:$A$1001,'Ergebnis (detailliert)'!A971))</f>
        <v/>
      </c>
      <c r="J971" s="125" t="str">
        <f>IF(ISBLANK('Beladung des Speichers'!A971),"",'Beladung des Speichers'!E971)</f>
        <v/>
      </c>
      <c r="K971" s="168" t="str">
        <f>IF(ISBLANK('Beladung des Speichers'!A971),"",SUMIFS('Entladung des Speichers'!$C$17:$C$1001,'Entladung des Speichers'!$A$17:$A$1001,'Ergebnis (detailliert)'!A971))</f>
        <v/>
      </c>
      <c r="L971" s="169" t="str">
        <f t="shared" si="58"/>
        <v/>
      </c>
      <c r="M971" s="169" t="str">
        <f>IF(ISBLANK('Entladung des Speichers'!A971),"",'Entladung des Speichers'!C971)</f>
        <v/>
      </c>
      <c r="N971" s="168" t="str">
        <f>IF(ISBLANK('Beladung des Speichers'!A971),"",SUMIFS('Entladung des Speichers'!$E$17:$E$1001,'Entladung des Speichers'!$A$17:$A$1001,'Ergebnis (detailliert)'!$A$17:$A$300))</f>
        <v/>
      </c>
      <c r="O971" s="125" t="str">
        <f t="shared" si="59"/>
        <v/>
      </c>
      <c r="P971" s="20" t="str">
        <f>IFERROR(IF(A971="","",N971*'Ergebnis (detailliert)'!J971/'Ergebnis (detailliert)'!I971),0)</f>
        <v/>
      </c>
      <c r="Q971" s="106" t="str">
        <f t="shared" si="60"/>
        <v/>
      </c>
      <c r="R971" s="107" t="str">
        <f t="shared" si="61"/>
        <v/>
      </c>
      <c r="S971" s="108" t="str">
        <f>IF(A971="","",IF(LOOKUP(A971,Stammdaten!$A$17:$A$1001,Stammdaten!$G$17:$G$1001)="Nein",0,IF(ISBLANK('Beladung des Speichers'!A971),"",ROUND(MIN(J971,Q971)*-1,2))))</f>
        <v/>
      </c>
    </row>
    <row r="972" spans="1:19" x14ac:dyDescent="0.2">
      <c r="A972" s="109" t="str">
        <f>IF('Beladung des Speichers'!A972="","",'Beladung des Speichers'!A972)</f>
        <v/>
      </c>
      <c r="B972" s="109" t="str">
        <f>IF('Beladung des Speichers'!B972="","",'Beladung des Speichers'!B972)</f>
        <v/>
      </c>
      <c r="C972" s="163" t="str">
        <f>IF(ISBLANK('Beladung des Speichers'!A972),"",SUMIFS('Beladung des Speichers'!$C$17:$C$300,'Beladung des Speichers'!$A$17:$A$300,A972)-SUMIFS('Entladung des Speichers'!$C$17:$C$300,'Entladung des Speichers'!$A$17:$A$300,A972)+SUMIFS(Füllstände!$B$17:$B$299,Füllstände!$A$17:$A$299,A972)-SUMIFS(Füllstände!$C$17:$C$299,Füllstände!$A$17:$A$299,A972))</f>
        <v/>
      </c>
      <c r="D972" s="164" t="str">
        <f>IF(ISBLANK('Beladung des Speichers'!A972),"",C972*'Beladung des Speichers'!C972/SUMIFS('Beladung des Speichers'!$C$17:$C$300,'Beladung des Speichers'!$A$17:$A$300,A972))</f>
        <v/>
      </c>
      <c r="E972" s="165" t="str">
        <f>IF(ISBLANK('Beladung des Speichers'!A972),"",1/SUMIFS('Beladung des Speichers'!$C$17:$C$300,'Beladung des Speichers'!$A$17:$A$300,A972)*C972*SUMIF($A$17:$A$300,A972,'Beladung des Speichers'!$E$17:$E$300))</f>
        <v/>
      </c>
      <c r="F972" s="166" t="str">
        <f>IF(ISBLANK('Beladung des Speichers'!A972),"",IF(C972=0,"0,00",D972/C972*E972))</f>
        <v/>
      </c>
      <c r="G972" s="167" t="str">
        <f>IF(ISBLANK('Beladung des Speichers'!A972),"",SUMIFS('Beladung des Speichers'!$C$17:$C$300,'Beladung des Speichers'!$A$17:$A$300,A972))</f>
        <v/>
      </c>
      <c r="H972" s="124" t="str">
        <f>IF(ISBLANK('Beladung des Speichers'!A972),"",'Beladung des Speichers'!C972)</f>
        <v/>
      </c>
      <c r="I972" s="168" t="str">
        <f>IF(ISBLANK('Beladung des Speichers'!A972),"",SUMIFS('Beladung des Speichers'!$E$17:$E$1001,'Beladung des Speichers'!$A$17:$A$1001,'Ergebnis (detailliert)'!A972))</f>
        <v/>
      </c>
      <c r="J972" s="125" t="str">
        <f>IF(ISBLANK('Beladung des Speichers'!A972),"",'Beladung des Speichers'!E972)</f>
        <v/>
      </c>
      <c r="K972" s="168" t="str">
        <f>IF(ISBLANK('Beladung des Speichers'!A972),"",SUMIFS('Entladung des Speichers'!$C$17:$C$1001,'Entladung des Speichers'!$A$17:$A$1001,'Ergebnis (detailliert)'!A972))</f>
        <v/>
      </c>
      <c r="L972" s="169" t="str">
        <f t="shared" si="58"/>
        <v/>
      </c>
      <c r="M972" s="169" t="str">
        <f>IF(ISBLANK('Entladung des Speichers'!A972),"",'Entladung des Speichers'!C972)</f>
        <v/>
      </c>
      <c r="N972" s="168" t="str">
        <f>IF(ISBLANK('Beladung des Speichers'!A972),"",SUMIFS('Entladung des Speichers'!$E$17:$E$1001,'Entladung des Speichers'!$A$17:$A$1001,'Ergebnis (detailliert)'!$A$17:$A$300))</f>
        <v/>
      </c>
      <c r="O972" s="125" t="str">
        <f t="shared" si="59"/>
        <v/>
      </c>
      <c r="P972" s="20" t="str">
        <f>IFERROR(IF(A972="","",N972*'Ergebnis (detailliert)'!J972/'Ergebnis (detailliert)'!I972),0)</f>
        <v/>
      </c>
      <c r="Q972" s="106" t="str">
        <f t="shared" si="60"/>
        <v/>
      </c>
      <c r="R972" s="107" t="str">
        <f t="shared" si="61"/>
        <v/>
      </c>
      <c r="S972" s="108" t="str">
        <f>IF(A972="","",IF(LOOKUP(A972,Stammdaten!$A$17:$A$1001,Stammdaten!$G$17:$G$1001)="Nein",0,IF(ISBLANK('Beladung des Speichers'!A972),"",ROUND(MIN(J972,Q972)*-1,2))))</f>
        <v/>
      </c>
    </row>
    <row r="973" spans="1:19" x14ac:dyDescent="0.2">
      <c r="A973" s="109" t="str">
        <f>IF('Beladung des Speichers'!A973="","",'Beladung des Speichers'!A973)</f>
        <v/>
      </c>
      <c r="B973" s="109" t="str">
        <f>IF('Beladung des Speichers'!B973="","",'Beladung des Speichers'!B973)</f>
        <v/>
      </c>
      <c r="C973" s="163" t="str">
        <f>IF(ISBLANK('Beladung des Speichers'!A973),"",SUMIFS('Beladung des Speichers'!$C$17:$C$300,'Beladung des Speichers'!$A$17:$A$300,A973)-SUMIFS('Entladung des Speichers'!$C$17:$C$300,'Entladung des Speichers'!$A$17:$A$300,A973)+SUMIFS(Füllstände!$B$17:$B$299,Füllstände!$A$17:$A$299,A973)-SUMIFS(Füllstände!$C$17:$C$299,Füllstände!$A$17:$A$299,A973))</f>
        <v/>
      </c>
      <c r="D973" s="164" t="str">
        <f>IF(ISBLANK('Beladung des Speichers'!A973),"",C973*'Beladung des Speichers'!C973/SUMIFS('Beladung des Speichers'!$C$17:$C$300,'Beladung des Speichers'!$A$17:$A$300,A973))</f>
        <v/>
      </c>
      <c r="E973" s="165" t="str">
        <f>IF(ISBLANK('Beladung des Speichers'!A973),"",1/SUMIFS('Beladung des Speichers'!$C$17:$C$300,'Beladung des Speichers'!$A$17:$A$300,A973)*C973*SUMIF($A$17:$A$300,A973,'Beladung des Speichers'!$E$17:$E$300))</f>
        <v/>
      </c>
      <c r="F973" s="166" t="str">
        <f>IF(ISBLANK('Beladung des Speichers'!A973),"",IF(C973=0,"0,00",D973/C973*E973))</f>
        <v/>
      </c>
      <c r="G973" s="167" t="str">
        <f>IF(ISBLANK('Beladung des Speichers'!A973),"",SUMIFS('Beladung des Speichers'!$C$17:$C$300,'Beladung des Speichers'!$A$17:$A$300,A973))</f>
        <v/>
      </c>
      <c r="H973" s="124" t="str">
        <f>IF(ISBLANK('Beladung des Speichers'!A973),"",'Beladung des Speichers'!C973)</f>
        <v/>
      </c>
      <c r="I973" s="168" t="str">
        <f>IF(ISBLANK('Beladung des Speichers'!A973),"",SUMIFS('Beladung des Speichers'!$E$17:$E$1001,'Beladung des Speichers'!$A$17:$A$1001,'Ergebnis (detailliert)'!A973))</f>
        <v/>
      </c>
      <c r="J973" s="125" t="str">
        <f>IF(ISBLANK('Beladung des Speichers'!A973),"",'Beladung des Speichers'!E973)</f>
        <v/>
      </c>
      <c r="K973" s="168" t="str">
        <f>IF(ISBLANK('Beladung des Speichers'!A973),"",SUMIFS('Entladung des Speichers'!$C$17:$C$1001,'Entladung des Speichers'!$A$17:$A$1001,'Ergebnis (detailliert)'!A973))</f>
        <v/>
      </c>
      <c r="L973" s="169" t="str">
        <f t="shared" si="58"/>
        <v/>
      </c>
      <c r="M973" s="169" t="str">
        <f>IF(ISBLANK('Entladung des Speichers'!A973),"",'Entladung des Speichers'!C973)</f>
        <v/>
      </c>
      <c r="N973" s="168" t="str">
        <f>IF(ISBLANK('Beladung des Speichers'!A973),"",SUMIFS('Entladung des Speichers'!$E$17:$E$1001,'Entladung des Speichers'!$A$17:$A$1001,'Ergebnis (detailliert)'!$A$17:$A$300))</f>
        <v/>
      </c>
      <c r="O973" s="125" t="str">
        <f t="shared" si="59"/>
        <v/>
      </c>
      <c r="P973" s="20" t="str">
        <f>IFERROR(IF(A973="","",N973*'Ergebnis (detailliert)'!J973/'Ergebnis (detailliert)'!I973),0)</f>
        <v/>
      </c>
      <c r="Q973" s="106" t="str">
        <f t="shared" si="60"/>
        <v/>
      </c>
      <c r="R973" s="107" t="str">
        <f t="shared" si="61"/>
        <v/>
      </c>
      <c r="S973" s="108" t="str">
        <f>IF(A973="","",IF(LOOKUP(A973,Stammdaten!$A$17:$A$1001,Stammdaten!$G$17:$G$1001)="Nein",0,IF(ISBLANK('Beladung des Speichers'!A973),"",ROUND(MIN(J973,Q973)*-1,2))))</f>
        <v/>
      </c>
    </row>
    <row r="974" spans="1:19" x14ac:dyDescent="0.2">
      <c r="A974" s="109" t="str">
        <f>IF('Beladung des Speichers'!A974="","",'Beladung des Speichers'!A974)</f>
        <v/>
      </c>
      <c r="B974" s="109" t="str">
        <f>IF('Beladung des Speichers'!B974="","",'Beladung des Speichers'!B974)</f>
        <v/>
      </c>
      <c r="C974" s="163" t="str">
        <f>IF(ISBLANK('Beladung des Speichers'!A974),"",SUMIFS('Beladung des Speichers'!$C$17:$C$300,'Beladung des Speichers'!$A$17:$A$300,A974)-SUMIFS('Entladung des Speichers'!$C$17:$C$300,'Entladung des Speichers'!$A$17:$A$300,A974)+SUMIFS(Füllstände!$B$17:$B$299,Füllstände!$A$17:$A$299,A974)-SUMIFS(Füllstände!$C$17:$C$299,Füllstände!$A$17:$A$299,A974))</f>
        <v/>
      </c>
      <c r="D974" s="164" t="str">
        <f>IF(ISBLANK('Beladung des Speichers'!A974),"",C974*'Beladung des Speichers'!C974/SUMIFS('Beladung des Speichers'!$C$17:$C$300,'Beladung des Speichers'!$A$17:$A$300,A974))</f>
        <v/>
      </c>
      <c r="E974" s="165" t="str">
        <f>IF(ISBLANK('Beladung des Speichers'!A974),"",1/SUMIFS('Beladung des Speichers'!$C$17:$C$300,'Beladung des Speichers'!$A$17:$A$300,A974)*C974*SUMIF($A$17:$A$300,A974,'Beladung des Speichers'!$E$17:$E$300))</f>
        <v/>
      </c>
      <c r="F974" s="166" t="str">
        <f>IF(ISBLANK('Beladung des Speichers'!A974),"",IF(C974=0,"0,00",D974/C974*E974))</f>
        <v/>
      </c>
      <c r="G974" s="167" t="str">
        <f>IF(ISBLANK('Beladung des Speichers'!A974),"",SUMIFS('Beladung des Speichers'!$C$17:$C$300,'Beladung des Speichers'!$A$17:$A$300,A974))</f>
        <v/>
      </c>
      <c r="H974" s="124" t="str">
        <f>IF(ISBLANK('Beladung des Speichers'!A974),"",'Beladung des Speichers'!C974)</f>
        <v/>
      </c>
      <c r="I974" s="168" t="str">
        <f>IF(ISBLANK('Beladung des Speichers'!A974),"",SUMIFS('Beladung des Speichers'!$E$17:$E$1001,'Beladung des Speichers'!$A$17:$A$1001,'Ergebnis (detailliert)'!A974))</f>
        <v/>
      </c>
      <c r="J974" s="125" t="str">
        <f>IF(ISBLANK('Beladung des Speichers'!A974),"",'Beladung des Speichers'!E974)</f>
        <v/>
      </c>
      <c r="K974" s="168" t="str">
        <f>IF(ISBLANK('Beladung des Speichers'!A974),"",SUMIFS('Entladung des Speichers'!$C$17:$C$1001,'Entladung des Speichers'!$A$17:$A$1001,'Ergebnis (detailliert)'!A974))</f>
        <v/>
      </c>
      <c r="L974" s="169" t="str">
        <f t="shared" si="58"/>
        <v/>
      </c>
      <c r="M974" s="169" t="str">
        <f>IF(ISBLANK('Entladung des Speichers'!A974),"",'Entladung des Speichers'!C974)</f>
        <v/>
      </c>
      <c r="N974" s="168" t="str">
        <f>IF(ISBLANK('Beladung des Speichers'!A974),"",SUMIFS('Entladung des Speichers'!$E$17:$E$1001,'Entladung des Speichers'!$A$17:$A$1001,'Ergebnis (detailliert)'!$A$17:$A$300))</f>
        <v/>
      </c>
      <c r="O974" s="125" t="str">
        <f t="shared" si="59"/>
        <v/>
      </c>
      <c r="P974" s="20" t="str">
        <f>IFERROR(IF(A974="","",N974*'Ergebnis (detailliert)'!J974/'Ergebnis (detailliert)'!I974),0)</f>
        <v/>
      </c>
      <c r="Q974" s="106" t="str">
        <f t="shared" si="60"/>
        <v/>
      </c>
      <c r="R974" s="107" t="str">
        <f t="shared" si="61"/>
        <v/>
      </c>
      <c r="S974" s="108" t="str">
        <f>IF(A974="","",IF(LOOKUP(A974,Stammdaten!$A$17:$A$1001,Stammdaten!$G$17:$G$1001)="Nein",0,IF(ISBLANK('Beladung des Speichers'!A974),"",ROUND(MIN(J974,Q974)*-1,2))))</f>
        <v/>
      </c>
    </row>
    <row r="975" spans="1:19" x14ac:dyDescent="0.2">
      <c r="A975" s="109" t="str">
        <f>IF('Beladung des Speichers'!A975="","",'Beladung des Speichers'!A975)</f>
        <v/>
      </c>
      <c r="B975" s="109" t="str">
        <f>IF('Beladung des Speichers'!B975="","",'Beladung des Speichers'!B975)</f>
        <v/>
      </c>
      <c r="C975" s="163" t="str">
        <f>IF(ISBLANK('Beladung des Speichers'!A975),"",SUMIFS('Beladung des Speichers'!$C$17:$C$300,'Beladung des Speichers'!$A$17:$A$300,A975)-SUMIFS('Entladung des Speichers'!$C$17:$C$300,'Entladung des Speichers'!$A$17:$A$300,A975)+SUMIFS(Füllstände!$B$17:$B$299,Füllstände!$A$17:$A$299,A975)-SUMIFS(Füllstände!$C$17:$C$299,Füllstände!$A$17:$A$299,A975))</f>
        <v/>
      </c>
      <c r="D975" s="164" t="str">
        <f>IF(ISBLANK('Beladung des Speichers'!A975),"",C975*'Beladung des Speichers'!C975/SUMIFS('Beladung des Speichers'!$C$17:$C$300,'Beladung des Speichers'!$A$17:$A$300,A975))</f>
        <v/>
      </c>
      <c r="E975" s="165" t="str">
        <f>IF(ISBLANK('Beladung des Speichers'!A975),"",1/SUMIFS('Beladung des Speichers'!$C$17:$C$300,'Beladung des Speichers'!$A$17:$A$300,A975)*C975*SUMIF($A$17:$A$300,A975,'Beladung des Speichers'!$E$17:$E$300))</f>
        <v/>
      </c>
      <c r="F975" s="166" t="str">
        <f>IF(ISBLANK('Beladung des Speichers'!A975),"",IF(C975=0,"0,00",D975/C975*E975))</f>
        <v/>
      </c>
      <c r="G975" s="167" t="str">
        <f>IF(ISBLANK('Beladung des Speichers'!A975),"",SUMIFS('Beladung des Speichers'!$C$17:$C$300,'Beladung des Speichers'!$A$17:$A$300,A975))</f>
        <v/>
      </c>
      <c r="H975" s="124" t="str">
        <f>IF(ISBLANK('Beladung des Speichers'!A975),"",'Beladung des Speichers'!C975)</f>
        <v/>
      </c>
      <c r="I975" s="168" t="str">
        <f>IF(ISBLANK('Beladung des Speichers'!A975),"",SUMIFS('Beladung des Speichers'!$E$17:$E$1001,'Beladung des Speichers'!$A$17:$A$1001,'Ergebnis (detailliert)'!A975))</f>
        <v/>
      </c>
      <c r="J975" s="125" t="str">
        <f>IF(ISBLANK('Beladung des Speichers'!A975),"",'Beladung des Speichers'!E975)</f>
        <v/>
      </c>
      <c r="K975" s="168" t="str">
        <f>IF(ISBLANK('Beladung des Speichers'!A975),"",SUMIFS('Entladung des Speichers'!$C$17:$C$1001,'Entladung des Speichers'!$A$17:$A$1001,'Ergebnis (detailliert)'!A975))</f>
        <v/>
      </c>
      <c r="L975" s="169" t="str">
        <f t="shared" si="58"/>
        <v/>
      </c>
      <c r="M975" s="169" t="str">
        <f>IF(ISBLANK('Entladung des Speichers'!A975),"",'Entladung des Speichers'!C975)</f>
        <v/>
      </c>
      <c r="N975" s="168" t="str">
        <f>IF(ISBLANK('Beladung des Speichers'!A975),"",SUMIFS('Entladung des Speichers'!$E$17:$E$1001,'Entladung des Speichers'!$A$17:$A$1001,'Ergebnis (detailliert)'!$A$17:$A$300))</f>
        <v/>
      </c>
      <c r="O975" s="125" t="str">
        <f t="shared" si="59"/>
        <v/>
      </c>
      <c r="P975" s="20" t="str">
        <f>IFERROR(IF(A975="","",N975*'Ergebnis (detailliert)'!J975/'Ergebnis (detailliert)'!I975),0)</f>
        <v/>
      </c>
      <c r="Q975" s="106" t="str">
        <f t="shared" si="60"/>
        <v/>
      </c>
      <c r="R975" s="107" t="str">
        <f t="shared" si="61"/>
        <v/>
      </c>
      <c r="S975" s="108" t="str">
        <f>IF(A975="","",IF(LOOKUP(A975,Stammdaten!$A$17:$A$1001,Stammdaten!$G$17:$G$1001)="Nein",0,IF(ISBLANK('Beladung des Speichers'!A975),"",ROUND(MIN(J975,Q975)*-1,2))))</f>
        <v/>
      </c>
    </row>
    <row r="976" spans="1:19" x14ac:dyDescent="0.2">
      <c r="A976" s="109" t="str">
        <f>IF('Beladung des Speichers'!A976="","",'Beladung des Speichers'!A976)</f>
        <v/>
      </c>
      <c r="B976" s="109" t="str">
        <f>IF('Beladung des Speichers'!B976="","",'Beladung des Speichers'!B976)</f>
        <v/>
      </c>
      <c r="C976" s="163" t="str">
        <f>IF(ISBLANK('Beladung des Speichers'!A976),"",SUMIFS('Beladung des Speichers'!$C$17:$C$300,'Beladung des Speichers'!$A$17:$A$300,A976)-SUMIFS('Entladung des Speichers'!$C$17:$C$300,'Entladung des Speichers'!$A$17:$A$300,A976)+SUMIFS(Füllstände!$B$17:$B$299,Füllstände!$A$17:$A$299,A976)-SUMIFS(Füllstände!$C$17:$C$299,Füllstände!$A$17:$A$299,A976))</f>
        <v/>
      </c>
      <c r="D976" s="164" t="str">
        <f>IF(ISBLANK('Beladung des Speichers'!A976),"",C976*'Beladung des Speichers'!C976/SUMIFS('Beladung des Speichers'!$C$17:$C$300,'Beladung des Speichers'!$A$17:$A$300,A976))</f>
        <v/>
      </c>
      <c r="E976" s="165" t="str">
        <f>IF(ISBLANK('Beladung des Speichers'!A976),"",1/SUMIFS('Beladung des Speichers'!$C$17:$C$300,'Beladung des Speichers'!$A$17:$A$300,A976)*C976*SUMIF($A$17:$A$300,A976,'Beladung des Speichers'!$E$17:$E$300))</f>
        <v/>
      </c>
      <c r="F976" s="166" t="str">
        <f>IF(ISBLANK('Beladung des Speichers'!A976),"",IF(C976=0,"0,00",D976/C976*E976))</f>
        <v/>
      </c>
      <c r="G976" s="167" t="str">
        <f>IF(ISBLANK('Beladung des Speichers'!A976),"",SUMIFS('Beladung des Speichers'!$C$17:$C$300,'Beladung des Speichers'!$A$17:$A$300,A976))</f>
        <v/>
      </c>
      <c r="H976" s="124" t="str">
        <f>IF(ISBLANK('Beladung des Speichers'!A976),"",'Beladung des Speichers'!C976)</f>
        <v/>
      </c>
      <c r="I976" s="168" t="str">
        <f>IF(ISBLANK('Beladung des Speichers'!A976),"",SUMIFS('Beladung des Speichers'!$E$17:$E$1001,'Beladung des Speichers'!$A$17:$A$1001,'Ergebnis (detailliert)'!A976))</f>
        <v/>
      </c>
      <c r="J976" s="125" t="str">
        <f>IF(ISBLANK('Beladung des Speichers'!A976),"",'Beladung des Speichers'!E976)</f>
        <v/>
      </c>
      <c r="K976" s="168" t="str">
        <f>IF(ISBLANK('Beladung des Speichers'!A976),"",SUMIFS('Entladung des Speichers'!$C$17:$C$1001,'Entladung des Speichers'!$A$17:$A$1001,'Ergebnis (detailliert)'!A976))</f>
        <v/>
      </c>
      <c r="L976" s="169" t="str">
        <f t="shared" si="58"/>
        <v/>
      </c>
      <c r="M976" s="169" t="str">
        <f>IF(ISBLANK('Entladung des Speichers'!A976),"",'Entladung des Speichers'!C976)</f>
        <v/>
      </c>
      <c r="N976" s="168" t="str">
        <f>IF(ISBLANK('Beladung des Speichers'!A976),"",SUMIFS('Entladung des Speichers'!$E$17:$E$1001,'Entladung des Speichers'!$A$17:$A$1001,'Ergebnis (detailliert)'!$A$17:$A$300))</f>
        <v/>
      </c>
      <c r="O976" s="125" t="str">
        <f t="shared" si="59"/>
        <v/>
      </c>
      <c r="P976" s="20" t="str">
        <f>IFERROR(IF(A976="","",N976*'Ergebnis (detailliert)'!J976/'Ergebnis (detailliert)'!I976),0)</f>
        <v/>
      </c>
      <c r="Q976" s="106" t="str">
        <f t="shared" si="60"/>
        <v/>
      </c>
      <c r="R976" s="107" t="str">
        <f t="shared" si="61"/>
        <v/>
      </c>
      <c r="S976" s="108" t="str">
        <f>IF(A976="","",IF(LOOKUP(A976,Stammdaten!$A$17:$A$1001,Stammdaten!$G$17:$G$1001)="Nein",0,IF(ISBLANK('Beladung des Speichers'!A976),"",ROUND(MIN(J976,Q976)*-1,2))))</f>
        <v/>
      </c>
    </row>
    <row r="977" spans="1:19" x14ac:dyDescent="0.2">
      <c r="A977" s="109" t="str">
        <f>IF('Beladung des Speichers'!A977="","",'Beladung des Speichers'!A977)</f>
        <v/>
      </c>
      <c r="B977" s="109" t="str">
        <f>IF('Beladung des Speichers'!B977="","",'Beladung des Speichers'!B977)</f>
        <v/>
      </c>
      <c r="C977" s="163" t="str">
        <f>IF(ISBLANK('Beladung des Speichers'!A977),"",SUMIFS('Beladung des Speichers'!$C$17:$C$300,'Beladung des Speichers'!$A$17:$A$300,A977)-SUMIFS('Entladung des Speichers'!$C$17:$C$300,'Entladung des Speichers'!$A$17:$A$300,A977)+SUMIFS(Füllstände!$B$17:$B$299,Füllstände!$A$17:$A$299,A977)-SUMIFS(Füllstände!$C$17:$C$299,Füllstände!$A$17:$A$299,A977))</f>
        <v/>
      </c>
      <c r="D977" s="164" t="str">
        <f>IF(ISBLANK('Beladung des Speichers'!A977),"",C977*'Beladung des Speichers'!C977/SUMIFS('Beladung des Speichers'!$C$17:$C$300,'Beladung des Speichers'!$A$17:$A$300,A977))</f>
        <v/>
      </c>
      <c r="E977" s="165" t="str">
        <f>IF(ISBLANK('Beladung des Speichers'!A977),"",1/SUMIFS('Beladung des Speichers'!$C$17:$C$300,'Beladung des Speichers'!$A$17:$A$300,A977)*C977*SUMIF($A$17:$A$300,A977,'Beladung des Speichers'!$E$17:$E$300))</f>
        <v/>
      </c>
      <c r="F977" s="166" t="str">
        <f>IF(ISBLANK('Beladung des Speichers'!A977),"",IF(C977=0,"0,00",D977/C977*E977))</f>
        <v/>
      </c>
      <c r="G977" s="167" t="str">
        <f>IF(ISBLANK('Beladung des Speichers'!A977),"",SUMIFS('Beladung des Speichers'!$C$17:$C$300,'Beladung des Speichers'!$A$17:$A$300,A977))</f>
        <v/>
      </c>
      <c r="H977" s="124" t="str">
        <f>IF(ISBLANK('Beladung des Speichers'!A977),"",'Beladung des Speichers'!C977)</f>
        <v/>
      </c>
      <c r="I977" s="168" t="str">
        <f>IF(ISBLANK('Beladung des Speichers'!A977),"",SUMIFS('Beladung des Speichers'!$E$17:$E$1001,'Beladung des Speichers'!$A$17:$A$1001,'Ergebnis (detailliert)'!A977))</f>
        <v/>
      </c>
      <c r="J977" s="125" t="str">
        <f>IF(ISBLANK('Beladung des Speichers'!A977),"",'Beladung des Speichers'!E977)</f>
        <v/>
      </c>
      <c r="K977" s="168" t="str">
        <f>IF(ISBLANK('Beladung des Speichers'!A977),"",SUMIFS('Entladung des Speichers'!$C$17:$C$1001,'Entladung des Speichers'!$A$17:$A$1001,'Ergebnis (detailliert)'!A977))</f>
        <v/>
      </c>
      <c r="L977" s="169" t="str">
        <f t="shared" si="58"/>
        <v/>
      </c>
      <c r="M977" s="169" t="str">
        <f>IF(ISBLANK('Entladung des Speichers'!A977),"",'Entladung des Speichers'!C977)</f>
        <v/>
      </c>
      <c r="N977" s="168" t="str">
        <f>IF(ISBLANK('Beladung des Speichers'!A977),"",SUMIFS('Entladung des Speichers'!$E$17:$E$1001,'Entladung des Speichers'!$A$17:$A$1001,'Ergebnis (detailliert)'!$A$17:$A$300))</f>
        <v/>
      </c>
      <c r="O977" s="125" t="str">
        <f t="shared" si="59"/>
        <v/>
      </c>
      <c r="P977" s="20" t="str">
        <f>IFERROR(IF(A977="","",N977*'Ergebnis (detailliert)'!J977/'Ergebnis (detailliert)'!I977),0)</f>
        <v/>
      </c>
      <c r="Q977" s="106" t="str">
        <f t="shared" si="60"/>
        <v/>
      </c>
      <c r="R977" s="107" t="str">
        <f t="shared" si="61"/>
        <v/>
      </c>
      <c r="S977" s="108" t="str">
        <f>IF(A977="","",IF(LOOKUP(A977,Stammdaten!$A$17:$A$1001,Stammdaten!$G$17:$G$1001)="Nein",0,IF(ISBLANK('Beladung des Speichers'!A977),"",ROUND(MIN(J977,Q977)*-1,2))))</f>
        <v/>
      </c>
    </row>
    <row r="978" spans="1:19" x14ac:dyDescent="0.2">
      <c r="A978" s="109" t="str">
        <f>IF('Beladung des Speichers'!A978="","",'Beladung des Speichers'!A978)</f>
        <v/>
      </c>
      <c r="B978" s="109" t="str">
        <f>IF('Beladung des Speichers'!B978="","",'Beladung des Speichers'!B978)</f>
        <v/>
      </c>
      <c r="C978" s="163" t="str">
        <f>IF(ISBLANK('Beladung des Speichers'!A978),"",SUMIFS('Beladung des Speichers'!$C$17:$C$300,'Beladung des Speichers'!$A$17:$A$300,A978)-SUMIFS('Entladung des Speichers'!$C$17:$C$300,'Entladung des Speichers'!$A$17:$A$300,A978)+SUMIFS(Füllstände!$B$17:$B$299,Füllstände!$A$17:$A$299,A978)-SUMIFS(Füllstände!$C$17:$C$299,Füllstände!$A$17:$A$299,A978))</f>
        <v/>
      </c>
      <c r="D978" s="164" t="str">
        <f>IF(ISBLANK('Beladung des Speichers'!A978),"",C978*'Beladung des Speichers'!C978/SUMIFS('Beladung des Speichers'!$C$17:$C$300,'Beladung des Speichers'!$A$17:$A$300,A978))</f>
        <v/>
      </c>
      <c r="E978" s="165" t="str">
        <f>IF(ISBLANK('Beladung des Speichers'!A978),"",1/SUMIFS('Beladung des Speichers'!$C$17:$C$300,'Beladung des Speichers'!$A$17:$A$300,A978)*C978*SUMIF($A$17:$A$300,A978,'Beladung des Speichers'!$E$17:$E$300))</f>
        <v/>
      </c>
      <c r="F978" s="166" t="str">
        <f>IF(ISBLANK('Beladung des Speichers'!A978),"",IF(C978=0,"0,00",D978/C978*E978))</f>
        <v/>
      </c>
      <c r="G978" s="167" t="str">
        <f>IF(ISBLANK('Beladung des Speichers'!A978),"",SUMIFS('Beladung des Speichers'!$C$17:$C$300,'Beladung des Speichers'!$A$17:$A$300,A978))</f>
        <v/>
      </c>
      <c r="H978" s="124" t="str">
        <f>IF(ISBLANK('Beladung des Speichers'!A978),"",'Beladung des Speichers'!C978)</f>
        <v/>
      </c>
      <c r="I978" s="168" t="str">
        <f>IF(ISBLANK('Beladung des Speichers'!A978),"",SUMIFS('Beladung des Speichers'!$E$17:$E$1001,'Beladung des Speichers'!$A$17:$A$1001,'Ergebnis (detailliert)'!A978))</f>
        <v/>
      </c>
      <c r="J978" s="125" t="str">
        <f>IF(ISBLANK('Beladung des Speichers'!A978),"",'Beladung des Speichers'!E978)</f>
        <v/>
      </c>
      <c r="K978" s="168" t="str">
        <f>IF(ISBLANK('Beladung des Speichers'!A978),"",SUMIFS('Entladung des Speichers'!$C$17:$C$1001,'Entladung des Speichers'!$A$17:$A$1001,'Ergebnis (detailliert)'!A978))</f>
        <v/>
      </c>
      <c r="L978" s="169" t="str">
        <f t="shared" ref="L978:L1001" si="62">IF(A978="","",K978+C978)</f>
        <v/>
      </c>
      <c r="M978" s="169" t="str">
        <f>IF(ISBLANK('Entladung des Speichers'!A978),"",'Entladung des Speichers'!C978)</f>
        <v/>
      </c>
      <c r="N978" s="168" t="str">
        <f>IF(ISBLANK('Beladung des Speichers'!A978),"",SUMIFS('Entladung des Speichers'!$E$17:$E$1001,'Entladung des Speichers'!$A$17:$A$1001,'Ergebnis (detailliert)'!$A$17:$A$300))</f>
        <v/>
      </c>
      <c r="O978" s="125" t="str">
        <f t="shared" ref="O978:O1001" si="63">IF(A978="","",N978+E978)</f>
        <v/>
      </c>
      <c r="P978" s="20" t="str">
        <f>IFERROR(IF(A978="","",N978*'Ergebnis (detailliert)'!J978/'Ergebnis (detailliert)'!I978),0)</f>
        <v/>
      </c>
      <c r="Q978" s="106" t="str">
        <f t="shared" ref="Q978:Q1001" si="64">IFERROR(IF(A978="","",P978+E978*H978/G978),0)</f>
        <v/>
      </c>
      <c r="R978" s="107" t="str">
        <f t="shared" ref="R978:R1001" si="65">H978</f>
        <v/>
      </c>
      <c r="S978" s="108" t="str">
        <f>IF(A978="","",IF(LOOKUP(A978,Stammdaten!$A$17:$A$1001,Stammdaten!$G$17:$G$1001)="Nein",0,IF(ISBLANK('Beladung des Speichers'!A978),"",ROUND(MIN(J978,Q978)*-1,2))))</f>
        <v/>
      </c>
    </row>
    <row r="979" spans="1:19" x14ac:dyDescent="0.2">
      <c r="A979" s="109" t="str">
        <f>IF('Beladung des Speichers'!A979="","",'Beladung des Speichers'!A979)</f>
        <v/>
      </c>
      <c r="B979" s="109" t="str">
        <f>IF('Beladung des Speichers'!B979="","",'Beladung des Speichers'!B979)</f>
        <v/>
      </c>
      <c r="C979" s="163" t="str">
        <f>IF(ISBLANK('Beladung des Speichers'!A979),"",SUMIFS('Beladung des Speichers'!$C$17:$C$300,'Beladung des Speichers'!$A$17:$A$300,A979)-SUMIFS('Entladung des Speichers'!$C$17:$C$300,'Entladung des Speichers'!$A$17:$A$300,A979)+SUMIFS(Füllstände!$B$17:$B$299,Füllstände!$A$17:$A$299,A979)-SUMIFS(Füllstände!$C$17:$C$299,Füllstände!$A$17:$A$299,A979))</f>
        <v/>
      </c>
      <c r="D979" s="164" t="str">
        <f>IF(ISBLANK('Beladung des Speichers'!A979),"",C979*'Beladung des Speichers'!C979/SUMIFS('Beladung des Speichers'!$C$17:$C$300,'Beladung des Speichers'!$A$17:$A$300,A979))</f>
        <v/>
      </c>
      <c r="E979" s="165" t="str">
        <f>IF(ISBLANK('Beladung des Speichers'!A979),"",1/SUMIFS('Beladung des Speichers'!$C$17:$C$300,'Beladung des Speichers'!$A$17:$A$300,A979)*C979*SUMIF($A$17:$A$300,A979,'Beladung des Speichers'!$E$17:$E$300))</f>
        <v/>
      </c>
      <c r="F979" s="166" t="str">
        <f>IF(ISBLANK('Beladung des Speichers'!A979),"",IF(C979=0,"0,00",D979/C979*E979))</f>
        <v/>
      </c>
      <c r="G979" s="167" t="str">
        <f>IF(ISBLANK('Beladung des Speichers'!A979),"",SUMIFS('Beladung des Speichers'!$C$17:$C$300,'Beladung des Speichers'!$A$17:$A$300,A979))</f>
        <v/>
      </c>
      <c r="H979" s="124" t="str">
        <f>IF(ISBLANK('Beladung des Speichers'!A979),"",'Beladung des Speichers'!C979)</f>
        <v/>
      </c>
      <c r="I979" s="168" t="str">
        <f>IF(ISBLANK('Beladung des Speichers'!A979),"",SUMIFS('Beladung des Speichers'!$E$17:$E$1001,'Beladung des Speichers'!$A$17:$A$1001,'Ergebnis (detailliert)'!A979))</f>
        <v/>
      </c>
      <c r="J979" s="125" t="str">
        <f>IF(ISBLANK('Beladung des Speichers'!A979),"",'Beladung des Speichers'!E979)</f>
        <v/>
      </c>
      <c r="K979" s="168" t="str">
        <f>IF(ISBLANK('Beladung des Speichers'!A979),"",SUMIFS('Entladung des Speichers'!$C$17:$C$1001,'Entladung des Speichers'!$A$17:$A$1001,'Ergebnis (detailliert)'!A979))</f>
        <v/>
      </c>
      <c r="L979" s="169" t="str">
        <f t="shared" si="62"/>
        <v/>
      </c>
      <c r="M979" s="169" t="str">
        <f>IF(ISBLANK('Entladung des Speichers'!A979),"",'Entladung des Speichers'!C979)</f>
        <v/>
      </c>
      <c r="N979" s="168" t="str">
        <f>IF(ISBLANK('Beladung des Speichers'!A979),"",SUMIFS('Entladung des Speichers'!$E$17:$E$1001,'Entladung des Speichers'!$A$17:$A$1001,'Ergebnis (detailliert)'!$A$17:$A$300))</f>
        <v/>
      </c>
      <c r="O979" s="125" t="str">
        <f t="shared" si="63"/>
        <v/>
      </c>
      <c r="P979" s="20" t="str">
        <f>IFERROR(IF(A979="","",N979*'Ergebnis (detailliert)'!J979/'Ergebnis (detailliert)'!I979),0)</f>
        <v/>
      </c>
      <c r="Q979" s="106" t="str">
        <f t="shared" si="64"/>
        <v/>
      </c>
      <c r="R979" s="107" t="str">
        <f t="shared" si="65"/>
        <v/>
      </c>
      <c r="S979" s="108" t="str">
        <f>IF(A979="","",IF(LOOKUP(A979,Stammdaten!$A$17:$A$1001,Stammdaten!$G$17:$G$1001)="Nein",0,IF(ISBLANK('Beladung des Speichers'!A979),"",ROUND(MIN(J979,Q979)*-1,2))))</f>
        <v/>
      </c>
    </row>
    <row r="980" spans="1:19" x14ac:dyDescent="0.2">
      <c r="A980" s="109" t="str">
        <f>IF('Beladung des Speichers'!A980="","",'Beladung des Speichers'!A980)</f>
        <v/>
      </c>
      <c r="B980" s="109" t="str">
        <f>IF('Beladung des Speichers'!B980="","",'Beladung des Speichers'!B980)</f>
        <v/>
      </c>
      <c r="C980" s="163" t="str">
        <f>IF(ISBLANK('Beladung des Speichers'!A980),"",SUMIFS('Beladung des Speichers'!$C$17:$C$300,'Beladung des Speichers'!$A$17:$A$300,A980)-SUMIFS('Entladung des Speichers'!$C$17:$C$300,'Entladung des Speichers'!$A$17:$A$300,A980)+SUMIFS(Füllstände!$B$17:$B$299,Füllstände!$A$17:$A$299,A980)-SUMIFS(Füllstände!$C$17:$C$299,Füllstände!$A$17:$A$299,A980))</f>
        <v/>
      </c>
      <c r="D980" s="164" t="str">
        <f>IF(ISBLANK('Beladung des Speichers'!A980),"",C980*'Beladung des Speichers'!C980/SUMIFS('Beladung des Speichers'!$C$17:$C$300,'Beladung des Speichers'!$A$17:$A$300,A980))</f>
        <v/>
      </c>
      <c r="E980" s="165" t="str">
        <f>IF(ISBLANK('Beladung des Speichers'!A980),"",1/SUMIFS('Beladung des Speichers'!$C$17:$C$300,'Beladung des Speichers'!$A$17:$A$300,A980)*C980*SUMIF($A$17:$A$300,A980,'Beladung des Speichers'!$E$17:$E$300))</f>
        <v/>
      </c>
      <c r="F980" s="166" t="str">
        <f>IF(ISBLANK('Beladung des Speichers'!A980),"",IF(C980=0,"0,00",D980/C980*E980))</f>
        <v/>
      </c>
      <c r="G980" s="167" t="str">
        <f>IF(ISBLANK('Beladung des Speichers'!A980),"",SUMIFS('Beladung des Speichers'!$C$17:$C$300,'Beladung des Speichers'!$A$17:$A$300,A980))</f>
        <v/>
      </c>
      <c r="H980" s="124" t="str">
        <f>IF(ISBLANK('Beladung des Speichers'!A980),"",'Beladung des Speichers'!C980)</f>
        <v/>
      </c>
      <c r="I980" s="168" t="str">
        <f>IF(ISBLANK('Beladung des Speichers'!A980),"",SUMIFS('Beladung des Speichers'!$E$17:$E$1001,'Beladung des Speichers'!$A$17:$A$1001,'Ergebnis (detailliert)'!A980))</f>
        <v/>
      </c>
      <c r="J980" s="125" t="str">
        <f>IF(ISBLANK('Beladung des Speichers'!A980),"",'Beladung des Speichers'!E980)</f>
        <v/>
      </c>
      <c r="K980" s="168" t="str">
        <f>IF(ISBLANK('Beladung des Speichers'!A980),"",SUMIFS('Entladung des Speichers'!$C$17:$C$1001,'Entladung des Speichers'!$A$17:$A$1001,'Ergebnis (detailliert)'!A980))</f>
        <v/>
      </c>
      <c r="L980" s="169" t="str">
        <f t="shared" si="62"/>
        <v/>
      </c>
      <c r="M980" s="169" t="str">
        <f>IF(ISBLANK('Entladung des Speichers'!A980),"",'Entladung des Speichers'!C980)</f>
        <v/>
      </c>
      <c r="N980" s="168" t="str">
        <f>IF(ISBLANK('Beladung des Speichers'!A980),"",SUMIFS('Entladung des Speichers'!$E$17:$E$1001,'Entladung des Speichers'!$A$17:$A$1001,'Ergebnis (detailliert)'!$A$17:$A$300))</f>
        <v/>
      </c>
      <c r="O980" s="125" t="str">
        <f t="shared" si="63"/>
        <v/>
      </c>
      <c r="P980" s="20" t="str">
        <f>IFERROR(IF(A980="","",N980*'Ergebnis (detailliert)'!J980/'Ergebnis (detailliert)'!I980),0)</f>
        <v/>
      </c>
      <c r="Q980" s="106" t="str">
        <f t="shared" si="64"/>
        <v/>
      </c>
      <c r="R980" s="107" t="str">
        <f t="shared" si="65"/>
        <v/>
      </c>
      <c r="S980" s="108" t="str">
        <f>IF(A980="","",IF(LOOKUP(A980,Stammdaten!$A$17:$A$1001,Stammdaten!$G$17:$G$1001)="Nein",0,IF(ISBLANK('Beladung des Speichers'!A980),"",ROUND(MIN(J980,Q980)*-1,2))))</f>
        <v/>
      </c>
    </row>
    <row r="981" spans="1:19" x14ac:dyDescent="0.2">
      <c r="A981" s="109" t="str">
        <f>IF('Beladung des Speichers'!A981="","",'Beladung des Speichers'!A981)</f>
        <v/>
      </c>
      <c r="B981" s="109" t="str">
        <f>IF('Beladung des Speichers'!B981="","",'Beladung des Speichers'!B981)</f>
        <v/>
      </c>
      <c r="C981" s="163" t="str">
        <f>IF(ISBLANK('Beladung des Speichers'!A981),"",SUMIFS('Beladung des Speichers'!$C$17:$C$300,'Beladung des Speichers'!$A$17:$A$300,A981)-SUMIFS('Entladung des Speichers'!$C$17:$C$300,'Entladung des Speichers'!$A$17:$A$300,A981)+SUMIFS(Füllstände!$B$17:$B$299,Füllstände!$A$17:$A$299,A981)-SUMIFS(Füllstände!$C$17:$C$299,Füllstände!$A$17:$A$299,A981))</f>
        <v/>
      </c>
      <c r="D981" s="164" t="str">
        <f>IF(ISBLANK('Beladung des Speichers'!A981),"",C981*'Beladung des Speichers'!C981/SUMIFS('Beladung des Speichers'!$C$17:$C$300,'Beladung des Speichers'!$A$17:$A$300,A981))</f>
        <v/>
      </c>
      <c r="E981" s="165" t="str">
        <f>IF(ISBLANK('Beladung des Speichers'!A981),"",1/SUMIFS('Beladung des Speichers'!$C$17:$C$300,'Beladung des Speichers'!$A$17:$A$300,A981)*C981*SUMIF($A$17:$A$300,A981,'Beladung des Speichers'!$E$17:$E$300))</f>
        <v/>
      </c>
      <c r="F981" s="166" t="str">
        <f>IF(ISBLANK('Beladung des Speichers'!A981),"",IF(C981=0,"0,00",D981/C981*E981))</f>
        <v/>
      </c>
      <c r="G981" s="167" t="str">
        <f>IF(ISBLANK('Beladung des Speichers'!A981),"",SUMIFS('Beladung des Speichers'!$C$17:$C$300,'Beladung des Speichers'!$A$17:$A$300,A981))</f>
        <v/>
      </c>
      <c r="H981" s="124" t="str">
        <f>IF(ISBLANK('Beladung des Speichers'!A981),"",'Beladung des Speichers'!C981)</f>
        <v/>
      </c>
      <c r="I981" s="168" t="str">
        <f>IF(ISBLANK('Beladung des Speichers'!A981),"",SUMIFS('Beladung des Speichers'!$E$17:$E$1001,'Beladung des Speichers'!$A$17:$A$1001,'Ergebnis (detailliert)'!A981))</f>
        <v/>
      </c>
      <c r="J981" s="125" t="str">
        <f>IF(ISBLANK('Beladung des Speichers'!A981),"",'Beladung des Speichers'!E981)</f>
        <v/>
      </c>
      <c r="K981" s="168" t="str">
        <f>IF(ISBLANK('Beladung des Speichers'!A981),"",SUMIFS('Entladung des Speichers'!$C$17:$C$1001,'Entladung des Speichers'!$A$17:$A$1001,'Ergebnis (detailliert)'!A981))</f>
        <v/>
      </c>
      <c r="L981" s="169" t="str">
        <f t="shared" si="62"/>
        <v/>
      </c>
      <c r="M981" s="169" t="str">
        <f>IF(ISBLANK('Entladung des Speichers'!A981),"",'Entladung des Speichers'!C981)</f>
        <v/>
      </c>
      <c r="N981" s="168" t="str">
        <f>IF(ISBLANK('Beladung des Speichers'!A981),"",SUMIFS('Entladung des Speichers'!$E$17:$E$1001,'Entladung des Speichers'!$A$17:$A$1001,'Ergebnis (detailliert)'!$A$17:$A$300))</f>
        <v/>
      </c>
      <c r="O981" s="125" t="str">
        <f t="shared" si="63"/>
        <v/>
      </c>
      <c r="P981" s="20" t="str">
        <f>IFERROR(IF(A981="","",N981*'Ergebnis (detailliert)'!J981/'Ergebnis (detailliert)'!I981),0)</f>
        <v/>
      </c>
      <c r="Q981" s="106" t="str">
        <f t="shared" si="64"/>
        <v/>
      </c>
      <c r="R981" s="107" t="str">
        <f t="shared" si="65"/>
        <v/>
      </c>
      <c r="S981" s="108" t="str">
        <f>IF(A981="","",IF(LOOKUP(A981,Stammdaten!$A$17:$A$1001,Stammdaten!$G$17:$G$1001)="Nein",0,IF(ISBLANK('Beladung des Speichers'!A981),"",ROUND(MIN(J981,Q981)*-1,2))))</f>
        <v/>
      </c>
    </row>
    <row r="982" spans="1:19" x14ac:dyDescent="0.2">
      <c r="A982" s="109" t="str">
        <f>IF('Beladung des Speichers'!A982="","",'Beladung des Speichers'!A982)</f>
        <v/>
      </c>
      <c r="B982" s="109" t="str">
        <f>IF('Beladung des Speichers'!B982="","",'Beladung des Speichers'!B982)</f>
        <v/>
      </c>
      <c r="C982" s="163" t="str">
        <f>IF(ISBLANK('Beladung des Speichers'!A982),"",SUMIFS('Beladung des Speichers'!$C$17:$C$300,'Beladung des Speichers'!$A$17:$A$300,A982)-SUMIFS('Entladung des Speichers'!$C$17:$C$300,'Entladung des Speichers'!$A$17:$A$300,A982)+SUMIFS(Füllstände!$B$17:$B$299,Füllstände!$A$17:$A$299,A982)-SUMIFS(Füllstände!$C$17:$C$299,Füllstände!$A$17:$A$299,A982))</f>
        <v/>
      </c>
      <c r="D982" s="164" t="str">
        <f>IF(ISBLANK('Beladung des Speichers'!A982),"",C982*'Beladung des Speichers'!C982/SUMIFS('Beladung des Speichers'!$C$17:$C$300,'Beladung des Speichers'!$A$17:$A$300,A982))</f>
        <v/>
      </c>
      <c r="E982" s="165" t="str">
        <f>IF(ISBLANK('Beladung des Speichers'!A982),"",1/SUMIFS('Beladung des Speichers'!$C$17:$C$300,'Beladung des Speichers'!$A$17:$A$300,A982)*C982*SUMIF($A$17:$A$300,A982,'Beladung des Speichers'!$E$17:$E$300))</f>
        <v/>
      </c>
      <c r="F982" s="166" t="str">
        <f>IF(ISBLANK('Beladung des Speichers'!A982),"",IF(C982=0,"0,00",D982/C982*E982))</f>
        <v/>
      </c>
      <c r="G982" s="167" t="str">
        <f>IF(ISBLANK('Beladung des Speichers'!A982),"",SUMIFS('Beladung des Speichers'!$C$17:$C$300,'Beladung des Speichers'!$A$17:$A$300,A982))</f>
        <v/>
      </c>
      <c r="H982" s="124" t="str">
        <f>IF(ISBLANK('Beladung des Speichers'!A982),"",'Beladung des Speichers'!C982)</f>
        <v/>
      </c>
      <c r="I982" s="168" t="str">
        <f>IF(ISBLANK('Beladung des Speichers'!A982),"",SUMIFS('Beladung des Speichers'!$E$17:$E$1001,'Beladung des Speichers'!$A$17:$A$1001,'Ergebnis (detailliert)'!A982))</f>
        <v/>
      </c>
      <c r="J982" s="125" t="str">
        <f>IF(ISBLANK('Beladung des Speichers'!A982),"",'Beladung des Speichers'!E982)</f>
        <v/>
      </c>
      <c r="K982" s="168" t="str">
        <f>IF(ISBLANK('Beladung des Speichers'!A982),"",SUMIFS('Entladung des Speichers'!$C$17:$C$1001,'Entladung des Speichers'!$A$17:$A$1001,'Ergebnis (detailliert)'!A982))</f>
        <v/>
      </c>
      <c r="L982" s="169" t="str">
        <f t="shared" si="62"/>
        <v/>
      </c>
      <c r="M982" s="169" t="str">
        <f>IF(ISBLANK('Entladung des Speichers'!A982),"",'Entladung des Speichers'!C982)</f>
        <v/>
      </c>
      <c r="N982" s="168" t="str">
        <f>IF(ISBLANK('Beladung des Speichers'!A982),"",SUMIFS('Entladung des Speichers'!$E$17:$E$1001,'Entladung des Speichers'!$A$17:$A$1001,'Ergebnis (detailliert)'!$A$17:$A$300))</f>
        <v/>
      </c>
      <c r="O982" s="125" t="str">
        <f t="shared" si="63"/>
        <v/>
      </c>
      <c r="P982" s="20" t="str">
        <f>IFERROR(IF(A982="","",N982*'Ergebnis (detailliert)'!J982/'Ergebnis (detailliert)'!I982),0)</f>
        <v/>
      </c>
      <c r="Q982" s="106" t="str">
        <f t="shared" si="64"/>
        <v/>
      </c>
      <c r="R982" s="107" t="str">
        <f t="shared" si="65"/>
        <v/>
      </c>
      <c r="S982" s="108" t="str">
        <f>IF(A982="","",IF(LOOKUP(A982,Stammdaten!$A$17:$A$1001,Stammdaten!$G$17:$G$1001)="Nein",0,IF(ISBLANK('Beladung des Speichers'!A982),"",ROUND(MIN(J982,Q982)*-1,2))))</f>
        <v/>
      </c>
    </row>
    <row r="983" spans="1:19" x14ac:dyDescent="0.2">
      <c r="A983" s="109" t="str">
        <f>IF('Beladung des Speichers'!A983="","",'Beladung des Speichers'!A983)</f>
        <v/>
      </c>
      <c r="B983" s="109" t="str">
        <f>IF('Beladung des Speichers'!B983="","",'Beladung des Speichers'!B983)</f>
        <v/>
      </c>
      <c r="C983" s="163" t="str">
        <f>IF(ISBLANK('Beladung des Speichers'!A983),"",SUMIFS('Beladung des Speichers'!$C$17:$C$300,'Beladung des Speichers'!$A$17:$A$300,A983)-SUMIFS('Entladung des Speichers'!$C$17:$C$300,'Entladung des Speichers'!$A$17:$A$300,A983)+SUMIFS(Füllstände!$B$17:$B$299,Füllstände!$A$17:$A$299,A983)-SUMIFS(Füllstände!$C$17:$C$299,Füllstände!$A$17:$A$299,A983))</f>
        <v/>
      </c>
      <c r="D983" s="164" t="str">
        <f>IF(ISBLANK('Beladung des Speichers'!A983),"",C983*'Beladung des Speichers'!C983/SUMIFS('Beladung des Speichers'!$C$17:$C$300,'Beladung des Speichers'!$A$17:$A$300,A983))</f>
        <v/>
      </c>
      <c r="E983" s="165" t="str">
        <f>IF(ISBLANK('Beladung des Speichers'!A983),"",1/SUMIFS('Beladung des Speichers'!$C$17:$C$300,'Beladung des Speichers'!$A$17:$A$300,A983)*C983*SUMIF($A$17:$A$300,A983,'Beladung des Speichers'!$E$17:$E$300))</f>
        <v/>
      </c>
      <c r="F983" s="166" t="str">
        <f>IF(ISBLANK('Beladung des Speichers'!A983),"",IF(C983=0,"0,00",D983/C983*E983))</f>
        <v/>
      </c>
      <c r="G983" s="167" t="str">
        <f>IF(ISBLANK('Beladung des Speichers'!A983),"",SUMIFS('Beladung des Speichers'!$C$17:$C$300,'Beladung des Speichers'!$A$17:$A$300,A983))</f>
        <v/>
      </c>
      <c r="H983" s="124" t="str">
        <f>IF(ISBLANK('Beladung des Speichers'!A983),"",'Beladung des Speichers'!C983)</f>
        <v/>
      </c>
      <c r="I983" s="168" t="str">
        <f>IF(ISBLANK('Beladung des Speichers'!A983),"",SUMIFS('Beladung des Speichers'!$E$17:$E$1001,'Beladung des Speichers'!$A$17:$A$1001,'Ergebnis (detailliert)'!A983))</f>
        <v/>
      </c>
      <c r="J983" s="125" t="str">
        <f>IF(ISBLANK('Beladung des Speichers'!A983),"",'Beladung des Speichers'!E983)</f>
        <v/>
      </c>
      <c r="K983" s="168" t="str">
        <f>IF(ISBLANK('Beladung des Speichers'!A983),"",SUMIFS('Entladung des Speichers'!$C$17:$C$1001,'Entladung des Speichers'!$A$17:$A$1001,'Ergebnis (detailliert)'!A983))</f>
        <v/>
      </c>
      <c r="L983" s="169" t="str">
        <f t="shared" si="62"/>
        <v/>
      </c>
      <c r="M983" s="169" t="str">
        <f>IF(ISBLANK('Entladung des Speichers'!A983),"",'Entladung des Speichers'!C983)</f>
        <v/>
      </c>
      <c r="N983" s="168" t="str">
        <f>IF(ISBLANK('Beladung des Speichers'!A983),"",SUMIFS('Entladung des Speichers'!$E$17:$E$1001,'Entladung des Speichers'!$A$17:$A$1001,'Ergebnis (detailliert)'!$A$17:$A$300))</f>
        <v/>
      </c>
      <c r="O983" s="125" t="str">
        <f t="shared" si="63"/>
        <v/>
      </c>
      <c r="P983" s="20" t="str">
        <f>IFERROR(IF(A983="","",N983*'Ergebnis (detailliert)'!J983/'Ergebnis (detailliert)'!I983),0)</f>
        <v/>
      </c>
      <c r="Q983" s="106" t="str">
        <f t="shared" si="64"/>
        <v/>
      </c>
      <c r="R983" s="107" t="str">
        <f t="shared" si="65"/>
        <v/>
      </c>
      <c r="S983" s="108" t="str">
        <f>IF(A983="","",IF(LOOKUP(A983,Stammdaten!$A$17:$A$1001,Stammdaten!$G$17:$G$1001)="Nein",0,IF(ISBLANK('Beladung des Speichers'!A983),"",ROUND(MIN(J983,Q983)*-1,2))))</f>
        <v/>
      </c>
    </row>
    <row r="984" spans="1:19" x14ac:dyDescent="0.2">
      <c r="A984" s="109" t="str">
        <f>IF('Beladung des Speichers'!A984="","",'Beladung des Speichers'!A984)</f>
        <v/>
      </c>
      <c r="B984" s="109" t="str">
        <f>IF('Beladung des Speichers'!B984="","",'Beladung des Speichers'!B984)</f>
        <v/>
      </c>
      <c r="C984" s="163" t="str">
        <f>IF(ISBLANK('Beladung des Speichers'!A984),"",SUMIFS('Beladung des Speichers'!$C$17:$C$300,'Beladung des Speichers'!$A$17:$A$300,A984)-SUMIFS('Entladung des Speichers'!$C$17:$C$300,'Entladung des Speichers'!$A$17:$A$300,A984)+SUMIFS(Füllstände!$B$17:$B$299,Füllstände!$A$17:$A$299,A984)-SUMIFS(Füllstände!$C$17:$C$299,Füllstände!$A$17:$A$299,A984))</f>
        <v/>
      </c>
      <c r="D984" s="164" t="str">
        <f>IF(ISBLANK('Beladung des Speichers'!A984),"",C984*'Beladung des Speichers'!C984/SUMIFS('Beladung des Speichers'!$C$17:$C$300,'Beladung des Speichers'!$A$17:$A$300,A984))</f>
        <v/>
      </c>
      <c r="E984" s="165" t="str">
        <f>IF(ISBLANK('Beladung des Speichers'!A984),"",1/SUMIFS('Beladung des Speichers'!$C$17:$C$300,'Beladung des Speichers'!$A$17:$A$300,A984)*C984*SUMIF($A$17:$A$300,A984,'Beladung des Speichers'!$E$17:$E$300))</f>
        <v/>
      </c>
      <c r="F984" s="166" t="str">
        <f>IF(ISBLANK('Beladung des Speichers'!A984),"",IF(C984=0,"0,00",D984/C984*E984))</f>
        <v/>
      </c>
      <c r="G984" s="167" t="str">
        <f>IF(ISBLANK('Beladung des Speichers'!A984),"",SUMIFS('Beladung des Speichers'!$C$17:$C$300,'Beladung des Speichers'!$A$17:$A$300,A984))</f>
        <v/>
      </c>
      <c r="H984" s="124" t="str">
        <f>IF(ISBLANK('Beladung des Speichers'!A984),"",'Beladung des Speichers'!C984)</f>
        <v/>
      </c>
      <c r="I984" s="168" t="str">
        <f>IF(ISBLANK('Beladung des Speichers'!A984),"",SUMIFS('Beladung des Speichers'!$E$17:$E$1001,'Beladung des Speichers'!$A$17:$A$1001,'Ergebnis (detailliert)'!A984))</f>
        <v/>
      </c>
      <c r="J984" s="125" t="str">
        <f>IF(ISBLANK('Beladung des Speichers'!A984),"",'Beladung des Speichers'!E984)</f>
        <v/>
      </c>
      <c r="K984" s="168" t="str">
        <f>IF(ISBLANK('Beladung des Speichers'!A984),"",SUMIFS('Entladung des Speichers'!$C$17:$C$1001,'Entladung des Speichers'!$A$17:$A$1001,'Ergebnis (detailliert)'!A984))</f>
        <v/>
      </c>
      <c r="L984" s="169" t="str">
        <f t="shared" si="62"/>
        <v/>
      </c>
      <c r="M984" s="169" t="str">
        <f>IF(ISBLANK('Entladung des Speichers'!A984),"",'Entladung des Speichers'!C984)</f>
        <v/>
      </c>
      <c r="N984" s="168" t="str">
        <f>IF(ISBLANK('Beladung des Speichers'!A984),"",SUMIFS('Entladung des Speichers'!$E$17:$E$1001,'Entladung des Speichers'!$A$17:$A$1001,'Ergebnis (detailliert)'!$A$17:$A$300))</f>
        <v/>
      </c>
      <c r="O984" s="125" t="str">
        <f t="shared" si="63"/>
        <v/>
      </c>
      <c r="P984" s="20" t="str">
        <f>IFERROR(IF(A984="","",N984*'Ergebnis (detailliert)'!J984/'Ergebnis (detailliert)'!I984),0)</f>
        <v/>
      </c>
      <c r="Q984" s="106" t="str">
        <f t="shared" si="64"/>
        <v/>
      </c>
      <c r="R984" s="107" t="str">
        <f t="shared" si="65"/>
        <v/>
      </c>
      <c r="S984" s="108" t="str">
        <f>IF(A984="","",IF(LOOKUP(A984,Stammdaten!$A$17:$A$1001,Stammdaten!$G$17:$G$1001)="Nein",0,IF(ISBLANK('Beladung des Speichers'!A984),"",ROUND(MIN(J984,Q984)*-1,2))))</f>
        <v/>
      </c>
    </row>
    <row r="985" spans="1:19" x14ac:dyDescent="0.2">
      <c r="A985" s="109" t="str">
        <f>IF('Beladung des Speichers'!A985="","",'Beladung des Speichers'!A985)</f>
        <v/>
      </c>
      <c r="B985" s="109" t="str">
        <f>IF('Beladung des Speichers'!B985="","",'Beladung des Speichers'!B985)</f>
        <v/>
      </c>
      <c r="C985" s="163" t="str">
        <f>IF(ISBLANK('Beladung des Speichers'!A985),"",SUMIFS('Beladung des Speichers'!$C$17:$C$300,'Beladung des Speichers'!$A$17:$A$300,A985)-SUMIFS('Entladung des Speichers'!$C$17:$C$300,'Entladung des Speichers'!$A$17:$A$300,A985)+SUMIFS(Füllstände!$B$17:$B$299,Füllstände!$A$17:$A$299,A985)-SUMIFS(Füllstände!$C$17:$C$299,Füllstände!$A$17:$A$299,A985))</f>
        <v/>
      </c>
      <c r="D985" s="164" t="str">
        <f>IF(ISBLANK('Beladung des Speichers'!A985),"",C985*'Beladung des Speichers'!C985/SUMIFS('Beladung des Speichers'!$C$17:$C$300,'Beladung des Speichers'!$A$17:$A$300,A985))</f>
        <v/>
      </c>
      <c r="E985" s="165" t="str">
        <f>IF(ISBLANK('Beladung des Speichers'!A985),"",1/SUMIFS('Beladung des Speichers'!$C$17:$C$300,'Beladung des Speichers'!$A$17:$A$300,A985)*C985*SUMIF($A$17:$A$300,A985,'Beladung des Speichers'!$E$17:$E$300))</f>
        <v/>
      </c>
      <c r="F985" s="166" t="str">
        <f>IF(ISBLANK('Beladung des Speichers'!A985),"",IF(C985=0,"0,00",D985/C985*E985))</f>
        <v/>
      </c>
      <c r="G985" s="167" t="str">
        <f>IF(ISBLANK('Beladung des Speichers'!A985),"",SUMIFS('Beladung des Speichers'!$C$17:$C$300,'Beladung des Speichers'!$A$17:$A$300,A985))</f>
        <v/>
      </c>
      <c r="H985" s="124" t="str">
        <f>IF(ISBLANK('Beladung des Speichers'!A985),"",'Beladung des Speichers'!C985)</f>
        <v/>
      </c>
      <c r="I985" s="168" t="str">
        <f>IF(ISBLANK('Beladung des Speichers'!A985),"",SUMIFS('Beladung des Speichers'!$E$17:$E$1001,'Beladung des Speichers'!$A$17:$A$1001,'Ergebnis (detailliert)'!A985))</f>
        <v/>
      </c>
      <c r="J985" s="125" t="str">
        <f>IF(ISBLANK('Beladung des Speichers'!A985),"",'Beladung des Speichers'!E985)</f>
        <v/>
      </c>
      <c r="K985" s="168" t="str">
        <f>IF(ISBLANK('Beladung des Speichers'!A985),"",SUMIFS('Entladung des Speichers'!$C$17:$C$1001,'Entladung des Speichers'!$A$17:$A$1001,'Ergebnis (detailliert)'!A985))</f>
        <v/>
      </c>
      <c r="L985" s="169" t="str">
        <f t="shared" si="62"/>
        <v/>
      </c>
      <c r="M985" s="169" t="str">
        <f>IF(ISBLANK('Entladung des Speichers'!A985),"",'Entladung des Speichers'!C985)</f>
        <v/>
      </c>
      <c r="N985" s="168" t="str">
        <f>IF(ISBLANK('Beladung des Speichers'!A985),"",SUMIFS('Entladung des Speichers'!$E$17:$E$1001,'Entladung des Speichers'!$A$17:$A$1001,'Ergebnis (detailliert)'!$A$17:$A$300))</f>
        <v/>
      </c>
      <c r="O985" s="125" t="str">
        <f t="shared" si="63"/>
        <v/>
      </c>
      <c r="P985" s="20" t="str">
        <f>IFERROR(IF(A985="","",N985*'Ergebnis (detailliert)'!J985/'Ergebnis (detailliert)'!I985),0)</f>
        <v/>
      </c>
      <c r="Q985" s="106" t="str">
        <f t="shared" si="64"/>
        <v/>
      </c>
      <c r="R985" s="107" t="str">
        <f t="shared" si="65"/>
        <v/>
      </c>
      <c r="S985" s="108" t="str">
        <f>IF(A985="","",IF(LOOKUP(A985,Stammdaten!$A$17:$A$1001,Stammdaten!$G$17:$G$1001)="Nein",0,IF(ISBLANK('Beladung des Speichers'!A985),"",ROUND(MIN(J985,Q985)*-1,2))))</f>
        <v/>
      </c>
    </row>
    <row r="986" spans="1:19" x14ac:dyDescent="0.2">
      <c r="A986" s="109" t="str">
        <f>IF('Beladung des Speichers'!A986="","",'Beladung des Speichers'!A986)</f>
        <v/>
      </c>
      <c r="B986" s="109" t="str">
        <f>IF('Beladung des Speichers'!B986="","",'Beladung des Speichers'!B986)</f>
        <v/>
      </c>
      <c r="C986" s="163" t="str">
        <f>IF(ISBLANK('Beladung des Speichers'!A986),"",SUMIFS('Beladung des Speichers'!$C$17:$C$300,'Beladung des Speichers'!$A$17:$A$300,A986)-SUMIFS('Entladung des Speichers'!$C$17:$C$300,'Entladung des Speichers'!$A$17:$A$300,A986)+SUMIFS(Füllstände!$B$17:$B$299,Füllstände!$A$17:$A$299,A986)-SUMIFS(Füllstände!$C$17:$C$299,Füllstände!$A$17:$A$299,A986))</f>
        <v/>
      </c>
      <c r="D986" s="164" t="str">
        <f>IF(ISBLANK('Beladung des Speichers'!A986),"",C986*'Beladung des Speichers'!C986/SUMIFS('Beladung des Speichers'!$C$17:$C$300,'Beladung des Speichers'!$A$17:$A$300,A986))</f>
        <v/>
      </c>
      <c r="E986" s="165" t="str">
        <f>IF(ISBLANK('Beladung des Speichers'!A986),"",1/SUMIFS('Beladung des Speichers'!$C$17:$C$300,'Beladung des Speichers'!$A$17:$A$300,A986)*C986*SUMIF($A$17:$A$300,A986,'Beladung des Speichers'!$E$17:$E$300))</f>
        <v/>
      </c>
      <c r="F986" s="166" t="str">
        <f>IF(ISBLANK('Beladung des Speichers'!A986),"",IF(C986=0,"0,00",D986/C986*E986))</f>
        <v/>
      </c>
      <c r="G986" s="167" t="str">
        <f>IF(ISBLANK('Beladung des Speichers'!A986),"",SUMIFS('Beladung des Speichers'!$C$17:$C$300,'Beladung des Speichers'!$A$17:$A$300,A986))</f>
        <v/>
      </c>
      <c r="H986" s="124" t="str">
        <f>IF(ISBLANK('Beladung des Speichers'!A986),"",'Beladung des Speichers'!C986)</f>
        <v/>
      </c>
      <c r="I986" s="168" t="str">
        <f>IF(ISBLANK('Beladung des Speichers'!A986),"",SUMIFS('Beladung des Speichers'!$E$17:$E$1001,'Beladung des Speichers'!$A$17:$A$1001,'Ergebnis (detailliert)'!A986))</f>
        <v/>
      </c>
      <c r="J986" s="125" t="str">
        <f>IF(ISBLANK('Beladung des Speichers'!A986),"",'Beladung des Speichers'!E986)</f>
        <v/>
      </c>
      <c r="K986" s="168" t="str">
        <f>IF(ISBLANK('Beladung des Speichers'!A986),"",SUMIFS('Entladung des Speichers'!$C$17:$C$1001,'Entladung des Speichers'!$A$17:$A$1001,'Ergebnis (detailliert)'!A986))</f>
        <v/>
      </c>
      <c r="L986" s="169" t="str">
        <f t="shared" si="62"/>
        <v/>
      </c>
      <c r="M986" s="169" t="str">
        <f>IF(ISBLANK('Entladung des Speichers'!A986),"",'Entladung des Speichers'!C986)</f>
        <v/>
      </c>
      <c r="N986" s="168" t="str">
        <f>IF(ISBLANK('Beladung des Speichers'!A986),"",SUMIFS('Entladung des Speichers'!$E$17:$E$1001,'Entladung des Speichers'!$A$17:$A$1001,'Ergebnis (detailliert)'!$A$17:$A$300))</f>
        <v/>
      </c>
      <c r="O986" s="125" t="str">
        <f t="shared" si="63"/>
        <v/>
      </c>
      <c r="P986" s="20" t="str">
        <f>IFERROR(IF(A986="","",N986*'Ergebnis (detailliert)'!J986/'Ergebnis (detailliert)'!I986),0)</f>
        <v/>
      </c>
      <c r="Q986" s="106" t="str">
        <f t="shared" si="64"/>
        <v/>
      </c>
      <c r="R986" s="107" t="str">
        <f t="shared" si="65"/>
        <v/>
      </c>
      <c r="S986" s="108" t="str">
        <f>IF(A986="","",IF(LOOKUP(A986,Stammdaten!$A$17:$A$1001,Stammdaten!$G$17:$G$1001)="Nein",0,IF(ISBLANK('Beladung des Speichers'!A986),"",ROUND(MIN(J986,Q986)*-1,2))))</f>
        <v/>
      </c>
    </row>
    <row r="987" spans="1:19" x14ac:dyDescent="0.2">
      <c r="A987" s="109" t="str">
        <f>IF('Beladung des Speichers'!A987="","",'Beladung des Speichers'!A987)</f>
        <v/>
      </c>
      <c r="B987" s="109" t="str">
        <f>IF('Beladung des Speichers'!B987="","",'Beladung des Speichers'!B987)</f>
        <v/>
      </c>
      <c r="C987" s="163" t="str">
        <f>IF(ISBLANK('Beladung des Speichers'!A987),"",SUMIFS('Beladung des Speichers'!$C$17:$C$300,'Beladung des Speichers'!$A$17:$A$300,A987)-SUMIFS('Entladung des Speichers'!$C$17:$C$300,'Entladung des Speichers'!$A$17:$A$300,A987)+SUMIFS(Füllstände!$B$17:$B$299,Füllstände!$A$17:$A$299,A987)-SUMIFS(Füllstände!$C$17:$C$299,Füllstände!$A$17:$A$299,A987))</f>
        <v/>
      </c>
      <c r="D987" s="164" t="str">
        <f>IF(ISBLANK('Beladung des Speichers'!A987),"",C987*'Beladung des Speichers'!C987/SUMIFS('Beladung des Speichers'!$C$17:$C$300,'Beladung des Speichers'!$A$17:$A$300,A987))</f>
        <v/>
      </c>
      <c r="E987" s="165" t="str">
        <f>IF(ISBLANK('Beladung des Speichers'!A987),"",1/SUMIFS('Beladung des Speichers'!$C$17:$C$300,'Beladung des Speichers'!$A$17:$A$300,A987)*C987*SUMIF($A$17:$A$300,A987,'Beladung des Speichers'!$E$17:$E$300))</f>
        <v/>
      </c>
      <c r="F987" s="166" t="str">
        <f>IF(ISBLANK('Beladung des Speichers'!A987),"",IF(C987=0,"0,00",D987/C987*E987))</f>
        <v/>
      </c>
      <c r="G987" s="167" t="str">
        <f>IF(ISBLANK('Beladung des Speichers'!A987),"",SUMIFS('Beladung des Speichers'!$C$17:$C$300,'Beladung des Speichers'!$A$17:$A$300,A987))</f>
        <v/>
      </c>
      <c r="H987" s="124" t="str">
        <f>IF(ISBLANK('Beladung des Speichers'!A987),"",'Beladung des Speichers'!C987)</f>
        <v/>
      </c>
      <c r="I987" s="168" t="str">
        <f>IF(ISBLANK('Beladung des Speichers'!A987),"",SUMIFS('Beladung des Speichers'!$E$17:$E$1001,'Beladung des Speichers'!$A$17:$A$1001,'Ergebnis (detailliert)'!A987))</f>
        <v/>
      </c>
      <c r="J987" s="125" t="str">
        <f>IF(ISBLANK('Beladung des Speichers'!A987),"",'Beladung des Speichers'!E987)</f>
        <v/>
      </c>
      <c r="K987" s="168" t="str">
        <f>IF(ISBLANK('Beladung des Speichers'!A987),"",SUMIFS('Entladung des Speichers'!$C$17:$C$1001,'Entladung des Speichers'!$A$17:$A$1001,'Ergebnis (detailliert)'!A987))</f>
        <v/>
      </c>
      <c r="L987" s="169" t="str">
        <f t="shared" si="62"/>
        <v/>
      </c>
      <c r="M987" s="169" t="str">
        <f>IF(ISBLANK('Entladung des Speichers'!A987),"",'Entladung des Speichers'!C987)</f>
        <v/>
      </c>
      <c r="N987" s="168" t="str">
        <f>IF(ISBLANK('Beladung des Speichers'!A987),"",SUMIFS('Entladung des Speichers'!$E$17:$E$1001,'Entladung des Speichers'!$A$17:$A$1001,'Ergebnis (detailliert)'!$A$17:$A$300))</f>
        <v/>
      </c>
      <c r="O987" s="125" t="str">
        <f t="shared" si="63"/>
        <v/>
      </c>
      <c r="P987" s="20" t="str">
        <f>IFERROR(IF(A987="","",N987*'Ergebnis (detailliert)'!J987/'Ergebnis (detailliert)'!I987),0)</f>
        <v/>
      </c>
      <c r="Q987" s="106" t="str">
        <f t="shared" si="64"/>
        <v/>
      </c>
      <c r="R987" s="107" t="str">
        <f t="shared" si="65"/>
        <v/>
      </c>
      <c r="S987" s="108" t="str">
        <f>IF(A987="","",IF(LOOKUP(A987,Stammdaten!$A$17:$A$1001,Stammdaten!$G$17:$G$1001)="Nein",0,IF(ISBLANK('Beladung des Speichers'!A987),"",ROUND(MIN(J987,Q987)*-1,2))))</f>
        <v/>
      </c>
    </row>
    <row r="988" spans="1:19" x14ac:dyDescent="0.2">
      <c r="A988" s="109" t="str">
        <f>IF('Beladung des Speichers'!A988="","",'Beladung des Speichers'!A988)</f>
        <v/>
      </c>
      <c r="B988" s="109" t="str">
        <f>IF('Beladung des Speichers'!B988="","",'Beladung des Speichers'!B988)</f>
        <v/>
      </c>
      <c r="C988" s="163" t="str">
        <f>IF(ISBLANK('Beladung des Speichers'!A988),"",SUMIFS('Beladung des Speichers'!$C$17:$C$300,'Beladung des Speichers'!$A$17:$A$300,A988)-SUMIFS('Entladung des Speichers'!$C$17:$C$300,'Entladung des Speichers'!$A$17:$A$300,A988)+SUMIFS(Füllstände!$B$17:$B$299,Füllstände!$A$17:$A$299,A988)-SUMIFS(Füllstände!$C$17:$C$299,Füllstände!$A$17:$A$299,A988))</f>
        <v/>
      </c>
      <c r="D988" s="164" t="str">
        <f>IF(ISBLANK('Beladung des Speichers'!A988),"",C988*'Beladung des Speichers'!C988/SUMIFS('Beladung des Speichers'!$C$17:$C$300,'Beladung des Speichers'!$A$17:$A$300,A988))</f>
        <v/>
      </c>
      <c r="E988" s="165" t="str">
        <f>IF(ISBLANK('Beladung des Speichers'!A988),"",1/SUMIFS('Beladung des Speichers'!$C$17:$C$300,'Beladung des Speichers'!$A$17:$A$300,A988)*C988*SUMIF($A$17:$A$300,A988,'Beladung des Speichers'!$E$17:$E$300))</f>
        <v/>
      </c>
      <c r="F988" s="166" t="str">
        <f>IF(ISBLANK('Beladung des Speichers'!A988),"",IF(C988=0,"0,00",D988/C988*E988))</f>
        <v/>
      </c>
      <c r="G988" s="167" t="str">
        <f>IF(ISBLANK('Beladung des Speichers'!A988),"",SUMIFS('Beladung des Speichers'!$C$17:$C$300,'Beladung des Speichers'!$A$17:$A$300,A988))</f>
        <v/>
      </c>
      <c r="H988" s="124" t="str">
        <f>IF(ISBLANK('Beladung des Speichers'!A988),"",'Beladung des Speichers'!C988)</f>
        <v/>
      </c>
      <c r="I988" s="168" t="str">
        <f>IF(ISBLANK('Beladung des Speichers'!A988),"",SUMIFS('Beladung des Speichers'!$E$17:$E$1001,'Beladung des Speichers'!$A$17:$A$1001,'Ergebnis (detailliert)'!A988))</f>
        <v/>
      </c>
      <c r="J988" s="125" t="str">
        <f>IF(ISBLANK('Beladung des Speichers'!A988),"",'Beladung des Speichers'!E988)</f>
        <v/>
      </c>
      <c r="K988" s="168" t="str">
        <f>IF(ISBLANK('Beladung des Speichers'!A988),"",SUMIFS('Entladung des Speichers'!$C$17:$C$1001,'Entladung des Speichers'!$A$17:$A$1001,'Ergebnis (detailliert)'!A988))</f>
        <v/>
      </c>
      <c r="L988" s="169" t="str">
        <f t="shared" si="62"/>
        <v/>
      </c>
      <c r="M988" s="169" t="str">
        <f>IF(ISBLANK('Entladung des Speichers'!A988),"",'Entladung des Speichers'!C988)</f>
        <v/>
      </c>
      <c r="N988" s="168" t="str">
        <f>IF(ISBLANK('Beladung des Speichers'!A988),"",SUMIFS('Entladung des Speichers'!$E$17:$E$1001,'Entladung des Speichers'!$A$17:$A$1001,'Ergebnis (detailliert)'!$A$17:$A$300))</f>
        <v/>
      </c>
      <c r="O988" s="125" t="str">
        <f t="shared" si="63"/>
        <v/>
      </c>
      <c r="P988" s="20" t="str">
        <f>IFERROR(IF(A988="","",N988*'Ergebnis (detailliert)'!J988/'Ergebnis (detailliert)'!I988),0)</f>
        <v/>
      </c>
      <c r="Q988" s="106" t="str">
        <f t="shared" si="64"/>
        <v/>
      </c>
      <c r="R988" s="107" t="str">
        <f t="shared" si="65"/>
        <v/>
      </c>
      <c r="S988" s="108" t="str">
        <f>IF(A988="","",IF(LOOKUP(A988,Stammdaten!$A$17:$A$1001,Stammdaten!$G$17:$G$1001)="Nein",0,IF(ISBLANK('Beladung des Speichers'!A988),"",ROUND(MIN(J988,Q988)*-1,2))))</f>
        <v/>
      </c>
    </row>
    <row r="989" spans="1:19" x14ac:dyDescent="0.2">
      <c r="A989" s="109" t="str">
        <f>IF('Beladung des Speichers'!A989="","",'Beladung des Speichers'!A989)</f>
        <v/>
      </c>
      <c r="B989" s="109" t="str">
        <f>IF('Beladung des Speichers'!B989="","",'Beladung des Speichers'!B989)</f>
        <v/>
      </c>
      <c r="C989" s="163" t="str">
        <f>IF(ISBLANK('Beladung des Speichers'!A989),"",SUMIFS('Beladung des Speichers'!$C$17:$C$300,'Beladung des Speichers'!$A$17:$A$300,A989)-SUMIFS('Entladung des Speichers'!$C$17:$C$300,'Entladung des Speichers'!$A$17:$A$300,A989)+SUMIFS(Füllstände!$B$17:$B$299,Füllstände!$A$17:$A$299,A989)-SUMIFS(Füllstände!$C$17:$C$299,Füllstände!$A$17:$A$299,A989))</f>
        <v/>
      </c>
      <c r="D989" s="164" t="str">
        <f>IF(ISBLANK('Beladung des Speichers'!A989),"",C989*'Beladung des Speichers'!C989/SUMIFS('Beladung des Speichers'!$C$17:$C$300,'Beladung des Speichers'!$A$17:$A$300,A989))</f>
        <v/>
      </c>
      <c r="E989" s="165" t="str">
        <f>IF(ISBLANK('Beladung des Speichers'!A989),"",1/SUMIFS('Beladung des Speichers'!$C$17:$C$300,'Beladung des Speichers'!$A$17:$A$300,A989)*C989*SUMIF($A$17:$A$300,A989,'Beladung des Speichers'!$E$17:$E$300))</f>
        <v/>
      </c>
      <c r="F989" s="166" t="str">
        <f>IF(ISBLANK('Beladung des Speichers'!A989),"",IF(C989=0,"0,00",D989/C989*E989))</f>
        <v/>
      </c>
      <c r="G989" s="167" t="str">
        <f>IF(ISBLANK('Beladung des Speichers'!A989),"",SUMIFS('Beladung des Speichers'!$C$17:$C$300,'Beladung des Speichers'!$A$17:$A$300,A989))</f>
        <v/>
      </c>
      <c r="H989" s="124" t="str">
        <f>IF(ISBLANK('Beladung des Speichers'!A989),"",'Beladung des Speichers'!C989)</f>
        <v/>
      </c>
      <c r="I989" s="168" t="str">
        <f>IF(ISBLANK('Beladung des Speichers'!A989),"",SUMIFS('Beladung des Speichers'!$E$17:$E$1001,'Beladung des Speichers'!$A$17:$A$1001,'Ergebnis (detailliert)'!A989))</f>
        <v/>
      </c>
      <c r="J989" s="125" t="str">
        <f>IF(ISBLANK('Beladung des Speichers'!A989),"",'Beladung des Speichers'!E989)</f>
        <v/>
      </c>
      <c r="K989" s="168" t="str">
        <f>IF(ISBLANK('Beladung des Speichers'!A989),"",SUMIFS('Entladung des Speichers'!$C$17:$C$1001,'Entladung des Speichers'!$A$17:$A$1001,'Ergebnis (detailliert)'!A989))</f>
        <v/>
      </c>
      <c r="L989" s="169" t="str">
        <f t="shared" si="62"/>
        <v/>
      </c>
      <c r="M989" s="169" t="str">
        <f>IF(ISBLANK('Entladung des Speichers'!A989),"",'Entladung des Speichers'!C989)</f>
        <v/>
      </c>
      <c r="N989" s="168" t="str">
        <f>IF(ISBLANK('Beladung des Speichers'!A989),"",SUMIFS('Entladung des Speichers'!$E$17:$E$1001,'Entladung des Speichers'!$A$17:$A$1001,'Ergebnis (detailliert)'!$A$17:$A$300))</f>
        <v/>
      </c>
      <c r="O989" s="125" t="str">
        <f t="shared" si="63"/>
        <v/>
      </c>
      <c r="P989" s="20" t="str">
        <f>IFERROR(IF(A989="","",N989*'Ergebnis (detailliert)'!J989/'Ergebnis (detailliert)'!I989),0)</f>
        <v/>
      </c>
      <c r="Q989" s="106" t="str">
        <f t="shared" si="64"/>
        <v/>
      </c>
      <c r="R989" s="107" t="str">
        <f t="shared" si="65"/>
        <v/>
      </c>
      <c r="S989" s="108" t="str">
        <f>IF(A989="","",IF(LOOKUP(A989,Stammdaten!$A$17:$A$1001,Stammdaten!$G$17:$G$1001)="Nein",0,IF(ISBLANK('Beladung des Speichers'!A989),"",ROUND(MIN(J989,Q989)*-1,2))))</f>
        <v/>
      </c>
    </row>
    <row r="990" spans="1:19" x14ac:dyDescent="0.2">
      <c r="A990" s="109" t="str">
        <f>IF('Beladung des Speichers'!A990="","",'Beladung des Speichers'!A990)</f>
        <v/>
      </c>
      <c r="B990" s="109" t="str">
        <f>IF('Beladung des Speichers'!B990="","",'Beladung des Speichers'!B990)</f>
        <v/>
      </c>
      <c r="C990" s="163" t="str">
        <f>IF(ISBLANK('Beladung des Speichers'!A990),"",SUMIFS('Beladung des Speichers'!$C$17:$C$300,'Beladung des Speichers'!$A$17:$A$300,A990)-SUMIFS('Entladung des Speichers'!$C$17:$C$300,'Entladung des Speichers'!$A$17:$A$300,A990)+SUMIFS(Füllstände!$B$17:$B$299,Füllstände!$A$17:$A$299,A990)-SUMIFS(Füllstände!$C$17:$C$299,Füllstände!$A$17:$A$299,A990))</f>
        <v/>
      </c>
      <c r="D990" s="164" t="str">
        <f>IF(ISBLANK('Beladung des Speichers'!A990),"",C990*'Beladung des Speichers'!C990/SUMIFS('Beladung des Speichers'!$C$17:$C$300,'Beladung des Speichers'!$A$17:$A$300,A990))</f>
        <v/>
      </c>
      <c r="E990" s="165" t="str">
        <f>IF(ISBLANK('Beladung des Speichers'!A990),"",1/SUMIFS('Beladung des Speichers'!$C$17:$C$300,'Beladung des Speichers'!$A$17:$A$300,A990)*C990*SUMIF($A$17:$A$300,A990,'Beladung des Speichers'!$E$17:$E$300))</f>
        <v/>
      </c>
      <c r="F990" s="166" t="str">
        <f>IF(ISBLANK('Beladung des Speichers'!A990),"",IF(C990=0,"0,00",D990/C990*E990))</f>
        <v/>
      </c>
      <c r="G990" s="167" t="str">
        <f>IF(ISBLANK('Beladung des Speichers'!A990),"",SUMIFS('Beladung des Speichers'!$C$17:$C$300,'Beladung des Speichers'!$A$17:$A$300,A990))</f>
        <v/>
      </c>
      <c r="H990" s="124" t="str">
        <f>IF(ISBLANK('Beladung des Speichers'!A990),"",'Beladung des Speichers'!C990)</f>
        <v/>
      </c>
      <c r="I990" s="168" t="str">
        <f>IF(ISBLANK('Beladung des Speichers'!A990),"",SUMIFS('Beladung des Speichers'!$E$17:$E$1001,'Beladung des Speichers'!$A$17:$A$1001,'Ergebnis (detailliert)'!A990))</f>
        <v/>
      </c>
      <c r="J990" s="125" t="str">
        <f>IF(ISBLANK('Beladung des Speichers'!A990),"",'Beladung des Speichers'!E990)</f>
        <v/>
      </c>
      <c r="K990" s="168" t="str">
        <f>IF(ISBLANK('Beladung des Speichers'!A990),"",SUMIFS('Entladung des Speichers'!$C$17:$C$1001,'Entladung des Speichers'!$A$17:$A$1001,'Ergebnis (detailliert)'!A990))</f>
        <v/>
      </c>
      <c r="L990" s="169" t="str">
        <f t="shared" si="62"/>
        <v/>
      </c>
      <c r="M990" s="169" t="str">
        <f>IF(ISBLANK('Entladung des Speichers'!A990),"",'Entladung des Speichers'!C990)</f>
        <v/>
      </c>
      <c r="N990" s="168" t="str">
        <f>IF(ISBLANK('Beladung des Speichers'!A990),"",SUMIFS('Entladung des Speichers'!$E$17:$E$1001,'Entladung des Speichers'!$A$17:$A$1001,'Ergebnis (detailliert)'!$A$17:$A$300))</f>
        <v/>
      </c>
      <c r="O990" s="125" t="str">
        <f t="shared" si="63"/>
        <v/>
      </c>
      <c r="P990" s="20" t="str">
        <f>IFERROR(IF(A990="","",N990*'Ergebnis (detailliert)'!J990/'Ergebnis (detailliert)'!I990),0)</f>
        <v/>
      </c>
      <c r="Q990" s="106" t="str">
        <f t="shared" si="64"/>
        <v/>
      </c>
      <c r="R990" s="107" t="str">
        <f t="shared" si="65"/>
        <v/>
      </c>
      <c r="S990" s="108" t="str">
        <f>IF(A990="","",IF(LOOKUP(A990,Stammdaten!$A$17:$A$1001,Stammdaten!$G$17:$G$1001)="Nein",0,IF(ISBLANK('Beladung des Speichers'!A990),"",ROUND(MIN(J990,Q990)*-1,2))))</f>
        <v/>
      </c>
    </row>
    <row r="991" spans="1:19" x14ac:dyDescent="0.2">
      <c r="A991" s="109" t="str">
        <f>IF('Beladung des Speichers'!A991="","",'Beladung des Speichers'!A991)</f>
        <v/>
      </c>
      <c r="B991" s="109" t="str">
        <f>IF('Beladung des Speichers'!B991="","",'Beladung des Speichers'!B991)</f>
        <v/>
      </c>
      <c r="C991" s="163" t="str">
        <f>IF(ISBLANK('Beladung des Speichers'!A991),"",SUMIFS('Beladung des Speichers'!$C$17:$C$300,'Beladung des Speichers'!$A$17:$A$300,A991)-SUMIFS('Entladung des Speichers'!$C$17:$C$300,'Entladung des Speichers'!$A$17:$A$300,A991)+SUMIFS(Füllstände!$B$17:$B$299,Füllstände!$A$17:$A$299,A991)-SUMIFS(Füllstände!$C$17:$C$299,Füllstände!$A$17:$A$299,A991))</f>
        <v/>
      </c>
      <c r="D991" s="164" t="str">
        <f>IF(ISBLANK('Beladung des Speichers'!A991),"",C991*'Beladung des Speichers'!C991/SUMIFS('Beladung des Speichers'!$C$17:$C$300,'Beladung des Speichers'!$A$17:$A$300,A991))</f>
        <v/>
      </c>
      <c r="E991" s="165" t="str">
        <f>IF(ISBLANK('Beladung des Speichers'!A991),"",1/SUMIFS('Beladung des Speichers'!$C$17:$C$300,'Beladung des Speichers'!$A$17:$A$300,A991)*C991*SUMIF($A$17:$A$300,A991,'Beladung des Speichers'!$E$17:$E$300))</f>
        <v/>
      </c>
      <c r="F991" s="166" t="str">
        <f>IF(ISBLANK('Beladung des Speichers'!A991),"",IF(C991=0,"0,00",D991/C991*E991))</f>
        <v/>
      </c>
      <c r="G991" s="167" t="str">
        <f>IF(ISBLANK('Beladung des Speichers'!A991),"",SUMIFS('Beladung des Speichers'!$C$17:$C$300,'Beladung des Speichers'!$A$17:$A$300,A991))</f>
        <v/>
      </c>
      <c r="H991" s="124" t="str">
        <f>IF(ISBLANK('Beladung des Speichers'!A991),"",'Beladung des Speichers'!C991)</f>
        <v/>
      </c>
      <c r="I991" s="168" t="str">
        <f>IF(ISBLANK('Beladung des Speichers'!A991),"",SUMIFS('Beladung des Speichers'!$E$17:$E$1001,'Beladung des Speichers'!$A$17:$A$1001,'Ergebnis (detailliert)'!A991))</f>
        <v/>
      </c>
      <c r="J991" s="125" t="str">
        <f>IF(ISBLANK('Beladung des Speichers'!A991),"",'Beladung des Speichers'!E991)</f>
        <v/>
      </c>
      <c r="K991" s="168" t="str">
        <f>IF(ISBLANK('Beladung des Speichers'!A991),"",SUMIFS('Entladung des Speichers'!$C$17:$C$1001,'Entladung des Speichers'!$A$17:$A$1001,'Ergebnis (detailliert)'!A991))</f>
        <v/>
      </c>
      <c r="L991" s="169" t="str">
        <f t="shared" si="62"/>
        <v/>
      </c>
      <c r="M991" s="169" t="str">
        <f>IF(ISBLANK('Entladung des Speichers'!A991),"",'Entladung des Speichers'!C991)</f>
        <v/>
      </c>
      <c r="N991" s="168" t="str">
        <f>IF(ISBLANK('Beladung des Speichers'!A991),"",SUMIFS('Entladung des Speichers'!$E$17:$E$1001,'Entladung des Speichers'!$A$17:$A$1001,'Ergebnis (detailliert)'!$A$17:$A$300))</f>
        <v/>
      </c>
      <c r="O991" s="125" t="str">
        <f t="shared" si="63"/>
        <v/>
      </c>
      <c r="P991" s="20" t="str">
        <f>IFERROR(IF(A991="","",N991*'Ergebnis (detailliert)'!J991/'Ergebnis (detailliert)'!I991),0)</f>
        <v/>
      </c>
      <c r="Q991" s="106" t="str">
        <f t="shared" si="64"/>
        <v/>
      </c>
      <c r="R991" s="107" t="str">
        <f t="shared" si="65"/>
        <v/>
      </c>
      <c r="S991" s="108" t="str">
        <f>IF(A991="","",IF(LOOKUP(A991,Stammdaten!$A$17:$A$1001,Stammdaten!$G$17:$G$1001)="Nein",0,IF(ISBLANK('Beladung des Speichers'!A991),"",ROUND(MIN(J991,Q991)*-1,2))))</f>
        <v/>
      </c>
    </row>
    <row r="992" spans="1:19" x14ac:dyDescent="0.2">
      <c r="A992" s="109" t="str">
        <f>IF('Beladung des Speichers'!A992="","",'Beladung des Speichers'!A992)</f>
        <v/>
      </c>
      <c r="B992" s="109" t="str">
        <f>IF('Beladung des Speichers'!B992="","",'Beladung des Speichers'!B992)</f>
        <v/>
      </c>
      <c r="C992" s="163" t="str">
        <f>IF(ISBLANK('Beladung des Speichers'!A992),"",SUMIFS('Beladung des Speichers'!$C$17:$C$300,'Beladung des Speichers'!$A$17:$A$300,A992)-SUMIFS('Entladung des Speichers'!$C$17:$C$300,'Entladung des Speichers'!$A$17:$A$300,A992)+SUMIFS(Füllstände!$B$17:$B$299,Füllstände!$A$17:$A$299,A992)-SUMIFS(Füllstände!$C$17:$C$299,Füllstände!$A$17:$A$299,A992))</f>
        <v/>
      </c>
      <c r="D992" s="164" t="str">
        <f>IF(ISBLANK('Beladung des Speichers'!A992),"",C992*'Beladung des Speichers'!C992/SUMIFS('Beladung des Speichers'!$C$17:$C$300,'Beladung des Speichers'!$A$17:$A$300,A992))</f>
        <v/>
      </c>
      <c r="E992" s="165" t="str">
        <f>IF(ISBLANK('Beladung des Speichers'!A992),"",1/SUMIFS('Beladung des Speichers'!$C$17:$C$300,'Beladung des Speichers'!$A$17:$A$300,A992)*C992*SUMIF($A$17:$A$300,A992,'Beladung des Speichers'!$E$17:$E$300))</f>
        <v/>
      </c>
      <c r="F992" s="166" t="str">
        <f>IF(ISBLANK('Beladung des Speichers'!A992),"",IF(C992=0,"0,00",D992/C992*E992))</f>
        <v/>
      </c>
      <c r="G992" s="167" t="str">
        <f>IF(ISBLANK('Beladung des Speichers'!A992),"",SUMIFS('Beladung des Speichers'!$C$17:$C$300,'Beladung des Speichers'!$A$17:$A$300,A992))</f>
        <v/>
      </c>
      <c r="H992" s="124" t="str">
        <f>IF(ISBLANK('Beladung des Speichers'!A992),"",'Beladung des Speichers'!C992)</f>
        <v/>
      </c>
      <c r="I992" s="168" t="str">
        <f>IF(ISBLANK('Beladung des Speichers'!A992),"",SUMIFS('Beladung des Speichers'!$E$17:$E$1001,'Beladung des Speichers'!$A$17:$A$1001,'Ergebnis (detailliert)'!A992))</f>
        <v/>
      </c>
      <c r="J992" s="125" t="str">
        <f>IF(ISBLANK('Beladung des Speichers'!A992),"",'Beladung des Speichers'!E992)</f>
        <v/>
      </c>
      <c r="K992" s="168" t="str">
        <f>IF(ISBLANK('Beladung des Speichers'!A992),"",SUMIFS('Entladung des Speichers'!$C$17:$C$1001,'Entladung des Speichers'!$A$17:$A$1001,'Ergebnis (detailliert)'!A992))</f>
        <v/>
      </c>
      <c r="L992" s="169" t="str">
        <f t="shared" si="62"/>
        <v/>
      </c>
      <c r="M992" s="169" t="str">
        <f>IF(ISBLANK('Entladung des Speichers'!A992),"",'Entladung des Speichers'!C992)</f>
        <v/>
      </c>
      <c r="N992" s="168" t="str">
        <f>IF(ISBLANK('Beladung des Speichers'!A992),"",SUMIFS('Entladung des Speichers'!$E$17:$E$1001,'Entladung des Speichers'!$A$17:$A$1001,'Ergebnis (detailliert)'!$A$17:$A$300))</f>
        <v/>
      </c>
      <c r="O992" s="125" t="str">
        <f t="shared" si="63"/>
        <v/>
      </c>
      <c r="P992" s="20" t="str">
        <f>IFERROR(IF(A992="","",N992*'Ergebnis (detailliert)'!J992/'Ergebnis (detailliert)'!I992),0)</f>
        <v/>
      </c>
      <c r="Q992" s="106" t="str">
        <f t="shared" si="64"/>
        <v/>
      </c>
      <c r="R992" s="107" t="str">
        <f t="shared" si="65"/>
        <v/>
      </c>
      <c r="S992" s="108" t="str">
        <f>IF(A992="","",IF(LOOKUP(A992,Stammdaten!$A$17:$A$1001,Stammdaten!$G$17:$G$1001)="Nein",0,IF(ISBLANK('Beladung des Speichers'!A992),"",ROUND(MIN(J992,Q992)*-1,2))))</f>
        <v/>
      </c>
    </row>
    <row r="993" spans="1:19" x14ac:dyDescent="0.2">
      <c r="A993" s="109" t="str">
        <f>IF('Beladung des Speichers'!A993="","",'Beladung des Speichers'!A993)</f>
        <v/>
      </c>
      <c r="B993" s="109" t="str">
        <f>IF('Beladung des Speichers'!B993="","",'Beladung des Speichers'!B993)</f>
        <v/>
      </c>
      <c r="C993" s="163" t="str">
        <f>IF(ISBLANK('Beladung des Speichers'!A993),"",SUMIFS('Beladung des Speichers'!$C$17:$C$300,'Beladung des Speichers'!$A$17:$A$300,A993)-SUMIFS('Entladung des Speichers'!$C$17:$C$300,'Entladung des Speichers'!$A$17:$A$300,A993)+SUMIFS(Füllstände!$B$17:$B$299,Füllstände!$A$17:$A$299,A993)-SUMIFS(Füllstände!$C$17:$C$299,Füllstände!$A$17:$A$299,A993))</f>
        <v/>
      </c>
      <c r="D993" s="164" t="str">
        <f>IF(ISBLANK('Beladung des Speichers'!A993),"",C993*'Beladung des Speichers'!C993/SUMIFS('Beladung des Speichers'!$C$17:$C$300,'Beladung des Speichers'!$A$17:$A$300,A993))</f>
        <v/>
      </c>
      <c r="E993" s="165" t="str">
        <f>IF(ISBLANK('Beladung des Speichers'!A993),"",1/SUMIFS('Beladung des Speichers'!$C$17:$C$300,'Beladung des Speichers'!$A$17:$A$300,A993)*C993*SUMIF($A$17:$A$300,A993,'Beladung des Speichers'!$E$17:$E$300))</f>
        <v/>
      </c>
      <c r="F993" s="166" t="str">
        <f>IF(ISBLANK('Beladung des Speichers'!A993),"",IF(C993=0,"0,00",D993/C993*E993))</f>
        <v/>
      </c>
      <c r="G993" s="167" t="str">
        <f>IF(ISBLANK('Beladung des Speichers'!A993),"",SUMIFS('Beladung des Speichers'!$C$17:$C$300,'Beladung des Speichers'!$A$17:$A$300,A993))</f>
        <v/>
      </c>
      <c r="H993" s="124" t="str">
        <f>IF(ISBLANK('Beladung des Speichers'!A993),"",'Beladung des Speichers'!C993)</f>
        <v/>
      </c>
      <c r="I993" s="168" t="str">
        <f>IF(ISBLANK('Beladung des Speichers'!A993),"",SUMIFS('Beladung des Speichers'!$E$17:$E$1001,'Beladung des Speichers'!$A$17:$A$1001,'Ergebnis (detailliert)'!A993))</f>
        <v/>
      </c>
      <c r="J993" s="125" t="str">
        <f>IF(ISBLANK('Beladung des Speichers'!A993),"",'Beladung des Speichers'!E993)</f>
        <v/>
      </c>
      <c r="K993" s="168" t="str">
        <f>IF(ISBLANK('Beladung des Speichers'!A993),"",SUMIFS('Entladung des Speichers'!$C$17:$C$1001,'Entladung des Speichers'!$A$17:$A$1001,'Ergebnis (detailliert)'!A993))</f>
        <v/>
      </c>
      <c r="L993" s="169" t="str">
        <f t="shared" si="62"/>
        <v/>
      </c>
      <c r="M993" s="169" t="str">
        <f>IF(ISBLANK('Entladung des Speichers'!A993),"",'Entladung des Speichers'!C993)</f>
        <v/>
      </c>
      <c r="N993" s="168" t="str">
        <f>IF(ISBLANK('Beladung des Speichers'!A993),"",SUMIFS('Entladung des Speichers'!$E$17:$E$1001,'Entladung des Speichers'!$A$17:$A$1001,'Ergebnis (detailliert)'!$A$17:$A$300))</f>
        <v/>
      </c>
      <c r="O993" s="125" t="str">
        <f t="shared" si="63"/>
        <v/>
      </c>
      <c r="P993" s="20" t="str">
        <f>IFERROR(IF(A993="","",N993*'Ergebnis (detailliert)'!J993/'Ergebnis (detailliert)'!I993),0)</f>
        <v/>
      </c>
      <c r="Q993" s="106" t="str">
        <f t="shared" si="64"/>
        <v/>
      </c>
      <c r="R993" s="107" t="str">
        <f t="shared" si="65"/>
        <v/>
      </c>
      <c r="S993" s="108" t="str">
        <f>IF(A993="","",IF(LOOKUP(A993,Stammdaten!$A$17:$A$1001,Stammdaten!$G$17:$G$1001)="Nein",0,IF(ISBLANK('Beladung des Speichers'!A993),"",ROUND(MIN(J993,Q993)*-1,2))))</f>
        <v/>
      </c>
    </row>
    <row r="994" spans="1:19" x14ac:dyDescent="0.2">
      <c r="A994" s="109" t="str">
        <f>IF('Beladung des Speichers'!A994="","",'Beladung des Speichers'!A994)</f>
        <v/>
      </c>
      <c r="B994" s="109" t="str">
        <f>IF('Beladung des Speichers'!B994="","",'Beladung des Speichers'!B994)</f>
        <v/>
      </c>
      <c r="C994" s="163" t="str">
        <f>IF(ISBLANK('Beladung des Speichers'!A994),"",SUMIFS('Beladung des Speichers'!$C$17:$C$300,'Beladung des Speichers'!$A$17:$A$300,A994)-SUMIFS('Entladung des Speichers'!$C$17:$C$300,'Entladung des Speichers'!$A$17:$A$300,A994)+SUMIFS(Füllstände!$B$17:$B$299,Füllstände!$A$17:$A$299,A994)-SUMIFS(Füllstände!$C$17:$C$299,Füllstände!$A$17:$A$299,A994))</f>
        <v/>
      </c>
      <c r="D994" s="164" t="str">
        <f>IF(ISBLANK('Beladung des Speichers'!A994),"",C994*'Beladung des Speichers'!C994/SUMIFS('Beladung des Speichers'!$C$17:$C$300,'Beladung des Speichers'!$A$17:$A$300,A994))</f>
        <v/>
      </c>
      <c r="E994" s="165" t="str">
        <f>IF(ISBLANK('Beladung des Speichers'!A994),"",1/SUMIFS('Beladung des Speichers'!$C$17:$C$300,'Beladung des Speichers'!$A$17:$A$300,A994)*C994*SUMIF($A$17:$A$300,A994,'Beladung des Speichers'!$E$17:$E$300))</f>
        <v/>
      </c>
      <c r="F994" s="166" t="str">
        <f>IF(ISBLANK('Beladung des Speichers'!A994),"",IF(C994=0,"0,00",D994/C994*E994))</f>
        <v/>
      </c>
      <c r="G994" s="167" t="str">
        <f>IF(ISBLANK('Beladung des Speichers'!A994),"",SUMIFS('Beladung des Speichers'!$C$17:$C$300,'Beladung des Speichers'!$A$17:$A$300,A994))</f>
        <v/>
      </c>
      <c r="H994" s="124" t="str">
        <f>IF(ISBLANK('Beladung des Speichers'!A994),"",'Beladung des Speichers'!C994)</f>
        <v/>
      </c>
      <c r="I994" s="168" t="str">
        <f>IF(ISBLANK('Beladung des Speichers'!A994),"",SUMIFS('Beladung des Speichers'!$E$17:$E$1001,'Beladung des Speichers'!$A$17:$A$1001,'Ergebnis (detailliert)'!A994))</f>
        <v/>
      </c>
      <c r="J994" s="125" t="str">
        <f>IF(ISBLANK('Beladung des Speichers'!A994),"",'Beladung des Speichers'!E994)</f>
        <v/>
      </c>
      <c r="K994" s="168" t="str">
        <f>IF(ISBLANK('Beladung des Speichers'!A994),"",SUMIFS('Entladung des Speichers'!$C$17:$C$1001,'Entladung des Speichers'!$A$17:$A$1001,'Ergebnis (detailliert)'!A994))</f>
        <v/>
      </c>
      <c r="L994" s="169" t="str">
        <f t="shared" si="62"/>
        <v/>
      </c>
      <c r="M994" s="169" t="str">
        <f>IF(ISBLANK('Entladung des Speichers'!A994),"",'Entladung des Speichers'!C994)</f>
        <v/>
      </c>
      <c r="N994" s="168" t="str">
        <f>IF(ISBLANK('Beladung des Speichers'!A994),"",SUMIFS('Entladung des Speichers'!$E$17:$E$1001,'Entladung des Speichers'!$A$17:$A$1001,'Ergebnis (detailliert)'!$A$17:$A$300))</f>
        <v/>
      </c>
      <c r="O994" s="125" t="str">
        <f t="shared" si="63"/>
        <v/>
      </c>
      <c r="P994" s="20" t="str">
        <f>IFERROR(IF(A994="","",N994*'Ergebnis (detailliert)'!J994/'Ergebnis (detailliert)'!I994),0)</f>
        <v/>
      </c>
      <c r="Q994" s="106" t="str">
        <f t="shared" si="64"/>
        <v/>
      </c>
      <c r="R994" s="107" t="str">
        <f t="shared" si="65"/>
        <v/>
      </c>
      <c r="S994" s="108" t="str">
        <f>IF(A994="","",IF(LOOKUP(A994,Stammdaten!$A$17:$A$1001,Stammdaten!$G$17:$G$1001)="Nein",0,IF(ISBLANK('Beladung des Speichers'!A994),"",ROUND(MIN(J994,Q994)*-1,2))))</f>
        <v/>
      </c>
    </row>
    <row r="995" spans="1:19" x14ac:dyDescent="0.2">
      <c r="A995" s="109" t="str">
        <f>IF('Beladung des Speichers'!A995="","",'Beladung des Speichers'!A995)</f>
        <v/>
      </c>
      <c r="B995" s="109" t="str">
        <f>IF('Beladung des Speichers'!B995="","",'Beladung des Speichers'!B995)</f>
        <v/>
      </c>
      <c r="C995" s="163" t="str">
        <f>IF(ISBLANK('Beladung des Speichers'!A995),"",SUMIFS('Beladung des Speichers'!$C$17:$C$300,'Beladung des Speichers'!$A$17:$A$300,A995)-SUMIFS('Entladung des Speichers'!$C$17:$C$300,'Entladung des Speichers'!$A$17:$A$300,A995)+SUMIFS(Füllstände!$B$17:$B$299,Füllstände!$A$17:$A$299,A995)-SUMIFS(Füllstände!$C$17:$C$299,Füllstände!$A$17:$A$299,A995))</f>
        <v/>
      </c>
      <c r="D995" s="164" t="str">
        <f>IF(ISBLANK('Beladung des Speichers'!A995),"",C995*'Beladung des Speichers'!C995/SUMIFS('Beladung des Speichers'!$C$17:$C$300,'Beladung des Speichers'!$A$17:$A$300,A995))</f>
        <v/>
      </c>
      <c r="E995" s="165" t="str">
        <f>IF(ISBLANK('Beladung des Speichers'!A995),"",1/SUMIFS('Beladung des Speichers'!$C$17:$C$300,'Beladung des Speichers'!$A$17:$A$300,A995)*C995*SUMIF($A$17:$A$300,A995,'Beladung des Speichers'!$E$17:$E$300))</f>
        <v/>
      </c>
      <c r="F995" s="166" t="str">
        <f>IF(ISBLANK('Beladung des Speichers'!A995),"",IF(C995=0,"0,00",D995/C995*E995))</f>
        <v/>
      </c>
      <c r="G995" s="167" t="str">
        <f>IF(ISBLANK('Beladung des Speichers'!A995),"",SUMIFS('Beladung des Speichers'!$C$17:$C$300,'Beladung des Speichers'!$A$17:$A$300,A995))</f>
        <v/>
      </c>
      <c r="H995" s="124" t="str">
        <f>IF(ISBLANK('Beladung des Speichers'!A995),"",'Beladung des Speichers'!C995)</f>
        <v/>
      </c>
      <c r="I995" s="168" t="str">
        <f>IF(ISBLANK('Beladung des Speichers'!A995),"",SUMIFS('Beladung des Speichers'!$E$17:$E$1001,'Beladung des Speichers'!$A$17:$A$1001,'Ergebnis (detailliert)'!A995))</f>
        <v/>
      </c>
      <c r="J995" s="125" t="str">
        <f>IF(ISBLANK('Beladung des Speichers'!A995),"",'Beladung des Speichers'!E995)</f>
        <v/>
      </c>
      <c r="K995" s="168" t="str">
        <f>IF(ISBLANK('Beladung des Speichers'!A995),"",SUMIFS('Entladung des Speichers'!$C$17:$C$1001,'Entladung des Speichers'!$A$17:$A$1001,'Ergebnis (detailliert)'!A995))</f>
        <v/>
      </c>
      <c r="L995" s="169" t="str">
        <f t="shared" si="62"/>
        <v/>
      </c>
      <c r="M995" s="169" t="str">
        <f>IF(ISBLANK('Entladung des Speichers'!A995),"",'Entladung des Speichers'!C995)</f>
        <v/>
      </c>
      <c r="N995" s="168" t="str">
        <f>IF(ISBLANK('Beladung des Speichers'!A995),"",SUMIFS('Entladung des Speichers'!$E$17:$E$1001,'Entladung des Speichers'!$A$17:$A$1001,'Ergebnis (detailliert)'!$A$17:$A$300))</f>
        <v/>
      </c>
      <c r="O995" s="125" t="str">
        <f t="shared" si="63"/>
        <v/>
      </c>
      <c r="P995" s="20" t="str">
        <f>IFERROR(IF(A995="","",N995*'Ergebnis (detailliert)'!J995/'Ergebnis (detailliert)'!I995),0)</f>
        <v/>
      </c>
      <c r="Q995" s="106" t="str">
        <f t="shared" si="64"/>
        <v/>
      </c>
      <c r="R995" s="107" t="str">
        <f t="shared" si="65"/>
        <v/>
      </c>
      <c r="S995" s="108" t="str">
        <f>IF(A995="","",IF(LOOKUP(A995,Stammdaten!$A$17:$A$1001,Stammdaten!$G$17:$G$1001)="Nein",0,IF(ISBLANK('Beladung des Speichers'!A995),"",ROUND(MIN(J995,Q995)*-1,2))))</f>
        <v/>
      </c>
    </row>
    <row r="996" spans="1:19" x14ac:dyDescent="0.2">
      <c r="A996" s="109" t="str">
        <f>IF('Beladung des Speichers'!A996="","",'Beladung des Speichers'!A996)</f>
        <v/>
      </c>
      <c r="B996" s="109" t="str">
        <f>IF('Beladung des Speichers'!B996="","",'Beladung des Speichers'!B996)</f>
        <v/>
      </c>
      <c r="C996" s="163" t="str">
        <f>IF(ISBLANK('Beladung des Speichers'!A996),"",SUMIFS('Beladung des Speichers'!$C$17:$C$300,'Beladung des Speichers'!$A$17:$A$300,A996)-SUMIFS('Entladung des Speichers'!$C$17:$C$300,'Entladung des Speichers'!$A$17:$A$300,A996)+SUMIFS(Füllstände!$B$17:$B$299,Füllstände!$A$17:$A$299,A996)-SUMIFS(Füllstände!$C$17:$C$299,Füllstände!$A$17:$A$299,A996))</f>
        <v/>
      </c>
      <c r="D996" s="164" t="str">
        <f>IF(ISBLANK('Beladung des Speichers'!A996),"",C996*'Beladung des Speichers'!C996/SUMIFS('Beladung des Speichers'!$C$17:$C$300,'Beladung des Speichers'!$A$17:$A$300,A996))</f>
        <v/>
      </c>
      <c r="E996" s="165" t="str">
        <f>IF(ISBLANK('Beladung des Speichers'!A996),"",1/SUMIFS('Beladung des Speichers'!$C$17:$C$300,'Beladung des Speichers'!$A$17:$A$300,A996)*C996*SUMIF($A$17:$A$300,A996,'Beladung des Speichers'!$E$17:$E$300))</f>
        <v/>
      </c>
      <c r="F996" s="166" t="str">
        <f>IF(ISBLANK('Beladung des Speichers'!A996),"",IF(C996=0,"0,00",D996/C996*E996))</f>
        <v/>
      </c>
      <c r="G996" s="167" t="str">
        <f>IF(ISBLANK('Beladung des Speichers'!A996),"",SUMIFS('Beladung des Speichers'!$C$17:$C$300,'Beladung des Speichers'!$A$17:$A$300,A996))</f>
        <v/>
      </c>
      <c r="H996" s="124" t="str">
        <f>IF(ISBLANK('Beladung des Speichers'!A996),"",'Beladung des Speichers'!C996)</f>
        <v/>
      </c>
      <c r="I996" s="168" t="str">
        <f>IF(ISBLANK('Beladung des Speichers'!A996),"",SUMIFS('Beladung des Speichers'!$E$17:$E$1001,'Beladung des Speichers'!$A$17:$A$1001,'Ergebnis (detailliert)'!A996))</f>
        <v/>
      </c>
      <c r="J996" s="125" t="str">
        <f>IF(ISBLANK('Beladung des Speichers'!A996),"",'Beladung des Speichers'!E996)</f>
        <v/>
      </c>
      <c r="K996" s="168" t="str">
        <f>IF(ISBLANK('Beladung des Speichers'!A996),"",SUMIFS('Entladung des Speichers'!$C$17:$C$1001,'Entladung des Speichers'!$A$17:$A$1001,'Ergebnis (detailliert)'!A996))</f>
        <v/>
      </c>
      <c r="L996" s="169" t="str">
        <f t="shared" si="62"/>
        <v/>
      </c>
      <c r="M996" s="169" t="str">
        <f>IF(ISBLANK('Entladung des Speichers'!A996),"",'Entladung des Speichers'!C996)</f>
        <v/>
      </c>
      <c r="N996" s="168" t="str">
        <f>IF(ISBLANK('Beladung des Speichers'!A996),"",SUMIFS('Entladung des Speichers'!$E$17:$E$1001,'Entladung des Speichers'!$A$17:$A$1001,'Ergebnis (detailliert)'!$A$17:$A$300))</f>
        <v/>
      </c>
      <c r="O996" s="125" t="str">
        <f t="shared" si="63"/>
        <v/>
      </c>
      <c r="P996" s="20" t="str">
        <f>IFERROR(IF(A996="","",N996*'Ergebnis (detailliert)'!J996/'Ergebnis (detailliert)'!I996),0)</f>
        <v/>
      </c>
      <c r="Q996" s="106" t="str">
        <f t="shared" si="64"/>
        <v/>
      </c>
      <c r="R996" s="107" t="str">
        <f t="shared" si="65"/>
        <v/>
      </c>
      <c r="S996" s="108" t="str">
        <f>IF(A996="","",IF(LOOKUP(A996,Stammdaten!$A$17:$A$1001,Stammdaten!$G$17:$G$1001)="Nein",0,IF(ISBLANK('Beladung des Speichers'!A996),"",ROUND(MIN(J996,Q996)*-1,2))))</f>
        <v/>
      </c>
    </row>
    <row r="997" spans="1:19" x14ac:dyDescent="0.2">
      <c r="A997" s="109" t="str">
        <f>IF('Beladung des Speichers'!A997="","",'Beladung des Speichers'!A997)</f>
        <v/>
      </c>
      <c r="B997" s="109" t="str">
        <f>IF('Beladung des Speichers'!B997="","",'Beladung des Speichers'!B997)</f>
        <v/>
      </c>
      <c r="C997" s="163" t="str">
        <f>IF(ISBLANK('Beladung des Speichers'!A997),"",SUMIFS('Beladung des Speichers'!$C$17:$C$300,'Beladung des Speichers'!$A$17:$A$300,A997)-SUMIFS('Entladung des Speichers'!$C$17:$C$300,'Entladung des Speichers'!$A$17:$A$300,A997)+SUMIFS(Füllstände!$B$17:$B$299,Füllstände!$A$17:$A$299,A997)-SUMIFS(Füllstände!$C$17:$C$299,Füllstände!$A$17:$A$299,A997))</f>
        <v/>
      </c>
      <c r="D997" s="164" t="str">
        <f>IF(ISBLANK('Beladung des Speichers'!A997),"",C997*'Beladung des Speichers'!C997/SUMIFS('Beladung des Speichers'!$C$17:$C$300,'Beladung des Speichers'!$A$17:$A$300,A997))</f>
        <v/>
      </c>
      <c r="E997" s="165" t="str">
        <f>IF(ISBLANK('Beladung des Speichers'!A997),"",1/SUMIFS('Beladung des Speichers'!$C$17:$C$300,'Beladung des Speichers'!$A$17:$A$300,A997)*C997*SUMIF($A$17:$A$300,A997,'Beladung des Speichers'!$E$17:$E$300))</f>
        <v/>
      </c>
      <c r="F997" s="166" t="str">
        <f>IF(ISBLANK('Beladung des Speichers'!A997),"",IF(C997=0,"0,00",D997/C997*E997))</f>
        <v/>
      </c>
      <c r="G997" s="167" t="str">
        <f>IF(ISBLANK('Beladung des Speichers'!A997),"",SUMIFS('Beladung des Speichers'!$C$17:$C$300,'Beladung des Speichers'!$A$17:$A$300,A997))</f>
        <v/>
      </c>
      <c r="H997" s="124" t="str">
        <f>IF(ISBLANK('Beladung des Speichers'!A997),"",'Beladung des Speichers'!C997)</f>
        <v/>
      </c>
      <c r="I997" s="168" t="str">
        <f>IF(ISBLANK('Beladung des Speichers'!A997),"",SUMIFS('Beladung des Speichers'!$E$17:$E$1001,'Beladung des Speichers'!$A$17:$A$1001,'Ergebnis (detailliert)'!A997))</f>
        <v/>
      </c>
      <c r="J997" s="125" t="str">
        <f>IF(ISBLANK('Beladung des Speichers'!A997),"",'Beladung des Speichers'!E997)</f>
        <v/>
      </c>
      <c r="K997" s="168" t="str">
        <f>IF(ISBLANK('Beladung des Speichers'!A997),"",SUMIFS('Entladung des Speichers'!$C$17:$C$1001,'Entladung des Speichers'!$A$17:$A$1001,'Ergebnis (detailliert)'!A997))</f>
        <v/>
      </c>
      <c r="L997" s="169" t="str">
        <f t="shared" si="62"/>
        <v/>
      </c>
      <c r="M997" s="169" t="str">
        <f>IF(ISBLANK('Entladung des Speichers'!A997),"",'Entladung des Speichers'!C997)</f>
        <v/>
      </c>
      <c r="N997" s="168" t="str">
        <f>IF(ISBLANK('Beladung des Speichers'!A997),"",SUMIFS('Entladung des Speichers'!$E$17:$E$1001,'Entladung des Speichers'!$A$17:$A$1001,'Ergebnis (detailliert)'!$A$17:$A$300))</f>
        <v/>
      </c>
      <c r="O997" s="125" t="str">
        <f t="shared" si="63"/>
        <v/>
      </c>
      <c r="P997" s="20" t="str">
        <f>IFERROR(IF(A997="","",N997*'Ergebnis (detailliert)'!J997/'Ergebnis (detailliert)'!I997),0)</f>
        <v/>
      </c>
      <c r="Q997" s="106" t="str">
        <f t="shared" si="64"/>
        <v/>
      </c>
      <c r="R997" s="107" t="str">
        <f t="shared" si="65"/>
        <v/>
      </c>
      <c r="S997" s="108" t="str">
        <f>IF(A997="","",IF(LOOKUP(A997,Stammdaten!$A$17:$A$1001,Stammdaten!$G$17:$G$1001)="Nein",0,IF(ISBLANK('Beladung des Speichers'!A997),"",ROUND(MIN(J997,Q997)*-1,2))))</f>
        <v/>
      </c>
    </row>
    <row r="998" spans="1:19" x14ac:dyDescent="0.2">
      <c r="A998" s="109" t="str">
        <f>IF('Beladung des Speichers'!A998="","",'Beladung des Speichers'!A998)</f>
        <v/>
      </c>
      <c r="B998" s="109" t="str">
        <f>IF('Beladung des Speichers'!B998="","",'Beladung des Speichers'!B998)</f>
        <v/>
      </c>
      <c r="C998" s="163" t="str">
        <f>IF(ISBLANK('Beladung des Speichers'!A998),"",SUMIFS('Beladung des Speichers'!$C$17:$C$300,'Beladung des Speichers'!$A$17:$A$300,A998)-SUMIFS('Entladung des Speichers'!$C$17:$C$300,'Entladung des Speichers'!$A$17:$A$300,A998)+SUMIFS(Füllstände!$B$17:$B$299,Füllstände!$A$17:$A$299,A998)-SUMIFS(Füllstände!$C$17:$C$299,Füllstände!$A$17:$A$299,A998))</f>
        <v/>
      </c>
      <c r="D998" s="164" t="str">
        <f>IF(ISBLANK('Beladung des Speichers'!A998),"",C998*'Beladung des Speichers'!C998/SUMIFS('Beladung des Speichers'!$C$17:$C$300,'Beladung des Speichers'!$A$17:$A$300,A998))</f>
        <v/>
      </c>
      <c r="E998" s="165" t="str">
        <f>IF(ISBLANK('Beladung des Speichers'!A998),"",1/SUMIFS('Beladung des Speichers'!$C$17:$C$300,'Beladung des Speichers'!$A$17:$A$300,A998)*C998*SUMIF($A$17:$A$300,A998,'Beladung des Speichers'!$E$17:$E$300))</f>
        <v/>
      </c>
      <c r="F998" s="166" t="str">
        <f>IF(ISBLANK('Beladung des Speichers'!A998),"",IF(C998=0,"0,00",D998/C998*E998))</f>
        <v/>
      </c>
      <c r="G998" s="167" t="str">
        <f>IF(ISBLANK('Beladung des Speichers'!A998),"",SUMIFS('Beladung des Speichers'!$C$17:$C$300,'Beladung des Speichers'!$A$17:$A$300,A998))</f>
        <v/>
      </c>
      <c r="H998" s="124" t="str">
        <f>IF(ISBLANK('Beladung des Speichers'!A998),"",'Beladung des Speichers'!C998)</f>
        <v/>
      </c>
      <c r="I998" s="168" t="str">
        <f>IF(ISBLANK('Beladung des Speichers'!A998),"",SUMIFS('Beladung des Speichers'!$E$17:$E$1001,'Beladung des Speichers'!$A$17:$A$1001,'Ergebnis (detailliert)'!A998))</f>
        <v/>
      </c>
      <c r="J998" s="125" t="str">
        <f>IF(ISBLANK('Beladung des Speichers'!A998),"",'Beladung des Speichers'!E998)</f>
        <v/>
      </c>
      <c r="K998" s="168" t="str">
        <f>IF(ISBLANK('Beladung des Speichers'!A998),"",SUMIFS('Entladung des Speichers'!$C$17:$C$1001,'Entladung des Speichers'!$A$17:$A$1001,'Ergebnis (detailliert)'!A998))</f>
        <v/>
      </c>
      <c r="L998" s="169" t="str">
        <f t="shared" si="62"/>
        <v/>
      </c>
      <c r="M998" s="169" t="str">
        <f>IF(ISBLANK('Entladung des Speichers'!A998),"",'Entladung des Speichers'!C998)</f>
        <v/>
      </c>
      <c r="N998" s="168" t="str">
        <f>IF(ISBLANK('Beladung des Speichers'!A998),"",SUMIFS('Entladung des Speichers'!$E$17:$E$1001,'Entladung des Speichers'!$A$17:$A$1001,'Ergebnis (detailliert)'!$A$17:$A$300))</f>
        <v/>
      </c>
      <c r="O998" s="125" t="str">
        <f t="shared" si="63"/>
        <v/>
      </c>
      <c r="P998" s="20" t="str">
        <f>IFERROR(IF(A998="","",N998*'Ergebnis (detailliert)'!J998/'Ergebnis (detailliert)'!I998),0)</f>
        <v/>
      </c>
      <c r="Q998" s="106" t="str">
        <f t="shared" si="64"/>
        <v/>
      </c>
      <c r="R998" s="107" t="str">
        <f t="shared" si="65"/>
        <v/>
      </c>
      <c r="S998" s="108" t="str">
        <f>IF(A998="","",IF(LOOKUP(A998,Stammdaten!$A$17:$A$1001,Stammdaten!$G$17:$G$1001)="Nein",0,IF(ISBLANK('Beladung des Speichers'!A998),"",ROUND(MIN(J998,Q998)*-1,2))))</f>
        <v/>
      </c>
    </row>
    <row r="999" spans="1:19" x14ac:dyDescent="0.2">
      <c r="A999" s="109" t="str">
        <f>IF('Beladung des Speichers'!A999="","",'Beladung des Speichers'!A999)</f>
        <v/>
      </c>
      <c r="B999" s="109" t="str">
        <f>IF('Beladung des Speichers'!B999="","",'Beladung des Speichers'!B999)</f>
        <v/>
      </c>
      <c r="C999" s="163" t="str">
        <f>IF(ISBLANK('Beladung des Speichers'!A999),"",SUMIFS('Beladung des Speichers'!$C$17:$C$300,'Beladung des Speichers'!$A$17:$A$300,A999)-SUMIFS('Entladung des Speichers'!$C$17:$C$300,'Entladung des Speichers'!$A$17:$A$300,A999)+SUMIFS(Füllstände!$B$17:$B$299,Füllstände!$A$17:$A$299,A999)-SUMIFS(Füllstände!$C$17:$C$299,Füllstände!$A$17:$A$299,A999))</f>
        <v/>
      </c>
      <c r="D999" s="164" t="str">
        <f>IF(ISBLANK('Beladung des Speichers'!A999),"",C999*'Beladung des Speichers'!C999/SUMIFS('Beladung des Speichers'!$C$17:$C$300,'Beladung des Speichers'!$A$17:$A$300,A999))</f>
        <v/>
      </c>
      <c r="E999" s="165" t="str">
        <f>IF(ISBLANK('Beladung des Speichers'!A999),"",1/SUMIFS('Beladung des Speichers'!$C$17:$C$300,'Beladung des Speichers'!$A$17:$A$300,A999)*C999*SUMIF($A$17:$A$300,A999,'Beladung des Speichers'!$E$17:$E$300))</f>
        <v/>
      </c>
      <c r="F999" s="166" t="str">
        <f>IF(ISBLANK('Beladung des Speichers'!A999),"",IF(C999=0,"0,00",D999/C999*E999))</f>
        <v/>
      </c>
      <c r="G999" s="167" t="str">
        <f>IF(ISBLANK('Beladung des Speichers'!A999),"",SUMIFS('Beladung des Speichers'!$C$17:$C$300,'Beladung des Speichers'!$A$17:$A$300,A999))</f>
        <v/>
      </c>
      <c r="H999" s="124" t="str">
        <f>IF(ISBLANK('Beladung des Speichers'!A999),"",'Beladung des Speichers'!C999)</f>
        <v/>
      </c>
      <c r="I999" s="168" t="str">
        <f>IF(ISBLANK('Beladung des Speichers'!A999),"",SUMIFS('Beladung des Speichers'!$E$17:$E$1001,'Beladung des Speichers'!$A$17:$A$1001,'Ergebnis (detailliert)'!A999))</f>
        <v/>
      </c>
      <c r="J999" s="125" t="str">
        <f>IF(ISBLANK('Beladung des Speichers'!A999),"",'Beladung des Speichers'!E999)</f>
        <v/>
      </c>
      <c r="K999" s="168" t="str">
        <f>IF(ISBLANK('Beladung des Speichers'!A999),"",SUMIFS('Entladung des Speichers'!$C$17:$C$1001,'Entladung des Speichers'!$A$17:$A$1001,'Ergebnis (detailliert)'!A999))</f>
        <v/>
      </c>
      <c r="L999" s="169" t="str">
        <f t="shared" si="62"/>
        <v/>
      </c>
      <c r="M999" s="169" t="str">
        <f>IF(ISBLANK('Entladung des Speichers'!A999),"",'Entladung des Speichers'!C999)</f>
        <v/>
      </c>
      <c r="N999" s="168" t="str">
        <f>IF(ISBLANK('Beladung des Speichers'!A999),"",SUMIFS('Entladung des Speichers'!$E$17:$E$1001,'Entladung des Speichers'!$A$17:$A$1001,'Ergebnis (detailliert)'!$A$17:$A$300))</f>
        <v/>
      </c>
      <c r="O999" s="125" t="str">
        <f t="shared" si="63"/>
        <v/>
      </c>
      <c r="P999" s="20" t="str">
        <f>IFERROR(IF(A999="","",N999*'Ergebnis (detailliert)'!J999/'Ergebnis (detailliert)'!I999),0)</f>
        <v/>
      </c>
      <c r="Q999" s="106" t="str">
        <f t="shared" si="64"/>
        <v/>
      </c>
      <c r="R999" s="107" t="str">
        <f t="shared" si="65"/>
        <v/>
      </c>
      <c r="S999" s="108" t="str">
        <f>IF(A999="","",IF(LOOKUP(A999,Stammdaten!$A$17:$A$1001,Stammdaten!$G$17:$G$1001)="Nein",0,IF(ISBLANK('Beladung des Speichers'!A999),"",ROUND(MIN(J999,Q999)*-1,2))))</f>
        <v/>
      </c>
    </row>
    <row r="1000" spans="1:19" x14ac:dyDescent="0.2">
      <c r="A1000" s="109" t="str">
        <f>IF('Beladung des Speichers'!A1000="","",'Beladung des Speichers'!A1000)</f>
        <v/>
      </c>
      <c r="B1000" s="109" t="str">
        <f>IF('Beladung des Speichers'!B1000="","",'Beladung des Speichers'!B1000)</f>
        <v/>
      </c>
      <c r="C1000" s="163" t="str">
        <f>IF(ISBLANK('Beladung des Speichers'!A1000),"",SUMIFS('Beladung des Speichers'!$C$17:$C$300,'Beladung des Speichers'!$A$17:$A$300,A1000)-SUMIFS('Entladung des Speichers'!$C$17:$C$300,'Entladung des Speichers'!$A$17:$A$300,A1000)+SUMIFS(Füllstände!$B$17:$B$299,Füllstände!$A$17:$A$299,A1000)-SUMIFS(Füllstände!$C$17:$C$299,Füllstände!$A$17:$A$299,A1000))</f>
        <v/>
      </c>
      <c r="D1000" s="164" t="str">
        <f>IF(ISBLANK('Beladung des Speichers'!A1000),"",C1000*'Beladung des Speichers'!C1000/SUMIFS('Beladung des Speichers'!$C$17:$C$300,'Beladung des Speichers'!$A$17:$A$300,A1000))</f>
        <v/>
      </c>
      <c r="E1000" s="165" t="str">
        <f>IF(ISBLANK('Beladung des Speichers'!A1000),"",1/SUMIFS('Beladung des Speichers'!$C$17:$C$300,'Beladung des Speichers'!$A$17:$A$300,A1000)*C1000*SUMIF($A$17:$A$300,A1000,'Beladung des Speichers'!$E$17:$E$300))</f>
        <v/>
      </c>
      <c r="F1000" s="166" t="str">
        <f>IF(ISBLANK('Beladung des Speichers'!A1000),"",IF(C1000=0,"0,00",D1000/C1000*E1000))</f>
        <v/>
      </c>
      <c r="G1000" s="167" t="str">
        <f>IF(ISBLANK('Beladung des Speichers'!A1000),"",SUMIFS('Beladung des Speichers'!$C$17:$C$300,'Beladung des Speichers'!$A$17:$A$300,A1000))</f>
        <v/>
      </c>
      <c r="H1000" s="124" t="str">
        <f>IF(ISBLANK('Beladung des Speichers'!A1000),"",'Beladung des Speichers'!C1000)</f>
        <v/>
      </c>
      <c r="I1000" s="168" t="str">
        <f>IF(ISBLANK('Beladung des Speichers'!A1000),"",SUMIFS('Beladung des Speichers'!$E$17:$E$1001,'Beladung des Speichers'!$A$17:$A$1001,'Ergebnis (detailliert)'!A1000))</f>
        <v/>
      </c>
      <c r="J1000" s="125" t="str">
        <f>IF(ISBLANK('Beladung des Speichers'!A1000),"",'Beladung des Speichers'!E1000)</f>
        <v/>
      </c>
      <c r="K1000" s="168" t="str">
        <f>IF(ISBLANK('Beladung des Speichers'!A1000),"",SUMIFS('Entladung des Speichers'!$C$17:$C$1001,'Entladung des Speichers'!$A$17:$A$1001,'Ergebnis (detailliert)'!A1000))</f>
        <v/>
      </c>
      <c r="L1000" s="169" t="str">
        <f t="shared" si="62"/>
        <v/>
      </c>
      <c r="M1000" s="169" t="str">
        <f>IF(ISBLANK('Entladung des Speichers'!A1000),"",'Entladung des Speichers'!C1000)</f>
        <v/>
      </c>
      <c r="N1000" s="168" t="str">
        <f>IF(ISBLANK('Beladung des Speichers'!A1000),"",SUMIFS('Entladung des Speichers'!$E$17:$E$1001,'Entladung des Speichers'!$A$17:$A$1001,'Ergebnis (detailliert)'!$A$17:$A$300))</f>
        <v/>
      </c>
      <c r="O1000" s="125" t="str">
        <f t="shared" si="63"/>
        <v/>
      </c>
      <c r="P1000" s="20" t="str">
        <f>IFERROR(IF(A1000="","",N1000*'Ergebnis (detailliert)'!J1000/'Ergebnis (detailliert)'!I1000),0)</f>
        <v/>
      </c>
      <c r="Q1000" s="106" t="str">
        <f t="shared" si="64"/>
        <v/>
      </c>
      <c r="R1000" s="107" t="str">
        <f t="shared" si="65"/>
        <v/>
      </c>
      <c r="S1000" s="108" t="str">
        <f>IF(A1000="","",IF(LOOKUP(A1000,Stammdaten!$A$17:$A$1001,Stammdaten!$G$17:$G$1001)="Nein",0,IF(ISBLANK('Beladung des Speichers'!A1000),"",ROUND(MIN(J1000,Q1000)*-1,2))))</f>
        <v/>
      </c>
    </row>
    <row r="1001" spans="1:19" ht="15" thickBot="1" x14ac:dyDescent="0.25">
      <c r="A1001" s="115" t="str">
        <f>IF('Beladung des Speichers'!A1001="","",'Beladung des Speichers'!A1001)</f>
        <v/>
      </c>
      <c r="B1001" s="109" t="str">
        <f>IF('Beladung des Speichers'!B1001="","",'Beladung des Speichers'!B1001)</f>
        <v/>
      </c>
      <c r="C1001" s="163" t="str">
        <f>IF(ISBLANK('Beladung des Speichers'!A1001),"",SUMIFS('Beladung des Speichers'!$C$17:$C$300,'Beladung des Speichers'!$A$17:$A$300,A1001)-SUMIFS('Entladung des Speichers'!$C$17:$C$300,'Entladung des Speichers'!$A$17:$A$300,A1001)+SUMIFS(Füllstände!$B$17:$B$299,Füllstände!$A$17:$A$299,A1001)-SUMIFS(Füllstände!$C$17:$C$299,Füllstände!$A$17:$A$299,A1001))</f>
        <v/>
      </c>
      <c r="D1001" s="164" t="str">
        <f>IF(ISBLANK('Beladung des Speichers'!A1001),"",C1001*'Beladung des Speichers'!C1001/SUMIFS('Beladung des Speichers'!$C$17:$C$300,'Beladung des Speichers'!$A$17:$A$300,A1001))</f>
        <v/>
      </c>
      <c r="E1001" s="165" t="str">
        <f>IF(ISBLANK('Beladung des Speichers'!A1001),"",1/SUMIFS('Beladung des Speichers'!$C$17:$C$300,'Beladung des Speichers'!$A$17:$A$300,A1001)*C1001*SUMIF($A$17:$A$300,A1001,'Beladung des Speichers'!$E$17:$E$300))</f>
        <v/>
      </c>
      <c r="F1001" s="166" t="str">
        <f>IF(ISBLANK('Beladung des Speichers'!A1001),"",IF(C1001=0,"0,00",D1001/C1001*E1001))</f>
        <v/>
      </c>
      <c r="G1001" s="167" t="str">
        <f>IF(ISBLANK('Beladung des Speichers'!A1001),"",SUMIFS('Beladung des Speichers'!$C$17:$C$300,'Beladung des Speichers'!$A$17:$A$300,A1001))</f>
        <v/>
      </c>
      <c r="H1001" s="124" t="str">
        <f>IF(ISBLANK('Beladung des Speichers'!A1001),"",'Beladung des Speichers'!C1001)</f>
        <v/>
      </c>
      <c r="I1001" s="168" t="str">
        <f>IF(ISBLANK('Beladung des Speichers'!A1001),"",SUMIFS('Beladung des Speichers'!$E$17:$E$1001,'Beladung des Speichers'!$A$17:$A$1001,'Ergebnis (detailliert)'!A1001))</f>
        <v/>
      </c>
      <c r="J1001" s="125" t="str">
        <f>IF(ISBLANK('Beladung des Speichers'!A1001),"",'Beladung des Speichers'!E1001)</f>
        <v/>
      </c>
      <c r="K1001" s="168" t="str">
        <f>IF(ISBLANK('Beladung des Speichers'!A1001),"",SUMIFS('Entladung des Speichers'!$C$17:$C$1001,'Entladung des Speichers'!$A$17:$A$1001,'Ergebnis (detailliert)'!A1001))</f>
        <v/>
      </c>
      <c r="L1001" s="169" t="str">
        <f t="shared" si="62"/>
        <v/>
      </c>
      <c r="M1001" s="169" t="str">
        <f>IF(ISBLANK('Entladung des Speichers'!A1001),"",'Entladung des Speichers'!C1001)</f>
        <v/>
      </c>
      <c r="N1001" s="168" t="str">
        <f>IF(ISBLANK('Beladung des Speichers'!A1001),"",SUMIFS('Entladung des Speichers'!$E$17:$E$1001,'Entladung des Speichers'!$A$17:$A$1001,'Ergebnis (detailliert)'!$A$17:$A$300))</f>
        <v/>
      </c>
      <c r="O1001" s="125" t="str">
        <f t="shared" si="63"/>
        <v/>
      </c>
      <c r="P1001" s="20" t="str">
        <f>IFERROR(IF(A1001="","",N1001*'Ergebnis (detailliert)'!J1001/'Ergebnis (detailliert)'!I1001),0)</f>
        <v/>
      </c>
      <c r="Q1001" s="106" t="str">
        <f t="shared" si="64"/>
        <v/>
      </c>
      <c r="R1001" s="107" t="str">
        <f t="shared" si="65"/>
        <v/>
      </c>
      <c r="S1001" s="108" t="str">
        <f>IF(A1001="","",IF(LOOKUP(A1001,Stammdaten!$A$17:$A$1001,Stammdaten!$G$17:$G$1001)="Nein",0,IF(ISBLANK('Beladung des Speichers'!A1001),"",ROUND(MIN(J1001,Q1001)*-1,2))))</f>
        <v/>
      </c>
    </row>
  </sheetData>
  <sheetProtection algorithmName="SHA-512" hashValue="YudWC53n3yYBj/2ADLSWRwvi/9nglYFIiXWhCFzPv9zESxKGNNGDZcsFzgduWPQ0mjJ4RjROvpLFVBgCZbygmw==" saltValue="BbT3f+JdID9wagdndsZjzQ==" spinCount="100000" sheet="1" objects="1" scenarios="1" selectLockedCells="1"/>
  <mergeCells count="6">
    <mergeCell ref="C14:F14"/>
    <mergeCell ref="R14:S14"/>
    <mergeCell ref="K14:M14"/>
    <mergeCell ref="N14:Q14"/>
    <mergeCell ref="G14:H14"/>
    <mergeCell ref="I14:J14"/>
  </mergeCells>
  <pageMargins left="0.7" right="0.7" top="0.78740157499999996" bottom="0.78740157499999996"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U602"/>
  <sheetViews>
    <sheetView workbookViewId="0">
      <selection activeCell="A3" sqref="A3"/>
    </sheetView>
  </sheetViews>
  <sheetFormatPr baseColWidth="10" defaultRowHeight="14.25" x14ac:dyDescent="0.2"/>
  <cols>
    <col min="1" max="1" width="34.75" customWidth="1"/>
    <col min="2" max="2" width="6.125" customWidth="1"/>
    <col min="3" max="3" width="27.375" customWidth="1"/>
    <col min="4" max="4" width="11" style="6" customWidth="1"/>
    <col min="5" max="5" width="17.75" customWidth="1"/>
    <col min="7" max="7" width="11.5" style="1"/>
    <col min="8" max="8" width="22.75" customWidth="1"/>
    <col min="10" max="10" width="40.375" style="3" customWidth="1"/>
    <col min="11" max="11" width="37.25" bestFit="1" customWidth="1"/>
    <col min="16" max="16" width="11" style="6"/>
  </cols>
  <sheetData>
    <row r="1" spans="1:21" ht="28.5" x14ac:dyDescent="0.2">
      <c r="A1" t="s">
        <v>76</v>
      </c>
      <c r="B1" t="s">
        <v>12</v>
      </c>
      <c r="C1" t="s">
        <v>21</v>
      </c>
      <c r="E1" t="s">
        <v>78</v>
      </c>
      <c r="F1">
        <v>2017</v>
      </c>
      <c r="G1" s="1">
        <v>0.438</v>
      </c>
      <c r="H1" s="1" t="s">
        <v>76</v>
      </c>
      <c r="J1" s="5" t="s">
        <v>79</v>
      </c>
      <c r="K1" s="2" t="str">
        <f>"Beladung aus dem Netz der "&amp;Stammdaten!F3</f>
        <v xml:space="preserve">Beladung aus dem Netz der </v>
      </c>
      <c r="L1" s="2"/>
      <c r="Q1" s="6"/>
      <c r="R1" s="6"/>
    </row>
    <row r="2" spans="1:21" x14ac:dyDescent="0.2">
      <c r="A2" t="s">
        <v>70</v>
      </c>
      <c r="B2" t="s">
        <v>13</v>
      </c>
      <c r="C2" t="s">
        <v>22</v>
      </c>
      <c r="F2">
        <v>2018</v>
      </c>
      <c r="G2" s="1">
        <v>0.34499999999999997</v>
      </c>
      <c r="H2" s="1" t="s">
        <v>70</v>
      </c>
      <c r="J2" s="4">
        <v>1.1000000000000001</v>
      </c>
      <c r="K2" s="2" t="s">
        <v>88</v>
      </c>
      <c r="L2" s="6"/>
      <c r="O2" s="6"/>
      <c r="Q2" s="6"/>
      <c r="R2" s="6"/>
      <c r="S2" s="6"/>
      <c r="U2" s="6"/>
    </row>
    <row r="3" spans="1:21" x14ac:dyDescent="0.2">
      <c r="A3" s="171" t="s">
        <v>99</v>
      </c>
      <c r="C3" t="s">
        <v>23</v>
      </c>
      <c r="E3" s="1" t="s">
        <v>25</v>
      </c>
      <c r="F3">
        <v>2019</v>
      </c>
      <c r="G3" s="132">
        <v>0.28000000000000003</v>
      </c>
      <c r="H3" s="1" t="s">
        <v>77</v>
      </c>
      <c r="K3" s="2" t="s">
        <v>84</v>
      </c>
      <c r="L3" s="6"/>
      <c r="O3" s="6"/>
      <c r="Q3" s="6"/>
      <c r="R3" s="6"/>
      <c r="S3" s="6"/>
      <c r="T3" s="6"/>
      <c r="U3" s="6"/>
    </row>
    <row r="4" spans="1:21" x14ac:dyDescent="0.2">
      <c r="C4" t="s">
        <v>24</v>
      </c>
      <c r="E4" s="1" t="s">
        <v>26</v>
      </c>
      <c r="F4">
        <v>2020</v>
      </c>
      <c r="G4" s="1">
        <v>0.22600000000000001</v>
      </c>
      <c r="H4" s="1"/>
      <c r="K4" s="2" t="str">
        <f>IF(Q4="","",IF(Q4=Stammdaten!#REF!,Q4,IF(Q4=Stammdaten!#REF!,Q4,"Beladung aus dem Netz der "&amp;Q4)))</f>
        <v/>
      </c>
      <c r="L4" s="6"/>
      <c r="O4" s="6"/>
      <c r="Q4" s="6"/>
      <c r="R4" s="6"/>
      <c r="S4" s="6"/>
      <c r="T4" s="6"/>
      <c r="U4" s="6"/>
    </row>
    <row r="5" spans="1:21" x14ac:dyDescent="0.2">
      <c r="E5" s="1" t="s">
        <v>27</v>
      </c>
      <c r="F5">
        <v>2021</v>
      </c>
      <c r="G5" s="1">
        <v>0.254</v>
      </c>
      <c r="K5" s="2" t="str">
        <f>IF(Q5="","",IF(Q5=Stammdaten!#REF!,Q5,IF(Q5=Stammdaten!#REF!,Q5,"Beladung aus dem Netz der "&amp;Q5)))</f>
        <v/>
      </c>
      <c r="L5" s="6"/>
      <c r="O5" s="6"/>
      <c r="Q5" s="6"/>
      <c r="R5" s="6"/>
      <c r="S5" s="6"/>
      <c r="T5" s="6"/>
      <c r="U5" s="6"/>
    </row>
    <row r="6" spans="1:21" x14ac:dyDescent="0.2">
      <c r="E6" s="1" t="s">
        <v>28</v>
      </c>
      <c r="F6">
        <v>2022</v>
      </c>
      <c r="G6" s="1">
        <v>0.378</v>
      </c>
      <c r="K6" s="2" t="str">
        <f>IF(Q6="","",IF(Q6=Stammdaten!#REF!,Q6,IF(Q6=Stammdaten!#REF!,Q6,"Beladung aus dem Netz der "&amp;Q6)))</f>
        <v/>
      </c>
      <c r="L6" s="6"/>
      <c r="O6" s="6"/>
      <c r="Q6" s="6"/>
      <c r="R6" s="6"/>
      <c r="S6" s="6"/>
      <c r="T6" s="6"/>
      <c r="U6" s="6"/>
    </row>
    <row r="7" spans="1:21" x14ac:dyDescent="0.2">
      <c r="E7" s="1" t="s">
        <v>29</v>
      </c>
      <c r="K7" s="2" t="str">
        <f>IF(Q7="","",IF(Q7=Stammdaten!#REF!,Q7,IF(Q7=Stammdaten!#REF!,Q7,"Beladung aus dem Netz der "&amp;Q7)))</f>
        <v/>
      </c>
      <c r="L7" s="6"/>
      <c r="O7" s="6"/>
      <c r="Q7" s="6"/>
      <c r="R7" s="6"/>
      <c r="S7" s="6"/>
      <c r="T7" s="6"/>
      <c r="U7" s="6"/>
    </row>
    <row r="8" spans="1:21" s="1" customFormat="1" x14ac:dyDescent="0.2">
      <c r="D8" s="6"/>
      <c r="E8" s="1" t="s">
        <v>30</v>
      </c>
      <c r="H8"/>
      <c r="J8" s="3"/>
      <c r="K8" s="2" t="str">
        <f>IF(Q8="","",IF(Q8=Stammdaten!#REF!,Q8,IF(Q8=Stammdaten!#REF!,Q8,"Beladung aus dem Netz der "&amp;Q8)))</f>
        <v/>
      </c>
      <c r="L8" s="6"/>
      <c r="O8" s="6"/>
      <c r="P8" s="6"/>
      <c r="Q8" s="6"/>
      <c r="R8" s="6"/>
      <c r="S8" s="6"/>
      <c r="T8" s="6"/>
      <c r="U8" s="6"/>
    </row>
    <row r="9" spans="1:21" x14ac:dyDescent="0.2">
      <c r="E9" s="1" t="s">
        <v>31</v>
      </c>
      <c r="K9" s="2" t="str">
        <f>IF(Q9="","",IF(Q9=Stammdaten!#REF!,Q9,IF(Q9=Stammdaten!#REF!,Q9,"Beladung aus dem Netz der "&amp;Q9)))</f>
        <v/>
      </c>
      <c r="L9" s="6"/>
      <c r="O9" s="6"/>
      <c r="Q9" s="6"/>
      <c r="R9" s="6"/>
      <c r="S9" s="6"/>
      <c r="T9" s="6"/>
      <c r="U9" s="6"/>
    </row>
    <row r="10" spans="1:21" x14ac:dyDescent="0.2">
      <c r="E10" s="1" t="s">
        <v>32</v>
      </c>
      <c r="K10" s="2" t="str">
        <f>IF(Q10="","",IF(Q10=Stammdaten!#REF!,Q10,IF(Q10=Stammdaten!#REF!,Q10,"Beladung aus dem Netz der "&amp;Q10)))</f>
        <v/>
      </c>
      <c r="L10" s="6"/>
      <c r="O10" s="6"/>
      <c r="Q10" s="6"/>
      <c r="R10" s="6"/>
      <c r="S10" s="6"/>
      <c r="T10" s="6"/>
      <c r="U10" s="6"/>
    </row>
    <row r="11" spans="1:21" x14ac:dyDescent="0.2">
      <c r="E11" s="1" t="s">
        <v>33</v>
      </c>
      <c r="K11" s="2" t="str">
        <f>IF(Q11="","",IF(Q11=Stammdaten!#REF!,Q11,IF(Q11=Stammdaten!#REF!,Q11,"Beladung aus dem Netz der "&amp;Q11)))</f>
        <v/>
      </c>
      <c r="L11" s="6"/>
      <c r="O11" s="6"/>
      <c r="Q11" s="6"/>
      <c r="R11" s="6"/>
      <c r="S11" s="6"/>
      <c r="T11" s="6"/>
      <c r="U11" s="6"/>
    </row>
    <row r="12" spans="1:21" x14ac:dyDescent="0.2">
      <c r="E12" s="1" t="s">
        <v>34</v>
      </c>
      <c r="K12" s="2" t="str">
        <f>IF(Q12="","",IF(Q12=Stammdaten!#REF!,Q12,IF(Q12=Stammdaten!#REF!,Q12,"Beladung aus dem Netz der "&amp;Q12)))</f>
        <v/>
      </c>
      <c r="O12" s="6"/>
      <c r="Q12" s="6"/>
      <c r="R12" s="6"/>
      <c r="S12" s="6"/>
      <c r="T12" s="6"/>
      <c r="U12" s="6"/>
    </row>
    <row r="13" spans="1:21" x14ac:dyDescent="0.2">
      <c r="E13" s="1" t="s">
        <v>35</v>
      </c>
      <c r="K13" s="2" t="str">
        <f>IF(Q13="","",IF(Q13=Stammdaten!#REF!,Q13,IF(Q13=Stammdaten!#REF!,Q13,"Beladung aus dem Netz der "&amp;Q13)))</f>
        <v/>
      </c>
      <c r="O13" s="6"/>
      <c r="Q13" s="6"/>
      <c r="R13" s="6"/>
      <c r="S13" s="6"/>
      <c r="T13" s="6"/>
      <c r="U13" s="6"/>
    </row>
    <row r="14" spans="1:21" x14ac:dyDescent="0.2">
      <c r="E14" s="1" t="s">
        <v>36</v>
      </c>
      <c r="K14" s="2" t="str">
        <f>IF(Q14="","",IF(Q14=Stammdaten!#REF!,Q14,IF(Q14=Stammdaten!#REF!,Q14,"Beladung aus dem Netz der "&amp;Q14)))</f>
        <v/>
      </c>
      <c r="O14" s="6"/>
      <c r="Q14" s="6"/>
      <c r="R14" s="6"/>
      <c r="S14" s="6"/>
      <c r="T14" s="6"/>
      <c r="U14" s="6"/>
    </row>
    <row r="15" spans="1:21" x14ac:dyDescent="0.2">
      <c r="K15" s="2" t="str">
        <f>IF(Q15="","",IF(Q15=Stammdaten!#REF!,Q15,IF(Q15=Stammdaten!#REF!,Q15,"Beladung aus dem Netz der "&amp;Q15)))</f>
        <v/>
      </c>
      <c r="O15" s="6"/>
      <c r="Q15" s="6"/>
      <c r="R15" s="6"/>
      <c r="S15" s="6"/>
      <c r="T15" s="6"/>
      <c r="U15" s="6"/>
    </row>
    <row r="16" spans="1:21" x14ac:dyDescent="0.2">
      <c r="K16" s="2" t="str">
        <f>IF(Q16="","",IF(Q16=Stammdaten!#REF!,Q16,IF(Q16=Stammdaten!#REF!,Q16,"Beladung aus dem Netz der "&amp;Q16)))</f>
        <v/>
      </c>
      <c r="O16" s="6"/>
      <c r="Q16" s="6"/>
      <c r="R16" s="6"/>
      <c r="S16" s="6"/>
      <c r="T16" s="6"/>
      <c r="U16" s="6"/>
    </row>
    <row r="17" spans="11:21" x14ac:dyDescent="0.2">
      <c r="K17" s="2" t="str">
        <f>IF(Q17="","",IF(Q17=Stammdaten!#REF!,Q17,IF(Q17=Stammdaten!#REF!,Q17,"Beladung aus dem Netz der "&amp;Q17)))</f>
        <v/>
      </c>
      <c r="O17" s="6"/>
      <c r="Q17" s="6"/>
      <c r="R17" s="6"/>
      <c r="S17" s="6"/>
      <c r="T17" s="6"/>
      <c r="U17" s="6"/>
    </row>
    <row r="18" spans="11:21" x14ac:dyDescent="0.2">
      <c r="K18" s="2" t="str">
        <f>IF(Q18="","",IF(Q18=Stammdaten!#REF!,Q18,IF(Q18=Stammdaten!#REF!,Q18,"Beladung aus dem Netz der "&amp;Q18)))</f>
        <v/>
      </c>
      <c r="O18" s="6"/>
      <c r="Q18" s="6"/>
      <c r="R18" s="6"/>
      <c r="S18" s="6"/>
      <c r="T18" s="6"/>
      <c r="U18" s="6"/>
    </row>
    <row r="19" spans="11:21" x14ac:dyDescent="0.2">
      <c r="K19" s="2" t="str">
        <f>IF(Q19="","",IF(Q19=Stammdaten!#REF!,Q19,IF(Q19=Stammdaten!#REF!,Q19,"Beladung aus dem Netz der "&amp;Q19)))</f>
        <v/>
      </c>
      <c r="O19" s="6"/>
      <c r="Q19" s="6"/>
      <c r="R19" s="6"/>
      <c r="S19" s="6"/>
      <c r="T19" s="6"/>
      <c r="U19" s="6"/>
    </row>
    <row r="20" spans="11:21" x14ac:dyDescent="0.2">
      <c r="K20" s="2" t="str">
        <f>IF(Q20="","",IF(Q20=Stammdaten!#REF!,Q20,IF(Q20=Stammdaten!#REF!,Q20,"Beladung aus dem Netz der "&amp;Q20)))</f>
        <v/>
      </c>
      <c r="O20" s="6"/>
      <c r="Q20" s="6"/>
      <c r="R20" s="6"/>
      <c r="S20" s="6"/>
      <c r="T20" s="6"/>
      <c r="U20" s="6"/>
    </row>
    <row r="21" spans="11:21" x14ac:dyDescent="0.2">
      <c r="K21" s="2" t="str">
        <f>IF(Q21="","",IF(Q21=Stammdaten!#REF!,Q21,IF(Q21=Stammdaten!#REF!,Q21,"Beladung aus dem Netz der "&amp;Q21)))</f>
        <v/>
      </c>
      <c r="O21" s="6"/>
      <c r="Q21" s="6"/>
      <c r="R21" s="6"/>
      <c r="S21" s="6"/>
      <c r="T21" s="6"/>
      <c r="U21" s="6"/>
    </row>
    <row r="22" spans="11:21" x14ac:dyDescent="0.2">
      <c r="K22" s="2" t="str">
        <f>IF(Q22="","",IF(Q22=Stammdaten!#REF!,Q22,IF(Q22=Stammdaten!#REF!,Q22,"Beladung aus dem Netz der "&amp;Q22)))</f>
        <v/>
      </c>
      <c r="O22" s="6"/>
      <c r="Q22" s="6"/>
      <c r="R22" s="6"/>
      <c r="S22" s="6"/>
      <c r="T22" s="6"/>
      <c r="U22" s="6"/>
    </row>
    <row r="23" spans="11:21" x14ac:dyDescent="0.2">
      <c r="K23" s="2" t="str">
        <f>IF(Q23="","",IF(Q23=Stammdaten!#REF!,Q23,IF(Q23=Stammdaten!#REF!,Q23,"Beladung aus dem Netz der "&amp;Q23)))</f>
        <v/>
      </c>
      <c r="O23" s="6"/>
      <c r="Q23" s="6"/>
      <c r="R23" s="6"/>
      <c r="S23" s="6"/>
      <c r="T23" s="6"/>
      <c r="U23" s="6"/>
    </row>
    <row r="24" spans="11:21" x14ac:dyDescent="0.2">
      <c r="K24" s="2" t="str">
        <f>IF(Q24="","",IF(Q24=Stammdaten!#REF!,Q24,IF(Q24=Stammdaten!#REF!,Q24,"Beladung aus dem Netz der "&amp;Q24)))</f>
        <v/>
      </c>
      <c r="O24" s="6"/>
      <c r="Q24" s="6"/>
      <c r="R24" s="6"/>
      <c r="S24" s="6"/>
      <c r="T24" s="6"/>
      <c r="U24" s="6"/>
    </row>
    <row r="25" spans="11:21" x14ac:dyDescent="0.2">
      <c r="K25" s="2" t="str">
        <f>IF(Q25="","",IF(Q25=Stammdaten!#REF!,Q25,IF(Q25=Stammdaten!#REF!,Q25,"Beladung aus dem Netz der "&amp;Q25)))</f>
        <v/>
      </c>
      <c r="O25" s="6"/>
      <c r="Q25" s="6"/>
      <c r="R25" s="6"/>
      <c r="S25" s="6"/>
      <c r="T25" s="6"/>
      <c r="U25" s="6"/>
    </row>
    <row r="26" spans="11:21" x14ac:dyDescent="0.2">
      <c r="K26" s="2" t="str">
        <f>IF(Q26="","",IF(Q26=Stammdaten!#REF!,Q26,IF(Q26=Stammdaten!#REF!,Q26,"Beladung aus dem Netz der "&amp;Q26)))</f>
        <v/>
      </c>
      <c r="O26" s="6"/>
      <c r="Q26" s="6"/>
      <c r="R26" s="6"/>
      <c r="S26" s="6"/>
      <c r="T26" s="6"/>
      <c r="U26" s="6"/>
    </row>
    <row r="27" spans="11:21" x14ac:dyDescent="0.2">
      <c r="K27" s="2" t="str">
        <f>IF(Q27="","",IF(Q27=Stammdaten!#REF!,Q27,IF(Q27=Stammdaten!#REF!,Q27,"Beladung aus dem Netz der "&amp;Q27)))</f>
        <v/>
      </c>
      <c r="O27" s="6"/>
      <c r="Q27" s="6"/>
      <c r="R27" s="6"/>
      <c r="S27" s="6"/>
      <c r="T27" s="6"/>
      <c r="U27" s="6"/>
    </row>
    <row r="28" spans="11:21" x14ac:dyDescent="0.2">
      <c r="K28" s="2" t="str">
        <f>IF(Q28="","",IF(Q28=Stammdaten!#REF!,Q28,IF(Q28=Stammdaten!#REF!,Q28,"Beladung aus dem Netz der "&amp;Q28)))</f>
        <v/>
      </c>
      <c r="O28" s="6"/>
      <c r="Q28" s="6"/>
      <c r="R28" s="6"/>
      <c r="S28" s="6"/>
      <c r="T28" s="6"/>
      <c r="U28" s="6"/>
    </row>
    <row r="29" spans="11:21" x14ac:dyDescent="0.2">
      <c r="K29" s="2" t="str">
        <f>IF(Q29="","",IF(Q29=Stammdaten!#REF!,Q29,IF(Q29=Stammdaten!#REF!,Q29,"Beladung aus dem Netz der "&amp;Q29)))</f>
        <v/>
      </c>
      <c r="O29" s="6"/>
      <c r="Q29" s="6"/>
      <c r="R29" s="6"/>
      <c r="S29" s="6"/>
      <c r="T29" s="6"/>
      <c r="U29" s="6"/>
    </row>
    <row r="30" spans="11:21" x14ac:dyDescent="0.2">
      <c r="K30" s="2" t="str">
        <f>IF(Q30="","",IF(Q30=Stammdaten!#REF!,Q30,IF(Q30=Stammdaten!#REF!,Q30,"Beladung aus dem Netz der "&amp;Q30)))</f>
        <v/>
      </c>
      <c r="O30" s="6"/>
      <c r="Q30" s="6"/>
      <c r="R30" s="6"/>
      <c r="S30" s="6"/>
      <c r="T30" s="6"/>
      <c r="U30" s="6"/>
    </row>
    <row r="31" spans="11:21" x14ac:dyDescent="0.2">
      <c r="K31" s="2" t="str">
        <f>IF(Q31="","",IF(Q31=Stammdaten!#REF!,Q31,IF(Q31=Stammdaten!#REF!,Q31,"Beladung aus dem Netz der "&amp;Q31)))</f>
        <v/>
      </c>
      <c r="O31" s="6"/>
      <c r="Q31" s="6"/>
      <c r="S31" s="6"/>
      <c r="T31" s="6"/>
      <c r="U31" s="6"/>
    </row>
    <row r="32" spans="11:21" x14ac:dyDescent="0.2">
      <c r="K32" s="2" t="str">
        <f>IF(Q32="","",IF(Q32=Stammdaten!#REF!,Q32,IF(Q32=Stammdaten!#REF!,Q32,"Beladung aus dem Netz der "&amp;Q32)))</f>
        <v/>
      </c>
      <c r="O32" s="6"/>
      <c r="Q32" s="6"/>
      <c r="S32" s="6"/>
      <c r="T32" s="6"/>
      <c r="U32" s="6"/>
    </row>
    <row r="33" spans="11:21" x14ac:dyDescent="0.2">
      <c r="K33" s="2" t="str">
        <f>IF(Q33="","",IF(Q33=Stammdaten!#REF!,Q33,IF(Q33=Stammdaten!#REF!,Q33,"Beladung aus dem Netz der "&amp;Q33)))</f>
        <v/>
      </c>
      <c r="O33" s="6"/>
      <c r="Q33" s="6"/>
      <c r="S33" s="6"/>
      <c r="T33" s="6"/>
      <c r="U33" s="6"/>
    </row>
    <row r="34" spans="11:21" x14ac:dyDescent="0.2">
      <c r="K34" s="2" t="str">
        <f>IF(Q34="","",IF(Q34=Stammdaten!#REF!,Q34,IF(Q34=Stammdaten!#REF!,Q34,"Beladung aus dem Netz der "&amp;Q34)))</f>
        <v/>
      </c>
      <c r="O34" s="6"/>
      <c r="Q34" s="6"/>
      <c r="S34" s="6"/>
      <c r="T34" s="6"/>
      <c r="U34" s="6"/>
    </row>
    <row r="35" spans="11:21" x14ac:dyDescent="0.2">
      <c r="K35" s="2" t="str">
        <f>IF(Q35="","",IF(Q35=Stammdaten!#REF!,Q35,IF(Q35=Stammdaten!#REF!,Q35,"Beladung aus dem Netz der "&amp;Q35)))</f>
        <v/>
      </c>
      <c r="O35" s="6"/>
      <c r="Q35" s="6"/>
      <c r="S35" s="6"/>
      <c r="T35" s="6"/>
      <c r="U35" s="6"/>
    </row>
    <row r="36" spans="11:21" x14ac:dyDescent="0.2">
      <c r="K36" s="2" t="str">
        <f>IF(Q36="","",IF(Q36=Stammdaten!#REF!,Q36,IF(Q36=Stammdaten!#REF!,Q36,"Beladung aus dem Netz der "&amp;Q36)))</f>
        <v/>
      </c>
      <c r="O36" s="6"/>
      <c r="Q36" s="6"/>
      <c r="S36" s="6"/>
      <c r="T36" s="6"/>
      <c r="U36" s="6"/>
    </row>
    <row r="37" spans="11:21" x14ac:dyDescent="0.2">
      <c r="K37" s="2" t="str">
        <f>IF(Q37="","",IF(Q37=Stammdaten!#REF!,Q37,IF(Q37=Stammdaten!#REF!,Q37,"Beladung aus dem Netz der "&amp;Q37)))</f>
        <v/>
      </c>
      <c r="O37" s="6"/>
      <c r="Q37" s="6"/>
      <c r="S37" s="6"/>
      <c r="T37" s="6"/>
      <c r="U37" s="6"/>
    </row>
    <row r="38" spans="11:21" x14ac:dyDescent="0.2">
      <c r="K38" s="2" t="str">
        <f>IF(Q38="","",IF(Q38=Stammdaten!#REF!,Q38,IF(Q38=Stammdaten!#REF!,Q38,"Beladung aus dem Netz der "&amp;Q38)))</f>
        <v/>
      </c>
      <c r="O38" s="6"/>
      <c r="Q38" s="6"/>
      <c r="S38" s="6"/>
      <c r="T38" s="6"/>
      <c r="U38" s="6"/>
    </row>
    <row r="39" spans="11:21" x14ac:dyDescent="0.2">
      <c r="K39" s="2" t="str">
        <f>IF(Q39="","",IF(Q39=Stammdaten!#REF!,Q39,IF(Q39=Stammdaten!#REF!,Q39,"Beladung aus dem Netz der "&amp;Q39)))</f>
        <v/>
      </c>
      <c r="O39" s="6"/>
      <c r="Q39" s="6"/>
      <c r="S39" s="6"/>
      <c r="T39" s="6"/>
      <c r="U39" s="6"/>
    </row>
    <row r="40" spans="11:21" x14ac:dyDescent="0.2">
      <c r="K40" s="2" t="str">
        <f>IF(Q40="","",IF(Q40=Stammdaten!#REF!,Q40,IF(Q40=Stammdaten!#REF!,Q40,"Beladung aus dem Netz der "&amp;Q40)))</f>
        <v/>
      </c>
      <c r="O40" s="6"/>
      <c r="Q40" s="6"/>
      <c r="S40" s="6"/>
      <c r="T40" s="6"/>
      <c r="U40" s="6"/>
    </row>
    <row r="41" spans="11:21" x14ac:dyDescent="0.2">
      <c r="K41" s="2" t="str">
        <f>IF(Q41="","",IF(Q41=Stammdaten!#REF!,Q41,IF(Q41=Stammdaten!#REF!,Q41,"Beladung aus dem Netz der "&amp;Q41)))</f>
        <v/>
      </c>
      <c r="O41" s="6"/>
      <c r="Q41" s="6"/>
      <c r="S41" s="6"/>
      <c r="T41" s="6"/>
      <c r="U41" s="6"/>
    </row>
    <row r="42" spans="11:21" x14ac:dyDescent="0.2">
      <c r="K42" s="2" t="str">
        <f>IF(Q42="","",IF(Q42=Stammdaten!#REF!,Q42,IF(Q42=Stammdaten!#REF!,Q42,"Beladung aus dem Netz der "&amp;Q42)))</f>
        <v/>
      </c>
      <c r="O42" s="6"/>
      <c r="Q42" s="6"/>
      <c r="S42" s="6"/>
      <c r="T42" s="6"/>
      <c r="U42" s="6"/>
    </row>
    <row r="43" spans="11:21" x14ac:dyDescent="0.2">
      <c r="K43" s="2" t="str">
        <f>IF(Q43="","",IF(Q43=Stammdaten!#REF!,Q43,IF(Q43=Stammdaten!#REF!,Q43,"Beladung aus dem Netz der "&amp;Q43)))</f>
        <v/>
      </c>
      <c r="O43" s="6"/>
      <c r="Q43" s="6"/>
      <c r="S43" s="6"/>
      <c r="T43" s="6"/>
      <c r="U43" s="6"/>
    </row>
    <row r="44" spans="11:21" x14ac:dyDescent="0.2">
      <c r="K44" s="2" t="str">
        <f>IF(Q44="","",IF(Q44=Stammdaten!#REF!,Q44,IF(Q44=Stammdaten!#REF!,Q44,"Beladung aus dem Netz der "&amp;Q44)))</f>
        <v/>
      </c>
      <c r="O44" s="6"/>
      <c r="Q44" s="6"/>
      <c r="S44" s="6"/>
      <c r="T44" s="6"/>
      <c r="U44" s="6"/>
    </row>
    <row r="45" spans="11:21" x14ac:dyDescent="0.2">
      <c r="K45" s="2" t="str">
        <f>IF(Q45="","",IF(Q45=Stammdaten!#REF!,Q45,IF(Q45=Stammdaten!#REF!,Q45,"Beladung aus dem Netz der "&amp;Q45)))</f>
        <v/>
      </c>
      <c r="O45" s="6"/>
      <c r="Q45" s="6"/>
      <c r="S45" s="6"/>
      <c r="T45" s="6"/>
      <c r="U45" s="6"/>
    </row>
    <row r="46" spans="11:21" x14ac:dyDescent="0.2">
      <c r="K46" s="2" t="str">
        <f>IF(Q46="","",IF(Q46=Stammdaten!#REF!,Q46,IF(Q46=Stammdaten!#REF!,Q46,"Beladung aus dem Netz der "&amp;Q46)))</f>
        <v/>
      </c>
      <c r="O46" s="6"/>
      <c r="Q46" s="6"/>
      <c r="S46" s="6"/>
      <c r="T46" s="6"/>
      <c r="U46" s="6"/>
    </row>
    <row r="47" spans="11:21" x14ac:dyDescent="0.2">
      <c r="K47" s="2" t="str">
        <f>IF(Q47="","",IF(Q47=Stammdaten!#REF!,Q47,IF(Q47=Stammdaten!#REF!,Q47,"Beladung aus dem Netz der "&amp;Q47)))</f>
        <v/>
      </c>
      <c r="O47" s="6"/>
      <c r="Q47" s="6"/>
      <c r="S47" s="6"/>
      <c r="T47" s="6"/>
      <c r="U47" s="6"/>
    </row>
    <row r="48" spans="11:21" x14ac:dyDescent="0.2">
      <c r="K48" s="2" t="str">
        <f>IF(Q48="","",IF(Q48=Stammdaten!#REF!,Q48,IF(Q48=Stammdaten!#REF!,Q48,"Beladung aus dem Netz der "&amp;Q48)))</f>
        <v/>
      </c>
      <c r="O48" s="6"/>
      <c r="Q48" s="6"/>
      <c r="S48" s="6"/>
      <c r="T48" s="6"/>
      <c r="U48" s="6"/>
    </row>
    <row r="49" spans="11:21" x14ac:dyDescent="0.2">
      <c r="K49" s="2" t="str">
        <f>IF(Q49="","",IF(Q49=Stammdaten!#REF!,Q49,IF(Q49=Stammdaten!#REF!,Q49,"Beladung aus dem Netz der "&amp;Q49)))</f>
        <v/>
      </c>
      <c r="O49" s="6"/>
      <c r="Q49" s="6"/>
      <c r="S49" s="6"/>
      <c r="T49" s="6"/>
      <c r="U49" s="6"/>
    </row>
    <row r="50" spans="11:21" x14ac:dyDescent="0.2">
      <c r="K50" s="2" t="str">
        <f>IF(Q50="","",IF(Q50=Stammdaten!#REF!,Q50,IF(Q50=Stammdaten!#REF!,Q50,"Beladung aus dem Netz der "&amp;Q50)))</f>
        <v/>
      </c>
      <c r="O50" s="6"/>
      <c r="Q50" s="6"/>
      <c r="S50" s="6"/>
      <c r="T50" s="6"/>
      <c r="U50" s="6"/>
    </row>
    <row r="51" spans="11:21" x14ac:dyDescent="0.2">
      <c r="K51" s="2" t="str">
        <f>IF(Q51="","",IF(Q51=Stammdaten!#REF!,Q51,IF(Q51=Stammdaten!#REF!,Q51,"Beladung aus dem Netz der "&amp;Q51)))</f>
        <v/>
      </c>
      <c r="O51" s="6"/>
      <c r="Q51" s="6"/>
      <c r="S51" s="6"/>
      <c r="T51" s="6"/>
      <c r="U51" s="6"/>
    </row>
    <row r="52" spans="11:21" x14ac:dyDescent="0.2">
      <c r="K52" s="2" t="str">
        <f>IF(Q52="","",IF(Q52=Stammdaten!#REF!,Q52,IF(Q52=Stammdaten!#REF!,Q52,"Beladung aus dem Netz der "&amp;Q52)))</f>
        <v/>
      </c>
      <c r="O52" s="6"/>
      <c r="Q52" s="6"/>
      <c r="S52" s="6"/>
      <c r="T52" s="6"/>
      <c r="U52" s="6"/>
    </row>
    <row r="53" spans="11:21" x14ac:dyDescent="0.2">
      <c r="K53" s="2" t="str">
        <f>IF(Q53="","",IF(Q53=Stammdaten!#REF!,Q53,IF(Q53=Stammdaten!#REF!,Q53,"Beladung aus dem Netz der "&amp;Q53)))</f>
        <v/>
      </c>
      <c r="O53" s="6"/>
      <c r="Q53" s="6"/>
      <c r="S53" s="6"/>
      <c r="T53" s="6"/>
      <c r="U53" s="6"/>
    </row>
    <row r="54" spans="11:21" x14ac:dyDescent="0.2">
      <c r="K54" s="2" t="str">
        <f>IF(Q54="","",IF(Q54=Stammdaten!#REF!,Q54,IF(Q54=Stammdaten!#REF!,Q54,"Beladung aus dem Netz der "&amp;Q54)))</f>
        <v/>
      </c>
      <c r="O54" s="6"/>
      <c r="Q54" s="6"/>
      <c r="S54" s="6"/>
      <c r="T54" s="6"/>
      <c r="U54" s="6"/>
    </row>
    <row r="55" spans="11:21" x14ac:dyDescent="0.2">
      <c r="K55" s="2" t="str">
        <f>IF(Q55="","",IF(Q55=Stammdaten!#REF!,Q55,IF(Q55=Stammdaten!#REF!,Q55,"Beladung aus dem Netz der "&amp;Q55)))</f>
        <v/>
      </c>
      <c r="O55" s="6"/>
      <c r="Q55" s="6"/>
      <c r="S55" s="6"/>
      <c r="T55" s="6"/>
      <c r="U55" s="6"/>
    </row>
    <row r="56" spans="11:21" x14ac:dyDescent="0.2">
      <c r="K56" s="2" t="str">
        <f>IF(Q56="","",IF(Q56=Stammdaten!#REF!,Q56,IF(Q56=Stammdaten!#REF!,Q56,"Beladung aus dem Netz der "&amp;Q56)))</f>
        <v/>
      </c>
      <c r="O56" s="6"/>
      <c r="Q56" s="6"/>
      <c r="S56" s="6"/>
      <c r="T56" s="6"/>
      <c r="U56" s="6"/>
    </row>
    <row r="57" spans="11:21" x14ac:dyDescent="0.2">
      <c r="K57" s="2" t="str">
        <f>IF(Q57="","",IF(Q57=Stammdaten!#REF!,Q57,IF(Q57=Stammdaten!#REF!,Q57,"Beladung aus dem Netz der "&amp;Q57)))</f>
        <v/>
      </c>
      <c r="O57" s="6"/>
      <c r="Q57" s="6"/>
      <c r="S57" s="6"/>
      <c r="T57" s="6"/>
      <c r="U57" s="6"/>
    </row>
    <row r="58" spans="11:21" x14ac:dyDescent="0.2">
      <c r="K58" s="2" t="str">
        <f>IF(Q58="","",IF(Q58=Stammdaten!#REF!,Q58,IF(Q58=Stammdaten!#REF!,Q58,"Beladung aus dem Netz der "&amp;Q58)))</f>
        <v/>
      </c>
      <c r="O58" s="6"/>
      <c r="Q58" s="6"/>
      <c r="S58" s="6"/>
      <c r="T58" s="6"/>
      <c r="U58" s="6"/>
    </row>
    <row r="59" spans="11:21" x14ac:dyDescent="0.2">
      <c r="K59" s="2" t="str">
        <f>IF(Q59="","",IF(Q59=Stammdaten!#REF!,Q59,IF(Q59=Stammdaten!#REF!,Q59,"Beladung aus dem Netz der "&amp;Q59)))</f>
        <v/>
      </c>
      <c r="O59" s="6"/>
      <c r="Q59" s="6"/>
      <c r="S59" s="6"/>
      <c r="T59" s="6"/>
      <c r="U59" s="6"/>
    </row>
    <row r="60" spans="11:21" x14ac:dyDescent="0.2">
      <c r="K60" s="2" t="str">
        <f>IF(Q60="","",IF(Q60=Stammdaten!#REF!,Q60,IF(Q60=Stammdaten!#REF!,Q60,"Beladung aus dem Netz der "&amp;Q60)))</f>
        <v/>
      </c>
      <c r="O60" s="6"/>
      <c r="Q60" s="6"/>
      <c r="S60" s="6"/>
      <c r="T60" s="6"/>
      <c r="U60" s="6"/>
    </row>
    <row r="61" spans="11:21" x14ac:dyDescent="0.2">
      <c r="K61" s="2" t="str">
        <f>IF(Q61="","",IF(Q61=Stammdaten!#REF!,Q61,IF(Q61=Stammdaten!#REF!,Q61,"Beladung aus dem Netz der "&amp;Q61)))</f>
        <v/>
      </c>
      <c r="O61" s="6"/>
      <c r="Q61" s="6"/>
      <c r="S61" s="6"/>
      <c r="T61" s="6"/>
      <c r="U61" s="6"/>
    </row>
    <row r="62" spans="11:21" x14ac:dyDescent="0.2">
      <c r="K62" s="2" t="str">
        <f>IF(Q62="","",IF(Q62=Stammdaten!#REF!,Q62,IF(Q62=Stammdaten!#REF!,Q62,"Beladung aus dem Netz der "&amp;Q62)))</f>
        <v/>
      </c>
      <c r="O62" s="6"/>
      <c r="Q62" s="6"/>
      <c r="S62" s="6"/>
      <c r="T62" s="6"/>
      <c r="U62" s="6"/>
    </row>
    <row r="63" spans="11:21" x14ac:dyDescent="0.2">
      <c r="K63" s="2" t="str">
        <f>IF(Q63="","",IF(Q63=Stammdaten!#REF!,Q63,IF(Q63=Stammdaten!#REF!,Q63,"Beladung aus dem Netz der "&amp;Q63)))</f>
        <v/>
      </c>
      <c r="O63" s="6"/>
      <c r="Q63" s="6"/>
      <c r="S63" s="6"/>
      <c r="T63" s="6"/>
      <c r="U63" s="6"/>
    </row>
    <row r="64" spans="11:21" x14ac:dyDescent="0.2">
      <c r="K64" s="2" t="str">
        <f>IF(Q64="","",IF(Q64=Stammdaten!#REF!,Q64,IF(Q64=Stammdaten!#REF!,Q64,"Beladung aus dem Netz der "&amp;Q64)))</f>
        <v/>
      </c>
      <c r="O64" s="6"/>
      <c r="Q64" s="6"/>
      <c r="S64" s="6"/>
      <c r="T64" s="6"/>
      <c r="U64" s="6"/>
    </row>
    <row r="65" spans="11:21" x14ac:dyDescent="0.2">
      <c r="K65" s="2" t="str">
        <f>IF(Q65="","",IF(Q65=Stammdaten!#REF!,Q65,IF(Q65=Stammdaten!#REF!,Q65,"Beladung aus dem Netz der "&amp;Q65)))</f>
        <v/>
      </c>
      <c r="O65" s="6"/>
      <c r="Q65" s="6"/>
      <c r="S65" s="6"/>
      <c r="T65" s="6"/>
      <c r="U65" s="6"/>
    </row>
    <row r="66" spans="11:21" x14ac:dyDescent="0.2">
      <c r="K66" s="2" t="str">
        <f>IF(Q66="","",IF(Q66=Stammdaten!#REF!,Q66,IF(Q66=Stammdaten!#REF!,Q66,"Beladung aus dem Netz der "&amp;Q66)))</f>
        <v/>
      </c>
      <c r="O66" s="6"/>
      <c r="Q66" s="6"/>
      <c r="S66" s="6"/>
      <c r="T66" s="6"/>
      <c r="U66" s="6"/>
    </row>
    <row r="67" spans="11:21" x14ac:dyDescent="0.2">
      <c r="K67" s="2" t="str">
        <f>IF(Q67="","",IF(Q67=Stammdaten!#REF!,Q67,IF(Q67=Stammdaten!#REF!,Q67,"Beladung aus dem Netz der "&amp;Q67)))</f>
        <v/>
      </c>
      <c r="O67" s="6"/>
      <c r="Q67" s="6"/>
      <c r="S67" s="6"/>
      <c r="T67" s="6"/>
      <c r="U67" s="6"/>
    </row>
    <row r="68" spans="11:21" x14ac:dyDescent="0.2">
      <c r="K68" s="2" t="str">
        <f>IF(Q68="","",IF(Q68=Stammdaten!#REF!,Q68,IF(Q68=Stammdaten!#REF!,Q68,"Beladung aus dem Netz der "&amp;Q68)))</f>
        <v/>
      </c>
      <c r="O68" s="6"/>
      <c r="Q68" s="6"/>
      <c r="S68" s="6"/>
      <c r="T68" s="6"/>
      <c r="U68" s="6"/>
    </row>
    <row r="69" spans="11:21" x14ac:dyDescent="0.2">
      <c r="K69" s="2" t="str">
        <f>IF(Q69="","",IF(Q69=Stammdaten!#REF!,Q69,IF(Q69=Stammdaten!#REF!,Q69,"Beladung aus dem Netz der "&amp;Q69)))</f>
        <v/>
      </c>
      <c r="O69" s="6"/>
      <c r="Q69" s="6"/>
      <c r="S69" s="6"/>
      <c r="T69" s="6"/>
      <c r="U69" s="6"/>
    </row>
    <row r="70" spans="11:21" x14ac:dyDescent="0.2">
      <c r="K70" s="2" t="str">
        <f>IF(Q70="","",IF(Q70=Stammdaten!#REF!,Q70,IF(Q70=Stammdaten!#REF!,Q70,"Beladung aus dem Netz der "&amp;Q70)))</f>
        <v/>
      </c>
      <c r="O70" s="6"/>
      <c r="Q70" s="6"/>
      <c r="S70" s="6"/>
      <c r="T70" s="6"/>
      <c r="U70" s="6"/>
    </row>
    <row r="71" spans="11:21" x14ac:dyDescent="0.2">
      <c r="K71" s="2" t="str">
        <f>IF(Q71="","",IF(Q71=Stammdaten!#REF!,Q71,IF(Q71=Stammdaten!#REF!,Q71,"Beladung aus dem Netz der "&amp;Q71)))</f>
        <v/>
      </c>
      <c r="O71" s="6"/>
      <c r="Q71" s="6"/>
      <c r="S71" s="6"/>
      <c r="T71" s="6"/>
      <c r="U71" s="6"/>
    </row>
    <row r="72" spans="11:21" x14ac:dyDescent="0.2">
      <c r="K72" s="2" t="str">
        <f>IF(Q72="","",IF(Q72=Stammdaten!#REF!,Q72,IF(Q72=Stammdaten!#REF!,Q72,"Beladung aus dem Netz der "&amp;Q72)))</f>
        <v/>
      </c>
      <c r="O72" s="6"/>
      <c r="Q72" s="6"/>
      <c r="S72" s="6"/>
      <c r="T72" s="6"/>
      <c r="U72" s="6"/>
    </row>
    <row r="73" spans="11:21" x14ac:dyDescent="0.2">
      <c r="K73" s="2" t="str">
        <f>IF(Q73="","",IF(Q73=Stammdaten!#REF!,Q73,IF(Q73=Stammdaten!#REF!,Q73,"Beladung aus dem Netz der "&amp;Q73)))</f>
        <v/>
      </c>
      <c r="O73" s="6"/>
      <c r="Q73" s="6"/>
      <c r="S73" s="6"/>
      <c r="T73" s="6"/>
      <c r="U73" s="6"/>
    </row>
    <row r="74" spans="11:21" x14ac:dyDescent="0.2">
      <c r="K74" s="2" t="str">
        <f>IF(Q74="","",IF(Q74=Stammdaten!#REF!,Q74,IF(Q74=Stammdaten!#REF!,Q74,"Beladung aus dem Netz der "&amp;Q74)))</f>
        <v/>
      </c>
      <c r="O74" s="6"/>
      <c r="Q74" s="6"/>
      <c r="S74" s="6"/>
      <c r="T74" s="6"/>
      <c r="U74" s="6"/>
    </row>
    <row r="75" spans="11:21" x14ac:dyDescent="0.2">
      <c r="K75" s="2" t="str">
        <f>IF(Q75="","",IF(Q75=Stammdaten!#REF!,Q75,IF(Q75=Stammdaten!#REF!,Q75,"Beladung aus dem Netz der "&amp;Q75)))</f>
        <v/>
      </c>
      <c r="O75" s="6"/>
      <c r="Q75" s="6"/>
      <c r="S75" s="6"/>
      <c r="T75" s="6"/>
      <c r="U75" s="6"/>
    </row>
    <row r="76" spans="11:21" x14ac:dyDescent="0.2">
      <c r="K76" s="2" t="str">
        <f>IF(Q76="","",IF(Q76=Stammdaten!#REF!,Q76,IF(Q76=Stammdaten!#REF!,Q76,"Beladung aus dem Netz der "&amp;Q76)))</f>
        <v/>
      </c>
      <c r="O76" s="6"/>
      <c r="Q76" s="6"/>
      <c r="S76" s="6"/>
      <c r="T76" s="6"/>
      <c r="U76" s="6"/>
    </row>
    <row r="77" spans="11:21" x14ac:dyDescent="0.2">
      <c r="K77" s="2" t="str">
        <f>IF(Q77="","",IF(Q77=Stammdaten!#REF!,Q77,IF(Q77=Stammdaten!#REF!,Q77,"Beladung aus dem Netz der "&amp;Q77)))</f>
        <v/>
      </c>
      <c r="O77" s="6"/>
      <c r="Q77" s="6"/>
      <c r="S77" s="6"/>
      <c r="T77" s="6"/>
      <c r="U77" s="6"/>
    </row>
    <row r="78" spans="11:21" x14ac:dyDescent="0.2">
      <c r="K78" s="2" t="str">
        <f>IF(Q78="","",IF(Q78=Stammdaten!#REF!,Q78,IF(Q78=Stammdaten!#REF!,Q78,"Beladung aus dem Netz der "&amp;Q78)))</f>
        <v/>
      </c>
      <c r="O78" s="6"/>
      <c r="Q78" s="6"/>
      <c r="S78" s="6"/>
      <c r="T78" s="6"/>
      <c r="U78" s="6"/>
    </row>
    <row r="79" spans="11:21" x14ac:dyDescent="0.2">
      <c r="K79" s="2" t="str">
        <f>IF(Q79="","",IF(Q79=Stammdaten!#REF!,Q79,IF(Q79=Stammdaten!#REF!,Q79,"Beladung aus dem Netz der "&amp;Q79)))</f>
        <v/>
      </c>
      <c r="O79" s="6"/>
      <c r="Q79" s="6"/>
      <c r="S79" s="6"/>
      <c r="T79" s="6"/>
      <c r="U79" s="6"/>
    </row>
    <row r="80" spans="11:21" x14ac:dyDescent="0.2">
      <c r="K80" s="2" t="str">
        <f>IF(Q80="","",IF(Q80=Stammdaten!#REF!,Q80,IF(Q80=Stammdaten!#REF!,Q80,"Beladung aus dem Netz der "&amp;Q80)))</f>
        <v/>
      </c>
      <c r="O80" s="6"/>
      <c r="Q80" s="6"/>
      <c r="S80" s="6"/>
      <c r="T80" s="6"/>
      <c r="U80" s="6"/>
    </row>
    <row r="81" spans="11:21" x14ac:dyDescent="0.2">
      <c r="K81" s="2" t="str">
        <f>IF(Q81="","",IF(Q81=Stammdaten!#REF!,Q81,IF(Q81=Stammdaten!#REF!,Q81,"Beladung aus dem Netz der "&amp;Q81)))</f>
        <v/>
      </c>
      <c r="O81" s="6"/>
      <c r="Q81" s="6"/>
      <c r="S81" s="6"/>
      <c r="T81" s="6"/>
      <c r="U81" s="6"/>
    </row>
    <row r="82" spans="11:21" x14ac:dyDescent="0.2">
      <c r="K82" s="2" t="str">
        <f>IF(Q82="","",IF(Q82=Stammdaten!#REF!,Q82,IF(Q82=Stammdaten!#REF!,Q82,"Beladung aus dem Netz der "&amp;Q82)))</f>
        <v/>
      </c>
      <c r="O82" s="6"/>
      <c r="Q82" s="6"/>
      <c r="S82" s="6"/>
      <c r="T82" s="6"/>
      <c r="U82" s="6"/>
    </row>
    <row r="83" spans="11:21" x14ac:dyDescent="0.2">
      <c r="K83" s="2" t="str">
        <f>IF(Q83="","",IF(Q83=Stammdaten!#REF!,Q83,IF(Q83=Stammdaten!#REF!,Q83,"Beladung aus dem Netz der "&amp;Q83)))</f>
        <v/>
      </c>
      <c r="O83" s="6"/>
      <c r="Q83" s="6"/>
      <c r="S83" s="6"/>
      <c r="T83" s="6"/>
      <c r="U83" s="6"/>
    </row>
    <row r="84" spans="11:21" x14ac:dyDescent="0.2">
      <c r="K84" s="2" t="str">
        <f>IF(Q84="","",IF(Q84=Stammdaten!#REF!,Q84,IF(Q84=Stammdaten!#REF!,Q84,"Beladung aus dem Netz der "&amp;Q84)))</f>
        <v/>
      </c>
      <c r="O84" s="6"/>
      <c r="Q84" s="6"/>
      <c r="S84" s="6"/>
      <c r="T84" s="6"/>
      <c r="U84" s="6"/>
    </row>
    <row r="85" spans="11:21" x14ac:dyDescent="0.2">
      <c r="K85" s="2" t="str">
        <f>IF(Q85="","",IF(Q85=Stammdaten!#REF!,Q85,IF(Q85=Stammdaten!#REF!,Q85,"Beladung aus dem Netz der "&amp;Q85)))</f>
        <v/>
      </c>
      <c r="O85" s="6"/>
      <c r="Q85" s="6"/>
      <c r="S85" s="6"/>
      <c r="T85" s="6"/>
      <c r="U85" s="6"/>
    </row>
    <row r="86" spans="11:21" x14ac:dyDescent="0.2">
      <c r="K86" s="2" t="str">
        <f>IF(Q86="","",IF(Q86=Stammdaten!#REF!,Q86,IF(Q86=Stammdaten!#REF!,Q86,"Beladung aus dem Netz der "&amp;Q86)))</f>
        <v/>
      </c>
      <c r="O86" s="6"/>
      <c r="Q86" s="6"/>
      <c r="S86" s="6"/>
      <c r="T86" s="6"/>
      <c r="U86" s="6"/>
    </row>
    <row r="87" spans="11:21" x14ac:dyDescent="0.2">
      <c r="K87" s="2" t="str">
        <f>IF(Q87="","",IF(Q87=Stammdaten!#REF!,Q87,IF(Q87=Stammdaten!#REF!,Q87,"Beladung aus dem Netz der "&amp;Q87)))</f>
        <v/>
      </c>
      <c r="O87" s="6"/>
      <c r="Q87" s="6"/>
      <c r="S87" s="6"/>
      <c r="T87" s="6"/>
      <c r="U87" s="6"/>
    </row>
    <row r="88" spans="11:21" x14ac:dyDescent="0.2">
      <c r="K88" s="2" t="str">
        <f>IF(Q88="","",IF(Q88=Stammdaten!#REF!,Q88,IF(Q88=Stammdaten!#REF!,Q88,"Beladung aus dem Netz der "&amp;Q88)))</f>
        <v/>
      </c>
      <c r="O88" s="6"/>
      <c r="Q88" s="6"/>
      <c r="S88" s="6"/>
      <c r="T88" s="6"/>
      <c r="U88" s="6"/>
    </row>
    <row r="89" spans="11:21" x14ac:dyDescent="0.2">
      <c r="K89" s="2" t="str">
        <f>IF(Q89="","",IF(Q89=Stammdaten!#REF!,Q89,IF(Q89=Stammdaten!#REF!,Q89,"Beladung aus dem Netz der "&amp;Q89)))</f>
        <v/>
      </c>
      <c r="O89" s="6"/>
      <c r="Q89" s="6"/>
      <c r="S89" s="6"/>
      <c r="T89" s="6"/>
      <c r="U89" s="6"/>
    </row>
    <row r="90" spans="11:21" x14ac:dyDescent="0.2">
      <c r="K90" s="2" t="str">
        <f>IF(Q90="","",IF(Q90=Stammdaten!#REF!,Q90,IF(Q90=Stammdaten!#REF!,Q90,"Beladung aus dem Netz der "&amp;Q90)))</f>
        <v/>
      </c>
      <c r="O90" s="6"/>
      <c r="Q90" s="6"/>
      <c r="S90" s="6"/>
      <c r="T90" s="6"/>
      <c r="U90" s="6"/>
    </row>
    <row r="91" spans="11:21" x14ac:dyDescent="0.2">
      <c r="K91" s="2" t="str">
        <f>IF(Q91="","",IF(Q91=Stammdaten!#REF!,Q91,IF(Q91=Stammdaten!#REF!,Q91,"Beladung aus dem Netz der "&amp;Q91)))</f>
        <v/>
      </c>
      <c r="O91" s="6"/>
      <c r="Q91" s="6"/>
      <c r="S91" s="6"/>
      <c r="T91" s="6"/>
      <c r="U91" s="6"/>
    </row>
    <row r="92" spans="11:21" x14ac:dyDescent="0.2">
      <c r="K92" s="2" t="str">
        <f>IF(Q92="","",IF(Q92=Stammdaten!#REF!,Q92,IF(Q92=Stammdaten!#REF!,Q92,"Beladung aus dem Netz der "&amp;Q92)))</f>
        <v/>
      </c>
      <c r="O92" s="6"/>
      <c r="Q92" s="6"/>
      <c r="S92" s="6"/>
      <c r="T92" s="6"/>
      <c r="U92" s="6"/>
    </row>
    <row r="93" spans="11:21" x14ac:dyDescent="0.2">
      <c r="K93" s="2" t="str">
        <f>IF(Q93="","",IF(Q93=Stammdaten!#REF!,Q93,IF(Q93=Stammdaten!#REF!,Q93,"Beladung aus dem Netz der "&amp;Q93)))</f>
        <v/>
      </c>
      <c r="O93" s="6"/>
      <c r="Q93" s="6"/>
      <c r="S93" s="6"/>
      <c r="T93" s="6"/>
      <c r="U93" s="6"/>
    </row>
    <row r="94" spans="11:21" x14ac:dyDescent="0.2">
      <c r="K94" s="2" t="str">
        <f>IF(Q94="","",IF(Q94=Stammdaten!#REF!,Q94,IF(Q94=Stammdaten!#REF!,Q94,"Beladung aus dem Netz der "&amp;Q94)))</f>
        <v/>
      </c>
      <c r="O94" s="6"/>
      <c r="Q94" s="6"/>
      <c r="S94" s="6"/>
      <c r="T94" s="6"/>
      <c r="U94" s="6"/>
    </row>
    <row r="95" spans="11:21" x14ac:dyDescent="0.2">
      <c r="K95" s="2" t="str">
        <f>IF(Q95="","",IF(Q95=Stammdaten!#REF!,Q95,IF(Q95=Stammdaten!#REF!,Q95,"Beladung aus dem Netz der "&amp;Q95)))</f>
        <v/>
      </c>
      <c r="O95" s="6"/>
      <c r="Q95" s="6"/>
      <c r="S95" s="6"/>
      <c r="T95" s="6"/>
      <c r="U95" s="6"/>
    </row>
    <row r="96" spans="11:21" x14ac:dyDescent="0.2">
      <c r="K96" s="2" t="str">
        <f>IF(Q96="","",IF(Q96=Stammdaten!#REF!,Q96,IF(Q96=Stammdaten!#REF!,Q96,"Beladung aus dem Netz der "&amp;Q96)))</f>
        <v/>
      </c>
      <c r="O96" s="6"/>
      <c r="Q96" s="6"/>
      <c r="S96" s="6"/>
      <c r="T96" s="6"/>
      <c r="U96" s="6"/>
    </row>
    <row r="97" spans="11:21" x14ac:dyDescent="0.2">
      <c r="K97" s="2" t="str">
        <f>IF(Q97="","",IF(Q97=Stammdaten!#REF!,Q97,IF(Q97=Stammdaten!#REF!,Q97,"Beladung aus dem Netz der "&amp;Q97)))</f>
        <v/>
      </c>
      <c r="O97" s="6"/>
      <c r="Q97" s="6"/>
      <c r="S97" s="6"/>
      <c r="T97" s="6"/>
      <c r="U97" s="6"/>
    </row>
    <row r="98" spans="11:21" x14ac:dyDescent="0.2">
      <c r="K98" s="2" t="str">
        <f>IF(Q98="","",IF(Q98=Stammdaten!#REF!,Q98,IF(Q98=Stammdaten!#REF!,Q98,"Beladung aus dem Netz der "&amp;Q98)))</f>
        <v/>
      </c>
      <c r="O98" s="6"/>
      <c r="Q98" s="6"/>
      <c r="S98" s="6"/>
      <c r="T98" s="6"/>
      <c r="U98" s="6"/>
    </row>
    <row r="99" spans="11:21" x14ac:dyDescent="0.2">
      <c r="K99" s="2" t="str">
        <f>IF(Q99="","",IF(Q99=Stammdaten!#REF!,Q99,IF(Q99=Stammdaten!#REF!,Q99,"Beladung aus dem Netz der "&amp;Q99)))</f>
        <v/>
      </c>
      <c r="O99" s="6"/>
      <c r="Q99" s="6"/>
      <c r="S99" s="6"/>
      <c r="T99" s="6"/>
      <c r="U99" s="6"/>
    </row>
    <row r="100" spans="11:21" x14ac:dyDescent="0.2">
      <c r="K100" s="2" t="str">
        <f>IF(Q100="","",IF(Q100=Stammdaten!#REF!,Q100,IF(Q100=Stammdaten!#REF!,Q100,"Beladung aus dem Netz der "&amp;Q100)))</f>
        <v/>
      </c>
      <c r="O100" s="6"/>
      <c r="Q100" s="6"/>
      <c r="S100" s="6"/>
      <c r="T100" s="6"/>
      <c r="U100" s="6"/>
    </row>
    <row r="101" spans="11:21" x14ac:dyDescent="0.2">
      <c r="K101" s="2" t="str">
        <f>IF(Q101="","",IF(Q101=Stammdaten!#REF!,Q101,IF(Q101=Stammdaten!#REF!,Q101,"Beladung aus dem Netz der "&amp;Q101)))</f>
        <v/>
      </c>
      <c r="O101" s="6"/>
      <c r="Q101" s="6"/>
      <c r="S101" s="6"/>
      <c r="T101" s="6"/>
      <c r="U101" s="6"/>
    </row>
    <row r="102" spans="11:21" x14ac:dyDescent="0.2">
      <c r="K102" s="2" t="str">
        <f>IF(Q102="","",IF(Q102=Stammdaten!#REF!,Q102,IF(Q102=Stammdaten!#REF!,Q102,"Beladung aus dem Netz der "&amp;Q102)))</f>
        <v/>
      </c>
      <c r="O102" s="6"/>
      <c r="Q102" s="6"/>
      <c r="S102" s="6"/>
      <c r="T102" s="6"/>
      <c r="U102" s="6"/>
    </row>
    <row r="103" spans="11:21" x14ac:dyDescent="0.2">
      <c r="K103" s="2" t="str">
        <f>IF(Q103="","",IF(Q103=Stammdaten!#REF!,Q103,IF(Q103=Stammdaten!#REF!,Q103,"Beladung aus dem Netz der "&amp;Q103)))</f>
        <v/>
      </c>
      <c r="O103" s="6"/>
      <c r="Q103" s="6"/>
      <c r="S103" s="6"/>
      <c r="T103" s="6"/>
      <c r="U103" s="6"/>
    </row>
    <row r="104" spans="11:21" x14ac:dyDescent="0.2">
      <c r="K104" s="2" t="str">
        <f>IF(Q104="","",IF(Q104=Stammdaten!#REF!,Q104,IF(Q104=Stammdaten!#REF!,Q104,"Beladung aus dem Netz der "&amp;Q104)))</f>
        <v/>
      </c>
      <c r="O104" s="6"/>
      <c r="Q104" s="6"/>
      <c r="S104" s="6"/>
      <c r="T104" s="6"/>
      <c r="U104" s="6"/>
    </row>
    <row r="105" spans="11:21" x14ac:dyDescent="0.2">
      <c r="K105" s="2" t="str">
        <f>IF(Q105="","",IF(Q105=Stammdaten!#REF!,Q105,IF(Q105=Stammdaten!#REF!,Q105,"Beladung aus dem Netz der "&amp;Q105)))</f>
        <v/>
      </c>
      <c r="O105" s="6"/>
      <c r="Q105" s="6"/>
      <c r="S105" s="6"/>
      <c r="T105" s="6"/>
      <c r="U105" s="6"/>
    </row>
    <row r="106" spans="11:21" x14ac:dyDescent="0.2">
      <c r="K106" s="2" t="str">
        <f>IF(Q106="","",IF(Q106=Stammdaten!#REF!,Q106,IF(Q106=Stammdaten!#REF!,Q106,"Beladung aus dem Netz der "&amp;Q106)))</f>
        <v/>
      </c>
      <c r="O106" s="6"/>
      <c r="Q106" s="6"/>
      <c r="S106" s="6"/>
      <c r="T106" s="6"/>
      <c r="U106" s="6"/>
    </row>
    <row r="107" spans="11:21" x14ac:dyDescent="0.2">
      <c r="K107" s="2" t="str">
        <f>IF(Q107="","",IF(Q107=Stammdaten!#REF!,Q107,IF(Q107=Stammdaten!#REF!,Q107,"Beladung aus dem Netz der "&amp;Q107)))</f>
        <v/>
      </c>
      <c r="O107" s="6"/>
      <c r="Q107" s="6"/>
      <c r="S107" s="6"/>
      <c r="T107" s="6"/>
      <c r="U107" s="6"/>
    </row>
    <row r="108" spans="11:21" x14ac:dyDescent="0.2">
      <c r="K108" s="2" t="str">
        <f>IF(Q108="","",IF(Q108=Stammdaten!#REF!,Q108,IF(Q108=Stammdaten!#REF!,Q108,"Beladung aus dem Netz der "&amp;Q108)))</f>
        <v/>
      </c>
      <c r="O108" s="6"/>
      <c r="Q108" s="6"/>
      <c r="S108" s="6"/>
      <c r="T108" s="6"/>
      <c r="U108" s="6"/>
    </row>
    <row r="109" spans="11:21" x14ac:dyDescent="0.2">
      <c r="K109" s="2" t="str">
        <f>IF(Q109="","",IF(Q109=Stammdaten!#REF!,Q109,IF(Q109=Stammdaten!#REF!,Q109,"Beladung aus dem Netz der "&amp;Q109)))</f>
        <v/>
      </c>
      <c r="O109" s="6"/>
      <c r="Q109" s="6"/>
      <c r="S109" s="6"/>
      <c r="T109" s="6"/>
      <c r="U109" s="6"/>
    </row>
    <row r="110" spans="11:21" x14ac:dyDescent="0.2">
      <c r="K110" s="2" t="str">
        <f>IF(Q110="","",IF(Q110=Stammdaten!#REF!,Q110,IF(Q110=Stammdaten!#REF!,Q110,"Beladung aus dem Netz der "&amp;Q110)))</f>
        <v/>
      </c>
      <c r="O110" s="6"/>
      <c r="Q110" s="6"/>
      <c r="S110" s="6"/>
      <c r="T110" s="6"/>
      <c r="U110" s="6"/>
    </row>
    <row r="111" spans="11:21" x14ac:dyDescent="0.2">
      <c r="K111" s="2" t="str">
        <f>IF(Q111="","",IF(Q111=Stammdaten!#REF!,Q111,IF(Q111=Stammdaten!#REF!,Q111,"Beladung aus dem Netz der "&amp;Q111)))</f>
        <v/>
      </c>
      <c r="O111" s="6"/>
      <c r="Q111" s="6"/>
      <c r="S111" s="6"/>
      <c r="T111" s="6"/>
      <c r="U111" s="6"/>
    </row>
    <row r="112" spans="11:21" x14ac:dyDescent="0.2">
      <c r="K112" s="2" t="str">
        <f>IF(Q112="","",IF(Q112=Stammdaten!#REF!,Q112,IF(Q112=Stammdaten!#REF!,Q112,"Beladung aus dem Netz der "&amp;Q112)))</f>
        <v/>
      </c>
      <c r="O112" s="6"/>
      <c r="Q112" s="6"/>
      <c r="S112" s="6"/>
      <c r="T112" s="6"/>
      <c r="U112" s="6"/>
    </row>
    <row r="113" spans="11:21" x14ac:dyDescent="0.2">
      <c r="K113" s="2" t="str">
        <f>IF(Q113="","",IF(Q113=Stammdaten!#REF!,Q113,IF(Q113=Stammdaten!#REF!,Q113,"Beladung aus dem Netz der "&amp;Q113)))</f>
        <v/>
      </c>
      <c r="O113" s="6"/>
      <c r="Q113" s="6"/>
      <c r="S113" s="6"/>
      <c r="T113" s="6"/>
      <c r="U113" s="6"/>
    </row>
    <row r="114" spans="11:21" x14ac:dyDescent="0.2">
      <c r="K114" s="2" t="str">
        <f>IF(Q114="","",IF(Q114=Stammdaten!#REF!,Q114,IF(Q114=Stammdaten!#REF!,Q114,"Beladung aus dem Netz der "&amp;Q114)))</f>
        <v/>
      </c>
      <c r="O114" s="6"/>
      <c r="Q114" s="6"/>
      <c r="S114" s="6"/>
      <c r="T114" s="6"/>
      <c r="U114" s="6"/>
    </row>
    <row r="115" spans="11:21" x14ac:dyDescent="0.2">
      <c r="K115" s="2" t="str">
        <f>IF(Q115="","",IF(Q115=Stammdaten!#REF!,Q115,IF(Q115=Stammdaten!#REF!,Q115,"Beladung aus dem Netz der "&amp;Q115)))</f>
        <v/>
      </c>
      <c r="O115" s="6"/>
      <c r="Q115" s="6"/>
      <c r="S115" s="6"/>
      <c r="T115" s="6"/>
      <c r="U115" s="6"/>
    </row>
    <row r="116" spans="11:21" x14ac:dyDescent="0.2">
      <c r="K116" s="2" t="str">
        <f>IF(Q116="","",IF(Q116=Stammdaten!#REF!,Q116,IF(Q116=Stammdaten!#REF!,Q116,"Beladung aus dem Netz der "&amp;Q116)))</f>
        <v/>
      </c>
      <c r="O116" s="6"/>
      <c r="Q116" s="6"/>
      <c r="S116" s="6"/>
      <c r="T116" s="6"/>
      <c r="U116" s="6"/>
    </row>
    <row r="117" spans="11:21" x14ac:dyDescent="0.2">
      <c r="K117" s="2" t="str">
        <f>IF(Q117="","",IF(Q117=Stammdaten!#REF!,Q117,IF(Q117=Stammdaten!#REF!,Q117,"Beladung aus dem Netz der "&amp;Q117)))</f>
        <v/>
      </c>
      <c r="O117" s="6"/>
      <c r="Q117" s="6"/>
      <c r="S117" s="6"/>
      <c r="T117" s="6"/>
      <c r="U117" s="6"/>
    </row>
    <row r="118" spans="11:21" x14ac:dyDescent="0.2">
      <c r="K118" s="2" t="str">
        <f>IF(Q118="","",IF(Q118=Stammdaten!#REF!,Q118,IF(Q118=Stammdaten!#REF!,Q118,"Beladung aus dem Netz der "&amp;Q118)))</f>
        <v/>
      </c>
      <c r="O118" s="6"/>
      <c r="Q118" s="6"/>
      <c r="S118" s="6"/>
      <c r="T118" s="6"/>
      <c r="U118" s="6"/>
    </row>
    <row r="119" spans="11:21" x14ac:dyDescent="0.2">
      <c r="K119" s="2" t="str">
        <f>IF(Q119="","",IF(Q119=Stammdaten!#REF!,Q119,IF(Q119=Stammdaten!#REF!,Q119,"Beladung aus dem Netz der "&amp;Q119)))</f>
        <v/>
      </c>
      <c r="O119" s="6"/>
      <c r="Q119" s="6"/>
      <c r="S119" s="6"/>
      <c r="T119" s="6"/>
      <c r="U119" s="6"/>
    </row>
    <row r="120" spans="11:21" x14ac:dyDescent="0.2">
      <c r="K120" s="2" t="str">
        <f>IF(Q120="","",IF(Q120=Stammdaten!#REF!,Q120,IF(Q120=Stammdaten!#REF!,Q120,"Beladung aus dem Netz der "&amp;Q120)))</f>
        <v/>
      </c>
      <c r="O120" s="6"/>
      <c r="Q120" s="6"/>
      <c r="S120" s="6"/>
      <c r="T120" s="6"/>
      <c r="U120" s="6"/>
    </row>
    <row r="121" spans="11:21" x14ac:dyDescent="0.2">
      <c r="K121" s="2" t="str">
        <f>IF(Q121="","",IF(Q121=Stammdaten!#REF!,Q121,IF(Q121=Stammdaten!#REF!,Q121,"Beladung aus dem Netz der "&amp;Q121)))</f>
        <v/>
      </c>
      <c r="O121" s="6"/>
      <c r="Q121" s="6"/>
      <c r="S121" s="6"/>
      <c r="T121" s="6"/>
      <c r="U121" s="6"/>
    </row>
    <row r="122" spans="11:21" x14ac:dyDescent="0.2">
      <c r="K122" s="2" t="str">
        <f>IF(Q122="","",IF(Q122=Stammdaten!#REF!,Q122,IF(Q122=Stammdaten!#REF!,Q122,"Beladung aus dem Netz der "&amp;Q122)))</f>
        <v/>
      </c>
      <c r="O122" s="6"/>
      <c r="Q122" s="6"/>
      <c r="S122" s="6"/>
      <c r="T122" s="6"/>
      <c r="U122" s="6"/>
    </row>
    <row r="123" spans="11:21" x14ac:dyDescent="0.2">
      <c r="K123" s="2" t="str">
        <f>IF(Q123="","",IF(Q123=Stammdaten!#REF!,Q123,IF(Q123=Stammdaten!#REF!,Q123,"Beladung aus dem Netz der "&amp;Q123)))</f>
        <v/>
      </c>
      <c r="O123" s="6"/>
      <c r="Q123" s="6"/>
      <c r="S123" s="6"/>
      <c r="T123" s="6"/>
      <c r="U123" s="6"/>
    </row>
    <row r="124" spans="11:21" x14ac:dyDescent="0.2">
      <c r="K124" s="2" t="str">
        <f>IF(Q124="","",IF(Q124=Stammdaten!#REF!,Q124,IF(Q124=Stammdaten!#REF!,Q124,"Beladung aus dem Netz der "&amp;Q124)))</f>
        <v/>
      </c>
      <c r="O124" s="6"/>
      <c r="Q124" s="6"/>
      <c r="S124" s="6"/>
      <c r="T124" s="6"/>
      <c r="U124" s="6"/>
    </row>
    <row r="125" spans="11:21" x14ac:dyDescent="0.2">
      <c r="K125" s="2" t="str">
        <f>IF(Q125="","",IF(Q125=Stammdaten!#REF!,Q125,IF(Q125=Stammdaten!#REF!,Q125,"Beladung aus dem Netz der "&amp;Q125)))</f>
        <v/>
      </c>
      <c r="O125" s="6"/>
      <c r="Q125" s="6"/>
      <c r="S125" s="6"/>
      <c r="T125" s="6"/>
      <c r="U125" s="6"/>
    </row>
    <row r="126" spans="11:21" x14ac:dyDescent="0.2">
      <c r="K126" s="2" t="str">
        <f>IF(Q126="","",IF(Q126=Stammdaten!#REF!,Q126,IF(Q126=Stammdaten!#REF!,Q126,"Beladung aus dem Netz der "&amp;Q126)))</f>
        <v/>
      </c>
      <c r="O126" s="6"/>
      <c r="Q126" s="6"/>
      <c r="S126" s="6"/>
      <c r="T126" s="6"/>
      <c r="U126" s="6"/>
    </row>
    <row r="127" spans="11:21" x14ac:dyDescent="0.2">
      <c r="K127" s="2" t="str">
        <f>IF(Q127="","",IF(Q127=Stammdaten!#REF!,Q127,IF(Q127=Stammdaten!#REF!,Q127,"Beladung aus dem Netz der "&amp;Q127)))</f>
        <v/>
      </c>
      <c r="O127" s="6"/>
      <c r="Q127" s="6"/>
      <c r="S127" s="6"/>
      <c r="T127" s="6"/>
      <c r="U127" s="6"/>
    </row>
    <row r="128" spans="11:21" x14ac:dyDescent="0.2">
      <c r="K128" s="2" t="str">
        <f>IF(Q128="","",IF(Q128=Stammdaten!#REF!,Q128,IF(Q128=Stammdaten!#REF!,Q128,"Beladung aus dem Netz der "&amp;Q128)))</f>
        <v/>
      </c>
      <c r="O128" s="6"/>
      <c r="Q128" s="6"/>
      <c r="S128" s="6"/>
      <c r="T128" s="6"/>
      <c r="U128" s="6"/>
    </row>
    <row r="129" spans="11:21" x14ac:dyDescent="0.2">
      <c r="K129" s="2" t="str">
        <f>IF(Q129="","",IF(Q129=Stammdaten!#REF!,Q129,IF(Q129=Stammdaten!#REF!,Q129,"Beladung aus dem Netz der "&amp;Q129)))</f>
        <v/>
      </c>
      <c r="O129" s="6"/>
      <c r="Q129" s="6"/>
      <c r="S129" s="6"/>
      <c r="T129" s="6"/>
      <c r="U129" s="6"/>
    </row>
    <row r="130" spans="11:21" x14ac:dyDescent="0.2">
      <c r="K130" s="2" t="str">
        <f>IF(Q130="","",IF(Q130=Stammdaten!#REF!,Q130,IF(Q130=Stammdaten!#REF!,Q130,"Beladung aus dem Netz der "&amp;Q130)))</f>
        <v/>
      </c>
      <c r="O130" s="6"/>
      <c r="Q130" s="6"/>
      <c r="S130" s="6"/>
      <c r="T130" s="6"/>
      <c r="U130" s="6"/>
    </row>
    <row r="131" spans="11:21" x14ac:dyDescent="0.2">
      <c r="K131" s="2" t="str">
        <f>IF(Q131="","",IF(Q131=Stammdaten!#REF!,Q131,IF(Q131=Stammdaten!#REF!,Q131,"Beladung aus dem Netz der "&amp;Q131)))</f>
        <v/>
      </c>
      <c r="O131" s="6"/>
      <c r="Q131" s="6"/>
      <c r="S131" s="6"/>
      <c r="T131" s="6"/>
      <c r="U131" s="6"/>
    </row>
    <row r="132" spans="11:21" x14ac:dyDescent="0.2">
      <c r="K132" s="2" t="str">
        <f>IF(Q132="","",IF(Q132=Stammdaten!#REF!,Q132,IF(Q132=Stammdaten!#REF!,Q132,"Beladung aus dem Netz der "&amp;Q132)))</f>
        <v/>
      </c>
      <c r="O132" s="6"/>
      <c r="Q132" s="6"/>
      <c r="S132" s="6"/>
      <c r="T132" s="6"/>
      <c r="U132" s="6"/>
    </row>
    <row r="133" spans="11:21" x14ac:dyDescent="0.2">
      <c r="K133" s="2" t="str">
        <f>IF(Q133="","",IF(Q133=Stammdaten!#REF!,Q133,IF(Q133=Stammdaten!#REF!,Q133,"Beladung aus dem Netz der "&amp;Q133)))</f>
        <v/>
      </c>
      <c r="O133" s="6"/>
      <c r="Q133" s="6"/>
      <c r="S133" s="6"/>
      <c r="T133" s="6"/>
      <c r="U133" s="6"/>
    </row>
    <row r="134" spans="11:21" x14ac:dyDescent="0.2">
      <c r="K134" s="2" t="str">
        <f>IF(Q134="","",IF(Q134=Stammdaten!#REF!,Q134,IF(Q134=Stammdaten!#REF!,Q134,"Beladung aus dem Netz der "&amp;Q134)))</f>
        <v/>
      </c>
      <c r="O134" s="6"/>
      <c r="Q134" s="6"/>
      <c r="S134" s="6"/>
      <c r="T134" s="6"/>
      <c r="U134" s="6"/>
    </row>
    <row r="135" spans="11:21" x14ac:dyDescent="0.2">
      <c r="K135" s="2" t="str">
        <f>IF(Q135="","",IF(Q135=Stammdaten!#REF!,Q135,IF(Q135=Stammdaten!#REF!,Q135,"Beladung aus dem Netz der "&amp;Q135)))</f>
        <v/>
      </c>
      <c r="O135" s="6"/>
      <c r="Q135" s="6"/>
      <c r="S135" s="6"/>
      <c r="T135" s="6"/>
      <c r="U135" s="6"/>
    </row>
    <row r="136" spans="11:21" x14ac:dyDescent="0.2">
      <c r="K136" s="2" t="str">
        <f>IF(Q136="","",IF(Q136=Stammdaten!#REF!,Q136,IF(Q136=Stammdaten!#REF!,Q136,"Beladung aus dem Netz der "&amp;Q136)))</f>
        <v/>
      </c>
      <c r="O136" s="6"/>
      <c r="Q136" s="6"/>
      <c r="S136" s="6"/>
      <c r="T136" s="6"/>
      <c r="U136" s="6"/>
    </row>
    <row r="137" spans="11:21" x14ac:dyDescent="0.2">
      <c r="K137" s="2" t="str">
        <f>IF(Q137="","",IF(Q137=Stammdaten!#REF!,Q137,IF(Q137=Stammdaten!#REF!,Q137,"Beladung aus dem Netz der "&amp;Q137)))</f>
        <v/>
      </c>
      <c r="O137" s="6"/>
      <c r="Q137" s="6"/>
      <c r="S137" s="6"/>
      <c r="T137" s="6"/>
      <c r="U137" s="6"/>
    </row>
    <row r="138" spans="11:21" x14ac:dyDescent="0.2">
      <c r="K138" s="2" t="str">
        <f>IF(Q138="","",IF(Q138=Stammdaten!#REF!,Q138,IF(Q138=Stammdaten!#REF!,Q138,"Beladung aus dem Netz der "&amp;Q138)))</f>
        <v/>
      </c>
      <c r="O138" s="6"/>
      <c r="Q138" s="6"/>
      <c r="S138" s="6"/>
      <c r="T138" s="6"/>
      <c r="U138" s="6"/>
    </row>
    <row r="139" spans="11:21" x14ac:dyDescent="0.2">
      <c r="K139" s="2" t="str">
        <f>IF(Q139="","",IF(Q139=Stammdaten!#REF!,Q139,IF(Q139=Stammdaten!#REF!,Q139,"Beladung aus dem Netz der "&amp;Q139)))</f>
        <v/>
      </c>
      <c r="O139" s="6"/>
      <c r="Q139" s="6"/>
      <c r="S139" s="6"/>
      <c r="T139" s="6"/>
      <c r="U139" s="6"/>
    </row>
    <row r="140" spans="11:21" x14ac:dyDescent="0.2">
      <c r="K140" s="2" t="str">
        <f>IF(Q140="","",IF(Q140=Stammdaten!#REF!,Q140,IF(Q140=Stammdaten!#REF!,Q140,"Beladung aus dem Netz der "&amp;Q140)))</f>
        <v/>
      </c>
      <c r="O140" s="6"/>
      <c r="Q140" s="6"/>
      <c r="S140" s="6"/>
      <c r="T140" s="6"/>
      <c r="U140" s="6"/>
    </row>
    <row r="141" spans="11:21" x14ac:dyDescent="0.2">
      <c r="K141" s="2" t="str">
        <f>IF(Q141="","",IF(Q141=Stammdaten!#REF!,Q141,IF(Q141=Stammdaten!#REF!,Q141,"Beladung aus dem Netz der "&amp;Q141)))</f>
        <v/>
      </c>
      <c r="O141" s="6"/>
      <c r="Q141" s="6"/>
      <c r="S141" s="6"/>
      <c r="T141" s="6"/>
      <c r="U141" s="6"/>
    </row>
    <row r="142" spans="11:21" x14ac:dyDescent="0.2">
      <c r="K142" s="2" t="str">
        <f>IF(Q142="","",IF(Q142=Stammdaten!#REF!,Q142,IF(Q142=Stammdaten!#REF!,Q142,"Beladung aus dem Netz der "&amp;Q142)))</f>
        <v/>
      </c>
      <c r="O142" s="6"/>
      <c r="Q142" s="6"/>
      <c r="S142" s="6"/>
      <c r="T142" s="6"/>
      <c r="U142" s="6"/>
    </row>
    <row r="143" spans="11:21" x14ac:dyDescent="0.2">
      <c r="K143" s="2" t="str">
        <f>IF(Q143="","",IF(Q143=Stammdaten!#REF!,Q143,IF(Q143=Stammdaten!#REF!,Q143,"Beladung aus dem Netz der "&amp;Q143)))</f>
        <v/>
      </c>
      <c r="O143" s="6"/>
      <c r="Q143" s="6"/>
      <c r="S143" s="6"/>
      <c r="T143" s="6"/>
      <c r="U143" s="6"/>
    </row>
    <row r="144" spans="11:21" x14ac:dyDescent="0.2">
      <c r="K144" s="2" t="str">
        <f>IF(Q144="","",IF(Q144=Stammdaten!#REF!,Q144,IF(Q144=Stammdaten!#REF!,Q144,"Beladung aus dem Netz der "&amp;Q144)))</f>
        <v/>
      </c>
      <c r="O144" s="6"/>
      <c r="Q144" s="6"/>
      <c r="S144" s="6"/>
      <c r="T144" s="6"/>
      <c r="U144" s="6"/>
    </row>
    <row r="145" spans="11:21" x14ac:dyDescent="0.2">
      <c r="K145" s="2" t="str">
        <f>IF(Q145="","",IF(Q145=Stammdaten!#REF!,Q145,IF(Q145=Stammdaten!#REF!,Q145,"Beladung aus dem Netz der "&amp;Q145)))</f>
        <v/>
      </c>
      <c r="O145" s="6"/>
      <c r="Q145" s="6"/>
      <c r="S145" s="6"/>
      <c r="T145" s="6"/>
      <c r="U145" s="6"/>
    </row>
    <row r="146" spans="11:21" x14ac:dyDescent="0.2">
      <c r="K146" s="2" t="str">
        <f>IF(Q146="","",IF(Q146=Stammdaten!#REF!,Q146,IF(Q146=Stammdaten!#REF!,Q146,"Beladung aus dem Netz der "&amp;Q146)))</f>
        <v/>
      </c>
      <c r="O146" s="6"/>
      <c r="Q146" s="6"/>
      <c r="S146" s="6"/>
      <c r="T146" s="6"/>
      <c r="U146" s="6"/>
    </row>
    <row r="147" spans="11:21" x14ac:dyDescent="0.2">
      <c r="K147" s="2" t="str">
        <f>IF(Q147="","",IF(Q147=Stammdaten!#REF!,Q147,IF(Q147=Stammdaten!#REF!,Q147,"Beladung aus dem Netz der "&amp;Q147)))</f>
        <v/>
      </c>
      <c r="O147" s="6"/>
      <c r="Q147" s="6"/>
      <c r="S147" s="6"/>
      <c r="T147" s="6"/>
      <c r="U147" s="6"/>
    </row>
    <row r="148" spans="11:21" x14ac:dyDescent="0.2">
      <c r="K148" s="2" t="str">
        <f>IF(Q148="","",IF(Q148=Stammdaten!#REF!,Q148,IF(Q148=Stammdaten!#REF!,Q148,"Beladung aus dem Netz der "&amp;Q148)))</f>
        <v/>
      </c>
      <c r="O148" s="6"/>
      <c r="Q148" s="6"/>
      <c r="S148" s="6"/>
      <c r="T148" s="6"/>
      <c r="U148" s="6"/>
    </row>
    <row r="149" spans="11:21" x14ac:dyDescent="0.2">
      <c r="K149" s="2" t="str">
        <f>IF(Q149="","",IF(Q149=Stammdaten!#REF!,Q149,IF(Q149=Stammdaten!#REF!,Q149,"Beladung aus dem Netz der "&amp;Q149)))</f>
        <v/>
      </c>
      <c r="O149" s="6"/>
      <c r="Q149" s="6"/>
      <c r="S149" s="6"/>
      <c r="T149" s="6"/>
      <c r="U149" s="6"/>
    </row>
    <row r="150" spans="11:21" x14ac:dyDescent="0.2">
      <c r="K150" s="2" t="str">
        <f>IF(Q150="","",IF(Q150=Stammdaten!#REF!,Q150,IF(Q150=Stammdaten!#REF!,Q150,"Beladung aus dem Netz der "&amp;Q150)))</f>
        <v/>
      </c>
      <c r="O150" s="6"/>
      <c r="Q150" s="6"/>
      <c r="S150" s="6"/>
      <c r="T150" s="6"/>
      <c r="U150" s="6"/>
    </row>
    <row r="151" spans="11:21" x14ac:dyDescent="0.2">
      <c r="K151" s="2" t="str">
        <f>IF(Q151="","",IF(Q151=Stammdaten!#REF!,Q151,IF(Q151=Stammdaten!#REF!,Q151,"Beladung aus dem Netz der "&amp;Q151)))</f>
        <v/>
      </c>
      <c r="O151" s="6"/>
      <c r="Q151" s="6"/>
      <c r="S151" s="6"/>
      <c r="T151" s="6"/>
      <c r="U151" s="6"/>
    </row>
    <row r="152" spans="11:21" x14ac:dyDescent="0.2">
      <c r="K152" s="2" t="str">
        <f>IF(Q152="","",IF(Q152=Stammdaten!#REF!,Q152,IF(Q152=Stammdaten!#REF!,Q152,"Beladung aus dem Netz der "&amp;Q152)))</f>
        <v/>
      </c>
      <c r="O152" s="6"/>
      <c r="Q152" s="6"/>
      <c r="S152" s="6"/>
      <c r="T152" s="6"/>
      <c r="U152" s="6"/>
    </row>
    <row r="153" spans="11:21" x14ac:dyDescent="0.2">
      <c r="K153" s="2" t="str">
        <f>IF(Q153="","",IF(Q153=Stammdaten!#REF!,Q153,IF(Q153=Stammdaten!#REF!,Q153,"Beladung aus dem Netz der "&amp;Q153)))</f>
        <v/>
      </c>
      <c r="O153" s="6"/>
      <c r="Q153" s="6"/>
      <c r="S153" s="6"/>
      <c r="T153" s="6"/>
      <c r="U153" s="6"/>
    </row>
    <row r="154" spans="11:21" x14ac:dyDescent="0.2">
      <c r="K154" s="2" t="str">
        <f>IF(Q154="","",IF(Q154=Stammdaten!#REF!,Q154,IF(Q154=Stammdaten!#REF!,Q154,"Beladung aus dem Netz der "&amp;Q154)))</f>
        <v/>
      </c>
      <c r="O154" s="6"/>
      <c r="Q154" s="6"/>
      <c r="S154" s="6"/>
      <c r="T154" s="6"/>
      <c r="U154" s="6"/>
    </row>
    <row r="155" spans="11:21" x14ac:dyDescent="0.2">
      <c r="K155" s="2" t="str">
        <f>IF(Q155="","",IF(Q155=Stammdaten!#REF!,Q155,IF(Q155=Stammdaten!#REF!,Q155,"Beladung aus dem Netz der "&amp;Q155)))</f>
        <v/>
      </c>
      <c r="O155" s="6"/>
      <c r="Q155" s="6"/>
      <c r="S155" s="6"/>
      <c r="T155" s="6"/>
      <c r="U155" s="6"/>
    </row>
    <row r="156" spans="11:21" x14ac:dyDescent="0.2">
      <c r="K156" s="2" t="str">
        <f>IF(Q156="","",IF(Q156=Stammdaten!#REF!,Q156,IF(Q156=Stammdaten!#REF!,Q156,"Beladung aus dem Netz der "&amp;Q156)))</f>
        <v/>
      </c>
      <c r="O156" s="6"/>
      <c r="Q156" s="6"/>
      <c r="S156" s="6"/>
      <c r="T156" s="6"/>
      <c r="U156" s="6"/>
    </row>
    <row r="157" spans="11:21" x14ac:dyDescent="0.2">
      <c r="K157" s="2" t="str">
        <f>IF(Q157="","",IF(Q157=Stammdaten!#REF!,Q157,IF(Q157=Stammdaten!#REF!,Q157,"Beladung aus dem Netz der "&amp;Q157)))</f>
        <v/>
      </c>
      <c r="O157" s="6"/>
      <c r="Q157" s="6"/>
      <c r="S157" s="6"/>
      <c r="T157" s="6"/>
      <c r="U157" s="6"/>
    </row>
    <row r="158" spans="11:21" x14ac:dyDescent="0.2">
      <c r="K158" s="2" t="str">
        <f>IF(Q158="","",IF(Q158=Stammdaten!#REF!,Q158,IF(Q158=Stammdaten!#REF!,Q158,"Beladung aus dem Netz der "&amp;Q158)))</f>
        <v/>
      </c>
      <c r="O158" s="6"/>
      <c r="Q158" s="6"/>
      <c r="S158" s="6"/>
      <c r="T158" s="6"/>
      <c r="U158" s="6"/>
    </row>
    <row r="159" spans="11:21" x14ac:dyDescent="0.2">
      <c r="K159" s="2" t="str">
        <f>IF(Q159="","",IF(Q159=Stammdaten!#REF!,Q159,IF(Q159=Stammdaten!#REF!,Q159,"Beladung aus dem Netz der "&amp;Q159)))</f>
        <v/>
      </c>
      <c r="O159" s="6"/>
      <c r="Q159" s="6"/>
      <c r="S159" s="6"/>
      <c r="T159" s="6"/>
      <c r="U159" s="6"/>
    </row>
    <row r="160" spans="11:21" x14ac:dyDescent="0.2">
      <c r="K160" s="2" t="str">
        <f>IF(Q160="","",IF(Q160=Stammdaten!#REF!,Q160,IF(Q160=Stammdaten!#REF!,Q160,"Beladung aus dem Netz der "&amp;Q160)))</f>
        <v/>
      </c>
      <c r="O160" s="6"/>
      <c r="Q160" s="6"/>
      <c r="S160" s="6"/>
      <c r="T160" s="6"/>
      <c r="U160" s="6"/>
    </row>
    <row r="161" spans="11:21" x14ac:dyDescent="0.2">
      <c r="K161" s="2" t="str">
        <f>IF(Q161="","",IF(Q161=Stammdaten!#REF!,Q161,IF(Q161=Stammdaten!#REF!,Q161,"Beladung aus dem Netz der "&amp;Q161)))</f>
        <v/>
      </c>
      <c r="O161" s="6"/>
      <c r="Q161" s="6"/>
      <c r="S161" s="6"/>
      <c r="T161" s="6"/>
      <c r="U161" s="6"/>
    </row>
    <row r="162" spans="11:21" x14ac:dyDescent="0.2">
      <c r="K162" s="2" t="str">
        <f>IF(Q162="","",IF(Q162=Stammdaten!#REF!,Q162,IF(Q162=Stammdaten!#REF!,Q162,"Beladung aus dem Netz der "&amp;Q162)))</f>
        <v/>
      </c>
      <c r="O162" s="6"/>
      <c r="Q162" s="6"/>
      <c r="S162" s="6"/>
      <c r="T162" s="6"/>
      <c r="U162" s="6"/>
    </row>
    <row r="163" spans="11:21" x14ac:dyDescent="0.2">
      <c r="K163" s="2" t="str">
        <f>IF(Q163="","",IF(Q163=Stammdaten!#REF!,Q163,IF(Q163=Stammdaten!#REF!,Q163,"Beladung aus dem Netz der "&amp;Q163)))</f>
        <v/>
      </c>
      <c r="O163" s="6"/>
      <c r="Q163" s="6"/>
      <c r="S163" s="6"/>
      <c r="T163" s="6"/>
      <c r="U163" s="6"/>
    </row>
    <row r="164" spans="11:21" x14ac:dyDescent="0.2">
      <c r="K164" s="2" t="str">
        <f>IF(Q164="","",IF(Q164=Stammdaten!#REF!,Q164,IF(Q164=Stammdaten!#REF!,Q164,"Beladung aus dem Netz der "&amp;Q164)))</f>
        <v/>
      </c>
      <c r="O164" s="6"/>
      <c r="Q164" s="6"/>
      <c r="S164" s="6"/>
      <c r="T164" s="6"/>
      <c r="U164" s="6"/>
    </row>
    <row r="165" spans="11:21" x14ac:dyDescent="0.2">
      <c r="K165" s="2" t="str">
        <f>IF(Q165="","",IF(Q165=Stammdaten!#REF!,Q165,IF(Q165=Stammdaten!#REF!,Q165,"Beladung aus dem Netz der "&amp;Q165)))</f>
        <v/>
      </c>
      <c r="O165" s="6"/>
      <c r="Q165" s="6"/>
      <c r="S165" s="6"/>
      <c r="T165" s="6"/>
      <c r="U165" s="6"/>
    </row>
    <row r="166" spans="11:21" x14ac:dyDescent="0.2">
      <c r="K166" s="2" t="str">
        <f>IF(Q166="","",IF(Q166=Stammdaten!#REF!,Q166,IF(Q166=Stammdaten!#REF!,Q166,"Beladung aus dem Netz der "&amp;Q166)))</f>
        <v/>
      </c>
      <c r="O166" s="6"/>
      <c r="Q166" s="6"/>
      <c r="S166" s="6"/>
      <c r="T166" s="6"/>
      <c r="U166" s="6"/>
    </row>
    <row r="167" spans="11:21" x14ac:dyDescent="0.2">
      <c r="K167" s="2" t="str">
        <f>IF(Q167="","",IF(Q167=Stammdaten!#REF!,Q167,IF(Q167=Stammdaten!#REF!,Q167,"Beladung aus dem Netz der "&amp;Q167)))</f>
        <v/>
      </c>
      <c r="O167" s="6"/>
      <c r="Q167" s="6"/>
      <c r="S167" s="6"/>
      <c r="T167" s="6"/>
      <c r="U167" s="6"/>
    </row>
    <row r="168" spans="11:21" x14ac:dyDescent="0.2">
      <c r="K168" s="2" t="str">
        <f>IF(Q168="","",IF(Q168=Stammdaten!#REF!,Q168,IF(Q168=Stammdaten!#REF!,Q168,"Beladung aus dem Netz der "&amp;Q168)))</f>
        <v/>
      </c>
      <c r="O168" s="6"/>
      <c r="Q168" s="6"/>
      <c r="S168" s="6"/>
      <c r="T168" s="6"/>
      <c r="U168" s="6"/>
    </row>
    <row r="169" spans="11:21" x14ac:dyDescent="0.2">
      <c r="K169" s="2" t="str">
        <f>IF(Q169="","",IF(Q169=Stammdaten!#REF!,Q169,IF(Q169=Stammdaten!#REF!,Q169,"Beladung aus dem Netz der "&amp;Q169)))</f>
        <v/>
      </c>
      <c r="O169" s="6"/>
      <c r="Q169" s="6"/>
      <c r="S169" s="6"/>
      <c r="T169" s="6"/>
      <c r="U169" s="6"/>
    </row>
    <row r="170" spans="11:21" x14ac:dyDescent="0.2">
      <c r="K170" s="2" t="str">
        <f>IF(Q170="","",IF(Q170=Stammdaten!#REF!,Q170,IF(Q170=Stammdaten!#REF!,Q170,"Beladung aus dem Netz der "&amp;Q170)))</f>
        <v/>
      </c>
      <c r="O170" s="6"/>
      <c r="Q170" s="6"/>
      <c r="S170" s="6"/>
      <c r="T170" s="6"/>
      <c r="U170" s="6"/>
    </row>
    <row r="171" spans="11:21" x14ac:dyDescent="0.2">
      <c r="K171" s="2" t="str">
        <f>IF(Q171="","",IF(Q171=Stammdaten!#REF!,Q171,IF(Q171=Stammdaten!#REF!,Q171,"Beladung aus dem Netz der "&amp;Q171)))</f>
        <v/>
      </c>
      <c r="O171" s="6"/>
      <c r="Q171" s="6"/>
      <c r="S171" s="6"/>
      <c r="T171" s="6"/>
      <c r="U171" s="6"/>
    </row>
    <row r="172" spans="11:21" x14ac:dyDescent="0.2">
      <c r="K172" s="2" t="str">
        <f>IF(Q172="","",IF(Q172=Stammdaten!#REF!,Q172,IF(Q172=Stammdaten!#REF!,Q172,"Beladung aus dem Netz der "&amp;Q172)))</f>
        <v/>
      </c>
      <c r="O172" s="6"/>
      <c r="Q172" s="6"/>
      <c r="S172" s="6"/>
      <c r="T172" s="6"/>
      <c r="U172" s="6"/>
    </row>
    <row r="173" spans="11:21" x14ac:dyDescent="0.2">
      <c r="K173" s="2" t="str">
        <f>IF(Q173="","",IF(Q173=Stammdaten!#REF!,Q173,IF(Q173=Stammdaten!#REF!,Q173,"Beladung aus dem Netz der "&amp;Q173)))</f>
        <v/>
      </c>
      <c r="O173" s="6"/>
      <c r="Q173" s="6"/>
      <c r="S173" s="6"/>
      <c r="T173" s="6"/>
      <c r="U173" s="6"/>
    </row>
    <row r="174" spans="11:21" x14ac:dyDescent="0.2">
      <c r="K174" s="2" t="str">
        <f>IF(Q174="","",IF(Q174=Stammdaten!#REF!,Q174,IF(Q174=Stammdaten!#REF!,Q174,"Beladung aus dem Netz der "&amp;Q174)))</f>
        <v/>
      </c>
      <c r="O174" s="6"/>
      <c r="Q174" s="6"/>
      <c r="S174" s="6"/>
      <c r="T174" s="6"/>
      <c r="U174" s="6"/>
    </row>
    <row r="175" spans="11:21" x14ac:dyDescent="0.2">
      <c r="K175" s="2" t="str">
        <f>IF(Q175="","",IF(Q175=Stammdaten!#REF!,Q175,IF(Q175=Stammdaten!#REF!,Q175,"Beladung aus dem Netz der "&amp;Q175)))</f>
        <v/>
      </c>
      <c r="O175" s="6"/>
      <c r="Q175" s="6"/>
      <c r="S175" s="6"/>
      <c r="T175" s="6"/>
      <c r="U175" s="6"/>
    </row>
    <row r="176" spans="11:21" x14ac:dyDescent="0.2">
      <c r="K176" s="2" t="str">
        <f>IF(Q176="","",IF(Q176=Stammdaten!#REF!,Q176,IF(Q176=Stammdaten!#REF!,Q176,"Beladung aus dem Netz der "&amp;Q176)))</f>
        <v/>
      </c>
      <c r="O176" s="6"/>
      <c r="Q176" s="6"/>
      <c r="S176" s="6"/>
      <c r="T176" s="6"/>
      <c r="U176" s="6"/>
    </row>
    <row r="177" spans="11:21" x14ac:dyDescent="0.2">
      <c r="K177" s="2" t="str">
        <f>IF(Q177="","",IF(Q177=Stammdaten!#REF!,Q177,IF(Q177=Stammdaten!#REF!,Q177,"Beladung aus dem Netz der "&amp;Q177)))</f>
        <v/>
      </c>
      <c r="O177" s="6"/>
      <c r="Q177" s="6"/>
      <c r="S177" s="6"/>
      <c r="T177" s="6"/>
      <c r="U177" s="6"/>
    </row>
    <row r="178" spans="11:21" x14ac:dyDescent="0.2">
      <c r="K178" s="2" t="str">
        <f>IF(Q178="","",IF(Q178=Stammdaten!#REF!,Q178,IF(Q178=Stammdaten!#REF!,Q178,"Beladung aus dem Netz der "&amp;Q178)))</f>
        <v/>
      </c>
      <c r="O178" s="6"/>
      <c r="Q178" s="6"/>
      <c r="S178" s="6"/>
      <c r="T178" s="6"/>
      <c r="U178" s="6"/>
    </row>
    <row r="179" spans="11:21" x14ac:dyDescent="0.2">
      <c r="K179" s="2" t="str">
        <f>IF(Q179="","",IF(Q179=Stammdaten!#REF!,Q179,IF(Q179=Stammdaten!#REF!,Q179,"Beladung aus dem Netz der "&amp;Q179)))</f>
        <v/>
      </c>
      <c r="O179" s="6"/>
      <c r="Q179" s="6"/>
      <c r="S179" s="6"/>
      <c r="T179" s="6"/>
      <c r="U179" s="6"/>
    </row>
    <row r="180" spans="11:21" x14ac:dyDescent="0.2">
      <c r="K180" s="2" t="str">
        <f>IF(Q180="","",IF(Q180=Stammdaten!#REF!,Q180,IF(Q180=Stammdaten!#REF!,Q180,"Beladung aus dem Netz der "&amp;Q180)))</f>
        <v/>
      </c>
      <c r="O180" s="6"/>
      <c r="Q180" s="6"/>
      <c r="S180" s="6"/>
      <c r="T180" s="6"/>
      <c r="U180" s="6"/>
    </row>
    <row r="181" spans="11:21" x14ac:dyDescent="0.2">
      <c r="K181" s="2" t="str">
        <f>IF(Q181="","",IF(Q181=Stammdaten!#REF!,Q181,IF(Q181=Stammdaten!#REF!,Q181,"Beladung aus dem Netz der "&amp;Q181)))</f>
        <v/>
      </c>
      <c r="O181" s="6"/>
      <c r="Q181" s="6"/>
      <c r="S181" s="6"/>
      <c r="T181" s="6"/>
      <c r="U181" s="6"/>
    </row>
    <row r="182" spans="11:21" x14ac:dyDescent="0.2">
      <c r="K182" s="2" t="str">
        <f>IF(Q182="","",IF(Q182=Stammdaten!#REF!,Q182,IF(Q182=Stammdaten!#REF!,Q182,"Beladung aus dem Netz der "&amp;Q182)))</f>
        <v/>
      </c>
      <c r="O182" s="6"/>
      <c r="Q182" s="6"/>
      <c r="S182" s="6"/>
      <c r="T182" s="6"/>
      <c r="U182" s="6"/>
    </row>
    <row r="183" spans="11:21" x14ac:dyDescent="0.2">
      <c r="K183" s="2" t="str">
        <f>IF(Q183="","",IF(Q183=Stammdaten!#REF!,Q183,IF(Q183=Stammdaten!#REF!,Q183,"Beladung aus dem Netz der "&amp;Q183)))</f>
        <v/>
      </c>
      <c r="O183" s="6"/>
      <c r="Q183" s="6"/>
      <c r="S183" s="6"/>
      <c r="T183" s="6"/>
      <c r="U183" s="6"/>
    </row>
    <row r="184" spans="11:21" x14ac:dyDescent="0.2">
      <c r="K184" s="2" t="str">
        <f>IF(Q184="","",IF(Q184=Stammdaten!#REF!,Q184,IF(Q184=Stammdaten!#REF!,Q184,"Beladung aus dem Netz der "&amp;Q184)))</f>
        <v/>
      </c>
      <c r="O184" s="6"/>
      <c r="Q184" s="6"/>
      <c r="S184" s="6"/>
      <c r="T184" s="6"/>
      <c r="U184" s="6"/>
    </row>
    <row r="185" spans="11:21" x14ac:dyDescent="0.2">
      <c r="K185" s="2" t="str">
        <f>IF(Q185="","",IF(Q185=Stammdaten!#REF!,Q185,IF(Q185=Stammdaten!#REF!,Q185,"Beladung aus dem Netz der "&amp;Q185)))</f>
        <v/>
      </c>
      <c r="O185" s="6"/>
      <c r="Q185" s="6"/>
      <c r="S185" s="6"/>
      <c r="T185" s="6"/>
      <c r="U185" s="6"/>
    </row>
    <row r="186" spans="11:21" x14ac:dyDescent="0.2">
      <c r="K186" s="2" t="str">
        <f>IF(Q186="","",IF(Q186=Stammdaten!#REF!,Q186,IF(Q186=Stammdaten!#REF!,Q186,"Beladung aus dem Netz der "&amp;Q186)))</f>
        <v/>
      </c>
      <c r="O186" s="6"/>
      <c r="Q186" s="6"/>
      <c r="S186" s="6"/>
      <c r="T186" s="6"/>
      <c r="U186" s="6"/>
    </row>
    <row r="187" spans="11:21" x14ac:dyDescent="0.2">
      <c r="K187" s="2" t="str">
        <f>IF(Q187="","",IF(Q187=Stammdaten!#REF!,Q187,IF(Q187=Stammdaten!#REF!,Q187,"Beladung aus dem Netz der "&amp;Q187)))</f>
        <v/>
      </c>
      <c r="O187" s="6"/>
      <c r="Q187" s="6"/>
      <c r="S187" s="6"/>
      <c r="T187" s="6"/>
      <c r="U187" s="6"/>
    </row>
    <row r="188" spans="11:21" x14ac:dyDescent="0.2">
      <c r="K188" s="2" t="str">
        <f>IF(Q188="","",IF(Q188=Stammdaten!#REF!,Q188,IF(Q188=Stammdaten!#REF!,Q188,"Beladung aus dem Netz der "&amp;Q188)))</f>
        <v/>
      </c>
      <c r="O188" s="6"/>
      <c r="Q188" s="6"/>
      <c r="S188" s="6"/>
      <c r="T188" s="6"/>
      <c r="U188" s="6"/>
    </row>
    <row r="189" spans="11:21" x14ac:dyDescent="0.2">
      <c r="K189" s="2" t="str">
        <f>IF(Q189="","",IF(Q189=Stammdaten!#REF!,Q189,IF(Q189=Stammdaten!#REF!,Q189,"Beladung aus dem Netz der "&amp;Q189)))</f>
        <v/>
      </c>
      <c r="O189" s="6"/>
      <c r="Q189" s="6"/>
      <c r="S189" s="6"/>
      <c r="T189" s="6"/>
      <c r="U189" s="6"/>
    </row>
    <row r="190" spans="11:21" x14ac:dyDescent="0.2">
      <c r="K190" s="2" t="str">
        <f>IF(Q190="","",IF(Q190=Stammdaten!#REF!,Q190,IF(Q190=Stammdaten!#REF!,Q190,"Beladung aus dem Netz der "&amp;Q190)))</f>
        <v/>
      </c>
      <c r="O190" s="6"/>
      <c r="Q190" s="6"/>
      <c r="S190" s="6"/>
      <c r="T190" s="6"/>
      <c r="U190" s="6"/>
    </row>
    <row r="191" spans="11:21" x14ac:dyDescent="0.2">
      <c r="K191" s="2" t="str">
        <f>IF(Q191="","",IF(Q191=Stammdaten!#REF!,Q191,IF(Q191=Stammdaten!#REF!,Q191,"Beladung aus dem Netz der "&amp;Q191)))</f>
        <v/>
      </c>
      <c r="O191" s="6"/>
      <c r="Q191" s="6"/>
      <c r="S191" s="6"/>
      <c r="T191" s="6"/>
      <c r="U191" s="6"/>
    </row>
    <row r="192" spans="11:21" x14ac:dyDescent="0.2">
      <c r="K192" s="2" t="str">
        <f>IF(Q192="","",IF(Q192=Stammdaten!#REF!,Q192,IF(Q192=Stammdaten!#REF!,Q192,"Beladung aus dem Netz der "&amp;Q192)))</f>
        <v/>
      </c>
      <c r="O192" s="6"/>
      <c r="Q192" s="6"/>
      <c r="S192" s="6"/>
      <c r="T192" s="6"/>
      <c r="U192" s="6"/>
    </row>
    <row r="193" spans="11:21" x14ac:dyDescent="0.2">
      <c r="K193" s="2" t="str">
        <f>IF(Q193="","",IF(Q193=Stammdaten!#REF!,Q193,IF(Q193=Stammdaten!#REF!,Q193,"Beladung aus dem Netz der "&amp;Q193)))</f>
        <v/>
      </c>
      <c r="O193" s="6"/>
      <c r="Q193" s="6"/>
      <c r="S193" s="6"/>
      <c r="T193" s="6"/>
      <c r="U193" s="6"/>
    </row>
    <row r="194" spans="11:21" x14ac:dyDescent="0.2">
      <c r="K194" s="2" t="str">
        <f>IF(Q194="","",IF(Q194=Stammdaten!#REF!,Q194,IF(Q194=Stammdaten!#REF!,Q194,"Beladung aus dem Netz der "&amp;Q194)))</f>
        <v/>
      </c>
      <c r="O194" s="6"/>
      <c r="Q194" s="6"/>
      <c r="S194" s="6"/>
      <c r="T194" s="6"/>
      <c r="U194" s="6"/>
    </row>
    <row r="195" spans="11:21" x14ac:dyDescent="0.2">
      <c r="K195" s="2" t="str">
        <f>IF(Q195="","",IF(Q195=Stammdaten!#REF!,Q195,IF(Q195=Stammdaten!#REF!,Q195,"Beladung aus dem Netz der "&amp;Q195)))</f>
        <v/>
      </c>
      <c r="O195" s="6"/>
      <c r="Q195" s="6"/>
      <c r="S195" s="6"/>
      <c r="T195" s="6"/>
      <c r="U195" s="6"/>
    </row>
    <row r="196" spans="11:21" x14ac:dyDescent="0.2">
      <c r="K196" s="2" t="str">
        <f>IF(Q196="","",IF(Q196=Stammdaten!#REF!,Q196,IF(Q196=Stammdaten!#REF!,Q196,"Beladung aus dem Netz der "&amp;Q196)))</f>
        <v/>
      </c>
      <c r="O196" s="6"/>
      <c r="Q196" s="6"/>
      <c r="S196" s="6"/>
      <c r="T196" s="6"/>
      <c r="U196" s="6"/>
    </row>
    <row r="197" spans="11:21" x14ac:dyDescent="0.2">
      <c r="K197" s="2" t="str">
        <f>IF(Q197="","",IF(Q197=Stammdaten!#REF!,Q197,IF(Q197=Stammdaten!#REF!,Q197,"Beladung aus dem Netz der "&amp;Q197)))</f>
        <v/>
      </c>
      <c r="O197" s="6"/>
      <c r="Q197" s="6"/>
      <c r="S197" s="6"/>
      <c r="T197" s="6"/>
      <c r="U197" s="6"/>
    </row>
    <row r="198" spans="11:21" x14ac:dyDescent="0.2">
      <c r="K198" s="2" t="str">
        <f>IF(Q198="","",IF(Q198=Stammdaten!#REF!,Q198,IF(Q198=Stammdaten!#REF!,Q198,"Beladung aus dem Netz der "&amp;Q198)))</f>
        <v/>
      </c>
      <c r="O198" s="6"/>
      <c r="Q198" s="6"/>
      <c r="S198" s="6"/>
      <c r="T198" s="6"/>
      <c r="U198" s="6"/>
    </row>
    <row r="199" spans="11:21" x14ac:dyDescent="0.2">
      <c r="K199" s="2" t="str">
        <f>IF(Q199="","",IF(Q199=Stammdaten!#REF!,Q199,IF(Q199=Stammdaten!#REF!,Q199,"Beladung aus dem Netz der "&amp;Q199)))</f>
        <v/>
      </c>
      <c r="O199" s="6"/>
      <c r="Q199" s="6"/>
      <c r="S199" s="6"/>
      <c r="T199" s="6"/>
      <c r="U199" s="6"/>
    </row>
    <row r="200" spans="11:21" x14ac:dyDescent="0.2">
      <c r="K200" s="2" t="str">
        <f>IF(Q200="","",IF(Q200=Stammdaten!#REF!,Q200,IF(Q200=Stammdaten!#REF!,Q200,"Beladung aus dem Netz der "&amp;Q200)))</f>
        <v/>
      </c>
      <c r="O200" s="6"/>
      <c r="Q200" s="6"/>
      <c r="S200" s="6"/>
      <c r="T200" s="6"/>
      <c r="U200" s="6"/>
    </row>
    <row r="201" spans="11:21" x14ac:dyDescent="0.2">
      <c r="K201" s="2" t="str">
        <f>IF(Q201="","",IF(Q201=Stammdaten!#REF!,Q201,IF(Q201=Stammdaten!#REF!,Q201,"Beladung aus dem Netz der "&amp;Q201)))</f>
        <v/>
      </c>
      <c r="O201" s="6"/>
      <c r="Q201" s="6"/>
      <c r="S201" s="6"/>
      <c r="T201" s="6"/>
      <c r="U201" s="6"/>
    </row>
    <row r="202" spans="11:21" x14ac:dyDescent="0.2">
      <c r="K202" s="2" t="str">
        <f>IF(Q202="","",IF(Q202=Stammdaten!#REF!,Q202,IF(Q202=Stammdaten!#REF!,Q202,"Beladung aus dem Netz der "&amp;Q202)))</f>
        <v/>
      </c>
      <c r="O202" s="6"/>
      <c r="Q202" s="6"/>
      <c r="S202" s="6"/>
      <c r="T202" s="6"/>
      <c r="U202" s="6"/>
    </row>
    <row r="203" spans="11:21" x14ac:dyDescent="0.2">
      <c r="K203" s="2" t="str">
        <f>IF(Q203="","",IF(Q203=Stammdaten!#REF!,Q203,IF(Q203=Stammdaten!#REF!,Q203,"Beladung aus dem Netz der "&amp;Q203)))</f>
        <v/>
      </c>
      <c r="O203" s="6"/>
      <c r="Q203" s="6"/>
      <c r="S203" s="6"/>
      <c r="T203" s="6"/>
      <c r="U203" s="6"/>
    </row>
    <row r="204" spans="11:21" x14ac:dyDescent="0.2">
      <c r="K204" s="2" t="str">
        <f>IF(Q204="","",IF(Q204=Stammdaten!#REF!,Q204,IF(Q204=Stammdaten!#REF!,Q204,"Beladung aus dem Netz der "&amp;Q204)))</f>
        <v/>
      </c>
      <c r="O204" s="6"/>
      <c r="Q204" s="6"/>
      <c r="S204" s="6"/>
      <c r="T204" s="6"/>
      <c r="U204" s="6"/>
    </row>
    <row r="205" spans="11:21" x14ac:dyDescent="0.2">
      <c r="K205" s="2" t="str">
        <f>IF(Q205="","",IF(Q205=Stammdaten!#REF!,Q205,IF(Q205=Stammdaten!#REF!,Q205,"Beladung aus dem Netz der "&amp;Q205)))</f>
        <v/>
      </c>
      <c r="O205" s="6"/>
      <c r="Q205" s="6"/>
      <c r="S205" s="6"/>
      <c r="T205" s="6"/>
      <c r="U205" s="6"/>
    </row>
    <row r="206" spans="11:21" x14ac:dyDescent="0.2">
      <c r="K206" s="2" t="str">
        <f>IF(Q206="","",IF(Q206=Stammdaten!#REF!,Q206,IF(Q206=Stammdaten!#REF!,Q206,"Beladung aus dem Netz der "&amp;Q206)))</f>
        <v/>
      </c>
      <c r="O206" s="6"/>
      <c r="Q206" s="6"/>
      <c r="S206" s="6"/>
      <c r="T206" s="6"/>
      <c r="U206" s="6"/>
    </row>
    <row r="207" spans="11:21" x14ac:dyDescent="0.2">
      <c r="K207" s="2" t="str">
        <f>IF(Q207="","",IF(Q207=Stammdaten!#REF!,Q207,IF(Q207=Stammdaten!#REF!,Q207,"Beladung aus dem Netz der "&amp;Q207)))</f>
        <v/>
      </c>
      <c r="O207" s="6"/>
      <c r="Q207" s="6"/>
      <c r="S207" s="6"/>
      <c r="T207" s="6"/>
      <c r="U207" s="6"/>
    </row>
    <row r="208" spans="11:21" x14ac:dyDescent="0.2">
      <c r="K208" s="2" t="str">
        <f>IF(Q208="","",IF(Q208=Stammdaten!#REF!,Q208,IF(Q208=Stammdaten!#REF!,Q208,"Beladung aus dem Netz der "&amp;Q208)))</f>
        <v/>
      </c>
      <c r="O208" s="6"/>
      <c r="Q208" s="6"/>
      <c r="S208" s="6"/>
      <c r="T208" s="6"/>
      <c r="U208" s="6"/>
    </row>
    <row r="209" spans="11:21" x14ac:dyDescent="0.2">
      <c r="K209" s="2" t="str">
        <f>IF(Q209="","",IF(Q209=Stammdaten!#REF!,Q209,IF(Q209=Stammdaten!#REF!,Q209,"Beladung aus dem Netz der "&amp;Q209)))</f>
        <v/>
      </c>
      <c r="O209" s="6"/>
      <c r="Q209" s="6"/>
      <c r="S209" s="6"/>
      <c r="T209" s="6"/>
      <c r="U209" s="6"/>
    </row>
    <row r="210" spans="11:21" x14ac:dyDescent="0.2">
      <c r="K210" s="2" t="str">
        <f>IF(Q210="","",IF(Q210=Stammdaten!#REF!,Q210,IF(Q210=Stammdaten!#REF!,Q210,"Beladung aus dem Netz der "&amp;Q210)))</f>
        <v/>
      </c>
      <c r="O210" s="6"/>
      <c r="Q210" s="6"/>
      <c r="S210" s="6"/>
      <c r="T210" s="6"/>
      <c r="U210" s="6"/>
    </row>
    <row r="211" spans="11:21" x14ac:dyDescent="0.2">
      <c r="K211" s="2" t="str">
        <f>IF(Q211="","",IF(Q211=Stammdaten!#REF!,Q211,IF(Q211=Stammdaten!#REF!,Q211,"Beladung aus dem Netz der "&amp;Q211)))</f>
        <v/>
      </c>
      <c r="O211" s="6"/>
      <c r="Q211" s="6"/>
      <c r="S211" s="6"/>
      <c r="T211" s="6"/>
      <c r="U211" s="6"/>
    </row>
    <row r="212" spans="11:21" x14ac:dyDescent="0.2">
      <c r="K212" s="2" t="str">
        <f>IF(Q212="","",IF(Q212=Stammdaten!#REF!,Q212,IF(Q212=Stammdaten!#REF!,Q212,"Beladung aus dem Netz der "&amp;Q212)))</f>
        <v/>
      </c>
      <c r="O212" s="6"/>
      <c r="Q212" s="6"/>
      <c r="S212" s="6"/>
      <c r="T212" s="6"/>
      <c r="U212" s="6"/>
    </row>
    <row r="213" spans="11:21" x14ac:dyDescent="0.2">
      <c r="K213" s="2" t="str">
        <f>IF(Q213="","",IF(Q213=Stammdaten!#REF!,Q213,IF(Q213=Stammdaten!#REF!,Q213,"Beladung aus dem Netz der "&amp;Q213)))</f>
        <v/>
      </c>
      <c r="O213" s="6"/>
      <c r="Q213" s="6"/>
      <c r="S213" s="6"/>
      <c r="T213" s="6"/>
      <c r="U213" s="6"/>
    </row>
    <row r="214" spans="11:21" x14ac:dyDescent="0.2">
      <c r="K214" s="2" t="str">
        <f>IF(Q214="","",IF(Q214=Stammdaten!#REF!,Q214,IF(Q214=Stammdaten!#REF!,Q214,"Beladung aus dem Netz der "&amp;Q214)))</f>
        <v/>
      </c>
      <c r="O214" s="6"/>
      <c r="Q214" s="6"/>
      <c r="S214" s="6"/>
      <c r="T214" s="6"/>
      <c r="U214" s="6"/>
    </row>
    <row r="215" spans="11:21" x14ac:dyDescent="0.2">
      <c r="K215" s="2" t="str">
        <f>IF(Q215="","",IF(Q215=Stammdaten!#REF!,Q215,IF(Q215=Stammdaten!#REF!,Q215,"Beladung aus dem Netz der "&amp;Q215)))</f>
        <v/>
      </c>
      <c r="O215" s="6"/>
      <c r="Q215" s="6"/>
      <c r="S215" s="6"/>
      <c r="T215" s="6"/>
      <c r="U215" s="6"/>
    </row>
    <row r="216" spans="11:21" x14ac:dyDescent="0.2">
      <c r="K216" s="2" t="str">
        <f>IF(Q216="","",IF(Q216=Stammdaten!#REF!,Q216,IF(Q216=Stammdaten!#REF!,Q216,"Beladung aus dem Netz der "&amp;Q216)))</f>
        <v/>
      </c>
      <c r="O216" s="6"/>
      <c r="Q216" s="6"/>
      <c r="S216" s="6"/>
      <c r="T216" s="6"/>
      <c r="U216" s="6"/>
    </row>
    <row r="217" spans="11:21" x14ac:dyDescent="0.2">
      <c r="K217" s="2" t="str">
        <f>IF(Q217="","",IF(Q217=Stammdaten!#REF!,Q217,IF(Q217=Stammdaten!#REF!,Q217,"Beladung aus dem Netz der "&amp;Q217)))</f>
        <v/>
      </c>
      <c r="O217" s="6"/>
      <c r="Q217" s="6"/>
      <c r="S217" s="6"/>
      <c r="T217" s="6"/>
      <c r="U217" s="6"/>
    </row>
    <row r="218" spans="11:21" x14ac:dyDescent="0.2">
      <c r="K218" s="2" t="str">
        <f>IF(Q218="","",IF(Q218=Stammdaten!#REF!,Q218,IF(Q218=Stammdaten!#REF!,Q218,"Beladung aus dem Netz der "&amp;Q218)))</f>
        <v/>
      </c>
      <c r="O218" s="6"/>
      <c r="Q218" s="6"/>
      <c r="S218" s="6"/>
      <c r="T218" s="6"/>
      <c r="U218" s="6"/>
    </row>
    <row r="219" spans="11:21" x14ac:dyDescent="0.2">
      <c r="K219" s="2" t="str">
        <f>IF(Q219="","",IF(Q219=Stammdaten!#REF!,Q219,IF(Q219=Stammdaten!#REF!,Q219,"Beladung aus dem Netz der "&amp;Q219)))</f>
        <v/>
      </c>
      <c r="O219" s="6"/>
      <c r="Q219" s="6"/>
      <c r="S219" s="6"/>
      <c r="T219" s="6"/>
      <c r="U219" s="6"/>
    </row>
    <row r="220" spans="11:21" x14ac:dyDescent="0.2">
      <c r="K220" s="2" t="str">
        <f>IF(Q220="","",IF(Q220=Stammdaten!#REF!,Q220,IF(Q220=Stammdaten!#REF!,Q220,"Beladung aus dem Netz der "&amp;Q220)))</f>
        <v/>
      </c>
      <c r="O220" s="6"/>
      <c r="Q220" s="6"/>
      <c r="S220" s="6"/>
      <c r="T220" s="6"/>
      <c r="U220" s="6"/>
    </row>
    <row r="221" spans="11:21" x14ac:dyDescent="0.2">
      <c r="K221" s="2" t="str">
        <f>IF(Q221="","",IF(Q221=Stammdaten!#REF!,Q221,IF(Q221=Stammdaten!#REF!,Q221,"Beladung aus dem Netz der "&amp;Q221)))</f>
        <v/>
      </c>
      <c r="O221" s="6"/>
      <c r="Q221" s="6"/>
      <c r="S221" s="6"/>
      <c r="T221" s="6"/>
      <c r="U221" s="6"/>
    </row>
    <row r="222" spans="11:21" x14ac:dyDescent="0.2">
      <c r="K222" s="2" t="str">
        <f>IF(Q222="","",IF(Q222=Stammdaten!#REF!,Q222,IF(Q222=Stammdaten!#REF!,Q222,"Beladung aus dem Netz der "&amp;Q222)))</f>
        <v/>
      </c>
      <c r="O222" s="6"/>
      <c r="Q222" s="6"/>
      <c r="S222" s="6"/>
      <c r="T222" s="6"/>
      <c r="U222" s="6"/>
    </row>
    <row r="223" spans="11:21" x14ac:dyDescent="0.2">
      <c r="K223" s="2" t="str">
        <f>IF(Q223="","",IF(Q223=Stammdaten!#REF!,Q223,IF(Q223=Stammdaten!#REF!,Q223,"Beladung aus dem Netz der "&amp;Q223)))</f>
        <v/>
      </c>
      <c r="O223" s="6"/>
      <c r="Q223" s="6"/>
      <c r="S223" s="6"/>
      <c r="T223" s="6"/>
      <c r="U223" s="6"/>
    </row>
    <row r="224" spans="11:21" x14ac:dyDescent="0.2">
      <c r="K224" s="2" t="str">
        <f>IF(Q224="","",IF(Q224=Stammdaten!#REF!,Q224,IF(Q224=Stammdaten!#REF!,Q224,"Beladung aus dem Netz der "&amp;Q224)))</f>
        <v/>
      </c>
      <c r="O224" s="6"/>
      <c r="Q224" s="6"/>
      <c r="S224" s="6"/>
      <c r="T224" s="6"/>
      <c r="U224" s="6"/>
    </row>
    <row r="225" spans="11:21" x14ac:dyDescent="0.2">
      <c r="K225" s="2" t="str">
        <f>IF(Q225="","",IF(Q225=Stammdaten!#REF!,Q225,IF(Q225=Stammdaten!#REF!,Q225,"Beladung aus dem Netz der "&amp;Q225)))</f>
        <v/>
      </c>
      <c r="O225" s="6"/>
      <c r="Q225" s="6"/>
      <c r="S225" s="6"/>
      <c r="T225" s="6"/>
      <c r="U225" s="6"/>
    </row>
    <row r="226" spans="11:21" x14ac:dyDescent="0.2">
      <c r="K226" s="2" t="str">
        <f>IF(Q226="","",IF(Q226=Stammdaten!#REF!,Q226,IF(Q226=Stammdaten!#REF!,Q226,"Beladung aus dem Netz der "&amp;Q226)))</f>
        <v/>
      </c>
      <c r="O226" s="6"/>
      <c r="Q226" s="6"/>
      <c r="S226" s="6"/>
      <c r="T226" s="6"/>
      <c r="U226" s="6"/>
    </row>
    <row r="227" spans="11:21" x14ac:dyDescent="0.2">
      <c r="K227" s="2" t="str">
        <f>IF(Q227="","",IF(Q227=Stammdaten!#REF!,Q227,IF(Q227=Stammdaten!#REF!,Q227,"Beladung aus dem Netz der "&amp;Q227)))</f>
        <v/>
      </c>
      <c r="O227" s="6"/>
      <c r="Q227" s="6"/>
      <c r="S227" s="6"/>
      <c r="T227" s="6"/>
      <c r="U227" s="6"/>
    </row>
    <row r="228" spans="11:21" x14ac:dyDescent="0.2">
      <c r="K228" s="2" t="str">
        <f>IF(Q228="","",IF(Q228=Stammdaten!#REF!,Q228,IF(Q228=Stammdaten!#REF!,Q228,"Beladung aus dem Netz der "&amp;Q228)))</f>
        <v/>
      </c>
      <c r="O228" s="6"/>
      <c r="Q228" s="6"/>
      <c r="S228" s="6"/>
      <c r="T228" s="6"/>
      <c r="U228" s="6"/>
    </row>
    <row r="229" spans="11:21" x14ac:dyDescent="0.2">
      <c r="K229" s="2" t="str">
        <f>IF(Q229="","",IF(Q229=Stammdaten!#REF!,Q229,IF(Q229=Stammdaten!#REF!,Q229,"Beladung aus dem Netz der "&amp;Q229)))</f>
        <v/>
      </c>
      <c r="O229" s="6"/>
      <c r="Q229" s="6"/>
      <c r="S229" s="6"/>
      <c r="T229" s="6"/>
      <c r="U229" s="6"/>
    </row>
    <row r="230" spans="11:21" x14ac:dyDescent="0.2">
      <c r="K230" s="2" t="str">
        <f>IF(Q230="","",IF(Q230=Stammdaten!#REF!,Q230,IF(Q230=Stammdaten!#REF!,Q230,"Beladung aus dem Netz der "&amp;Q230)))</f>
        <v/>
      </c>
      <c r="O230" s="6"/>
      <c r="Q230" s="6"/>
      <c r="S230" s="6"/>
      <c r="T230" s="6"/>
      <c r="U230" s="6"/>
    </row>
    <row r="231" spans="11:21" x14ac:dyDescent="0.2">
      <c r="K231" s="2" t="str">
        <f>IF(Q231="","",IF(Q231=Stammdaten!#REF!,Q231,IF(Q231=Stammdaten!#REF!,Q231,"Beladung aus dem Netz der "&amp;Q231)))</f>
        <v/>
      </c>
      <c r="O231" s="6"/>
      <c r="Q231" s="6"/>
      <c r="S231" s="6"/>
      <c r="T231" s="6"/>
      <c r="U231" s="6"/>
    </row>
    <row r="232" spans="11:21" x14ac:dyDescent="0.2">
      <c r="K232" s="2" t="str">
        <f>IF(Q232="","",IF(Q232=Stammdaten!#REF!,Q232,IF(Q232=Stammdaten!#REF!,Q232,"Beladung aus dem Netz der "&amp;Q232)))</f>
        <v/>
      </c>
      <c r="O232" s="6"/>
      <c r="Q232" s="6"/>
      <c r="S232" s="6"/>
      <c r="T232" s="6"/>
      <c r="U232" s="6"/>
    </row>
    <row r="233" spans="11:21" x14ac:dyDescent="0.2">
      <c r="K233" s="2" t="str">
        <f>IF(Q233="","",IF(Q233=Stammdaten!#REF!,Q233,IF(Q233=Stammdaten!#REF!,Q233,"Beladung aus dem Netz der "&amp;Q233)))</f>
        <v/>
      </c>
      <c r="O233" s="6"/>
      <c r="Q233" s="6"/>
      <c r="S233" s="6"/>
      <c r="T233" s="6"/>
      <c r="U233" s="6"/>
    </row>
    <row r="234" spans="11:21" x14ac:dyDescent="0.2">
      <c r="K234" s="2" t="str">
        <f>IF(Q234="","",IF(Q234=Stammdaten!#REF!,Q234,IF(Q234=Stammdaten!#REF!,Q234,"Beladung aus dem Netz der "&amp;Q234)))</f>
        <v/>
      </c>
      <c r="O234" s="6"/>
      <c r="Q234" s="6"/>
      <c r="S234" s="6"/>
      <c r="T234" s="6"/>
      <c r="U234" s="6"/>
    </row>
    <row r="235" spans="11:21" x14ac:dyDescent="0.2">
      <c r="K235" s="2" t="str">
        <f>IF(Q235="","",IF(Q235=Stammdaten!#REF!,Q235,IF(Q235=Stammdaten!#REF!,Q235,"Beladung aus dem Netz der "&amp;Q235)))</f>
        <v/>
      </c>
      <c r="O235" s="6"/>
      <c r="Q235" s="6"/>
      <c r="S235" s="6"/>
      <c r="T235" s="6"/>
      <c r="U235" s="6"/>
    </row>
    <row r="236" spans="11:21" x14ac:dyDescent="0.2">
      <c r="K236" s="2" t="str">
        <f>IF(Q236="","",IF(Q236=Stammdaten!#REF!,Q236,IF(Q236=Stammdaten!#REF!,Q236,"Beladung aus dem Netz der "&amp;Q236)))</f>
        <v/>
      </c>
      <c r="O236" s="6"/>
      <c r="Q236" s="6"/>
      <c r="S236" s="6"/>
      <c r="T236" s="6"/>
      <c r="U236" s="6"/>
    </row>
    <row r="237" spans="11:21" x14ac:dyDescent="0.2">
      <c r="K237" s="2" t="str">
        <f>IF(Q237="","",IF(Q237=Stammdaten!#REF!,Q237,IF(Q237=Stammdaten!#REF!,Q237,"Beladung aus dem Netz der "&amp;Q237)))</f>
        <v/>
      </c>
      <c r="O237" s="6"/>
      <c r="Q237" s="6"/>
      <c r="S237" s="6"/>
      <c r="T237" s="6"/>
      <c r="U237" s="6"/>
    </row>
    <row r="238" spans="11:21" x14ac:dyDescent="0.2">
      <c r="K238" s="2" t="str">
        <f>IF(Q238="","",IF(Q238=Stammdaten!#REF!,Q238,IF(Q238=Stammdaten!#REF!,Q238,"Beladung aus dem Netz der "&amp;Q238)))</f>
        <v/>
      </c>
      <c r="O238" s="6"/>
      <c r="Q238" s="6"/>
      <c r="S238" s="6"/>
      <c r="T238" s="6"/>
      <c r="U238" s="6"/>
    </row>
    <row r="239" spans="11:21" x14ac:dyDescent="0.2">
      <c r="K239" s="2" t="str">
        <f>IF(Q239="","",IF(Q239=Stammdaten!#REF!,Q239,IF(Q239=Stammdaten!#REF!,Q239,"Beladung aus dem Netz der "&amp;Q239)))</f>
        <v/>
      </c>
      <c r="O239" s="6"/>
      <c r="Q239" s="6"/>
      <c r="S239" s="6"/>
      <c r="T239" s="6"/>
      <c r="U239" s="6"/>
    </row>
    <row r="240" spans="11:21" x14ac:dyDescent="0.2">
      <c r="K240" s="2" t="str">
        <f>IF(Q240="","",IF(Q240=Stammdaten!#REF!,Q240,IF(Q240=Stammdaten!#REF!,Q240,"Beladung aus dem Netz der "&amp;Q240)))</f>
        <v/>
      </c>
      <c r="O240" s="6"/>
      <c r="Q240" s="6"/>
      <c r="S240" s="6"/>
      <c r="T240" s="6"/>
      <c r="U240" s="6"/>
    </row>
    <row r="241" spans="11:21" x14ac:dyDescent="0.2">
      <c r="K241" s="2" t="str">
        <f>IF(Q241="","",IF(Q241=Stammdaten!#REF!,Q241,IF(Q241=Stammdaten!#REF!,Q241,"Beladung aus dem Netz der "&amp;Q241)))</f>
        <v/>
      </c>
      <c r="O241" s="6"/>
      <c r="Q241" s="6"/>
      <c r="S241" s="6"/>
      <c r="T241" s="6"/>
      <c r="U241" s="6"/>
    </row>
    <row r="242" spans="11:21" x14ac:dyDescent="0.2">
      <c r="K242" s="2" t="str">
        <f>IF(Q242="","",IF(Q242=Stammdaten!#REF!,Q242,IF(Q242=Stammdaten!#REF!,Q242,"Beladung aus dem Netz der "&amp;Q242)))</f>
        <v/>
      </c>
      <c r="O242" s="6"/>
      <c r="Q242" s="6"/>
      <c r="S242" s="6"/>
      <c r="T242" s="6"/>
      <c r="U242" s="6"/>
    </row>
    <row r="243" spans="11:21" x14ac:dyDescent="0.2">
      <c r="K243" s="2" t="str">
        <f>IF(Q243="","",IF(Q243=Stammdaten!#REF!,Q243,IF(Q243=Stammdaten!#REF!,Q243,"Beladung aus dem Netz der "&amp;Q243)))</f>
        <v/>
      </c>
      <c r="O243" s="6"/>
      <c r="Q243" s="6"/>
      <c r="S243" s="6"/>
      <c r="T243" s="6"/>
      <c r="U243" s="6"/>
    </row>
    <row r="244" spans="11:21" x14ac:dyDescent="0.2">
      <c r="K244" s="2" t="str">
        <f>IF(Q244="","",IF(Q244=Stammdaten!#REF!,Q244,IF(Q244=Stammdaten!#REF!,Q244,"Beladung aus dem Netz der "&amp;Q244)))</f>
        <v/>
      </c>
      <c r="O244" s="6"/>
      <c r="Q244" s="6"/>
      <c r="S244" s="6"/>
      <c r="T244" s="6"/>
      <c r="U244" s="6"/>
    </row>
    <row r="245" spans="11:21" x14ac:dyDescent="0.2">
      <c r="K245" s="2" t="str">
        <f>IF(Q245="","",IF(Q245=Stammdaten!#REF!,Q245,IF(Q245=Stammdaten!#REF!,Q245,"Beladung aus dem Netz der "&amp;Q245)))</f>
        <v/>
      </c>
      <c r="O245" s="6"/>
      <c r="Q245" s="6"/>
      <c r="S245" s="6"/>
      <c r="T245" s="6"/>
      <c r="U245" s="6"/>
    </row>
    <row r="246" spans="11:21" x14ac:dyDescent="0.2">
      <c r="K246" s="2" t="str">
        <f>IF(Q246="","",IF(Q246=Stammdaten!#REF!,Q246,IF(Q246=Stammdaten!#REF!,Q246,"Beladung aus dem Netz der "&amp;Q246)))</f>
        <v/>
      </c>
      <c r="O246" s="6"/>
      <c r="Q246" s="6"/>
      <c r="S246" s="6"/>
      <c r="T246" s="6"/>
      <c r="U246" s="6"/>
    </row>
    <row r="247" spans="11:21" x14ac:dyDescent="0.2">
      <c r="K247" s="2" t="str">
        <f>IF(Q247="","",IF(Q247=Stammdaten!#REF!,Q247,IF(Q247=Stammdaten!#REF!,Q247,"Beladung aus dem Netz der "&amp;Q247)))</f>
        <v/>
      </c>
      <c r="O247" s="6"/>
      <c r="Q247" s="6"/>
      <c r="S247" s="6"/>
      <c r="T247" s="6"/>
      <c r="U247" s="6"/>
    </row>
    <row r="248" spans="11:21" x14ac:dyDescent="0.2">
      <c r="K248" s="2" t="str">
        <f>IF(Q248="","",IF(Q248=Stammdaten!#REF!,Q248,IF(Q248=Stammdaten!#REF!,Q248,"Beladung aus dem Netz der "&amp;Q248)))</f>
        <v/>
      </c>
      <c r="O248" s="6"/>
      <c r="Q248" s="6"/>
      <c r="S248" s="6"/>
      <c r="T248" s="6"/>
      <c r="U248" s="6"/>
    </row>
    <row r="249" spans="11:21" x14ac:dyDescent="0.2">
      <c r="K249" s="2" t="str">
        <f>IF(Q249="","",IF(Q249=Stammdaten!#REF!,Q249,IF(Q249=Stammdaten!#REF!,Q249,"Beladung aus dem Netz der "&amp;Q249)))</f>
        <v/>
      </c>
      <c r="O249" s="6"/>
      <c r="Q249" s="6"/>
      <c r="S249" s="6"/>
      <c r="T249" s="6"/>
      <c r="U249" s="6"/>
    </row>
    <row r="250" spans="11:21" x14ac:dyDescent="0.2">
      <c r="K250" s="2" t="str">
        <f>IF(Q250="","",IF(Q250=Stammdaten!#REF!,Q250,IF(Q250=Stammdaten!#REF!,Q250,"Beladung aus dem Netz der "&amp;Q250)))</f>
        <v/>
      </c>
      <c r="O250" s="6"/>
      <c r="Q250" s="6"/>
      <c r="S250" s="6"/>
      <c r="T250" s="6"/>
      <c r="U250" s="6"/>
    </row>
    <row r="251" spans="11:21" x14ac:dyDescent="0.2">
      <c r="K251" s="2" t="str">
        <f>IF(Q251="","",IF(Q251=Stammdaten!#REF!,Q251,IF(Q251=Stammdaten!#REF!,Q251,"Beladung aus dem Netz der "&amp;Q251)))</f>
        <v/>
      </c>
      <c r="O251" s="6"/>
      <c r="Q251" s="6"/>
      <c r="S251" s="6"/>
      <c r="T251" s="6"/>
      <c r="U251" s="6"/>
    </row>
    <row r="252" spans="11:21" x14ac:dyDescent="0.2">
      <c r="K252" s="2" t="str">
        <f>IF(Q252="","",IF(Q252=Stammdaten!#REF!,Q252,IF(Q252=Stammdaten!#REF!,Q252,"Beladung aus dem Netz der "&amp;Q252)))</f>
        <v/>
      </c>
      <c r="O252" s="6"/>
      <c r="Q252" s="6"/>
      <c r="S252" s="6"/>
      <c r="T252" s="6"/>
      <c r="U252" s="6"/>
    </row>
    <row r="253" spans="11:21" x14ac:dyDescent="0.2">
      <c r="K253" s="2" t="str">
        <f>IF(Q253="","",IF(Q253=Stammdaten!#REF!,Q253,IF(Q253=Stammdaten!#REF!,Q253,"Beladung aus dem Netz der "&amp;Q253)))</f>
        <v/>
      </c>
      <c r="O253" s="6"/>
      <c r="Q253" s="6"/>
      <c r="S253" s="6"/>
      <c r="T253" s="6"/>
      <c r="U253" s="6"/>
    </row>
    <row r="254" spans="11:21" x14ac:dyDescent="0.2">
      <c r="K254" s="2" t="str">
        <f>IF(Q254="","",IF(Q254=Stammdaten!#REF!,Q254,IF(Q254=Stammdaten!#REF!,Q254,"Beladung aus dem Netz der "&amp;Q254)))</f>
        <v/>
      </c>
      <c r="O254" s="6"/>
      <c r="Q254" s="6"/>
      <c r="S254" s="6"/>
      <c r="T254" s="6"/>
      <c r="U254" s="6"/>
    </row>
    <row r="255" spans="11:21" x14ac:dyDescent="0.2">
      <c r="K255" s="2" t="str">
        <f>IF(Q255="","",IF(Q255=Stammdaten!#REF!,Q255,IF(Q255=Stammdaten!#REF!,Q255,"Beladung aus dem Netz der "&amp;Q255)))</f>
        <v/>
      </c>
      <c r="O255" s="6"/>
      <c r="Q255" s="6"/>
      <c r="S255" s="6"/>
      <c r="T255" s="6"/>
      <c r="U255" s="6"/>
    </row>
    <row r="256" spans="11:21" x14ac:dyDescent="0.2">
      <c r="K256" s="2" t="str">
        <f>IF(Q256="","",IF(Q256=Stammdaten!#REF!,Q256,IF(Q256=Stammdaten!#REF!,Q256,"Beladung aus dem Netz der "&amp;Q256)))</f>
        <v/>
      </c>
      <c r="O256" s="6"/>
      <c r="Q256" s="6"/>
      <c r="S256" s="6"/>
      <c r="T256" s="6"/>
      <c r="U256" s="6"/>
    </row>
    <row r="257" spans="11:21" x14ac:dyDescent="0.2">
      <c r="K257" s="2" t="str">
        <f>IF(Q257="","",IF(Q257=Stammdaten!#REF!,Q257,IF(Q257=Stammdaten!#REF!,Q257,"Beladung aus dem Netz der "&amp;Q257)))</f>
        <v/>
      </c>
      <c r="O257" s="6"/>
      <c r="Q257" s="6"/>
      <c r="S257" s="6"/>
      <c r="T257" s="6"/>
      <c r="U257" s="6"/>
    </row>
    <row r="258" spans="11:21" x14ac:dyDescent="0.2">
      <c r="K258" s="2" t="str">
        <f>IF(Q258="","",IF(Q258=Stammdaten!#REF!,Q258,IF(Q258=Stammdaten!#REF!,Q258,"Beladung aus dem Netz der "&amp;Q258)))</f>
        <v/>
      </c>
      <c r="O258" s="6"/>
      <c r="Q258" s="6"/>
      <c r="S258" s="6"/>
      <c r="T258" s="6"/>
      <c r="U258" s="6"/>
    </row>
    <row r="259" spans="11:21" x14ac:dyDescent="0.2">
      <c r="K259" s="2" t="str">
        <f>IF(Q259="","",IF(Q259=Stammdaten!#REF!,Q259,IF(Q259=Stammdaten!#REF!,Q259,"Beladung aus dem Netz der "&amp;Q259)))</f>
        <v/>
      </c>
      <c r="O259" s="6"/>
      <c r="Q259" s="6"/>
      <c r="S259" s="6"/>
      <c r="T259" s="6"/>
      <c r="U259" s="6"/>
    </row>
    <row r="260" spans="11:21" x14ac:dyDescent="0.2">
      <c r="K260" s="2" t="str">
        <f>IF(Q260="","",IF(Q260=Stammdaten!#REF!,Q260,IF(Q260=Stammdaten!#REF!,Q260,"Beladung aus dem Netz der "&amp;Q260)))</f>
        <v/>
      </c>
      <c r="O260" s="6"/>
      <c r="Q260" s="6"/>
      <c r="S260" s="6"/>
      <c r="T260" s="6"/>
      <c r="U260" s="6"/>
    </row>
    <row r="261" spans="11:21" x14ac:dyDescent="0.2">
      <c r="K261" s="2" t="str">
        <f>IF(Q261="","",IF(Q261=Stammdaten!#REF!,Q261,IF(Q261=Stammdaten!#REF!,Q261,"Beladung aus dem Netz der "&amp;Q261)))</f>
        <v/>
      </c>
      <c r="O261" s="6"/>
      <c r="Q261" s="6"/>
      <c r="S261" s="6"/>
      <c r="T261" s="6"/>
      <c r="U261" s="6"/>
    </row>
    <row r="262" spans="11:21" x14ac:dyDescent="0.2">
      <c r="K262" s="2" t="str">
        <f>IF(Q262="","",IF(Q262=Stammdaten!#REF!,Q262,IF(Q262=Stammdaten!#REF!,Q262,"Beladung aus dem Netz der "&amp;Q262)))</f>
        <v/>
      </c>
      <c r="O262" s="6"/>
      <c r="Q262" s="6"/>
      <c r="S262" s="6"/>
      <c r="T262" s="6"/>
      <c r="U262" s="6"/>
    </row>
    <row r="263" spans="11:21" x14ac:dyDescent="0.2">
      <c r="K263" s="2" t="str">
        <f>IF(Q263="","",IF(Q263=Stammdaten!#REF!,Q263,IF(Q263=Stammdaten!#REF!,Q263,"Beladung aus dem Netz der "&amp;Q263)))</f>
        <v/>
      </c>
      <c r="O263" s="6"/>
      <c r="Q263" s="6"/>
      <c r="S263" s="6"/>
      <c r="T263" s="6"/>
      <c r="U263" s="6"/>
    </row>
    <row r="264" spans="11:21" x14ac:dyDescent="0.2">
      <c r="K264" s="2" t="str">
        <f>IF(Q264="","",IF(Q264=Stammdaten!#REF!,Q264,IF(Q264=Stammdaten!#REF!,Q264,"Beladung aus dem Netz der "&amp;Q264)))</f>
        <v/>
      </c>
      <c r="O264" s="6"/>
      <c r="Q264" s="6"/>
      <c r="S264" s="6"/>
      <c r="T264" s="6"/>
      <c r="U264" s="6"/>
    </row>
    <row r="265" spans="11:21" x14ac:dyDescent="0.2">
      <c r="K265" s="2" t="str">
        <f>IF(Q265="","",IF(Q265=Stammdaten!#REF!,Q265,IF(Q265=Stammdaten!#REF!,Q265,"Beladung aus dem Netz der "&amp;Q265)))</f>
        <v/>
      </c>
      <c r="O265" s="6"/>
      <c r="Q265" s="6"/>
      <c r="S265" s="6"/>
      <c r="T265" s="6"/>
      <c r="U265" s="6"/>
    </row>
    <row r="266" spans="11:21" x14ac:dyDescent="0.2">
      <c r="K266" s="2" t="str">
        <f>IF(Q266="","",IF(Q266=Stammdaten!#REF!,Q266,IF(Q266=Stammdaten!#REF!,Q266,"Beladung aus dem Netz der "&amp;Q266)))</f>
        <v/>
      </c>
      <c r="O266" s="6"/>
      <c r="Q266" s="6"/>
      <c r="S266" s="6"/>
      <c r="T266" s="6"/>
      <c r="U266" s="6"/>
    </row>
    <row r="267" spans="11:21" x14ac:dyDescent="0.2">
      <c r="K267" s="2" t="str">
        <f>IF(Q267="","",IF(Q267=Stammdaten!#REF!,Q267,IF(Q267=Stammdaten!#REF!,Q267,"Beladung aus dem Netz der "&amp;Q267)))</f>
        <v/>
      </c>
      <c r="O267" s="6"/>
      <c r="Q267" s="6"/>
      <c r="S267" s="6"/>
      <c r="T267" s="6"/>
      <c r="U267" s="6"/>
    </row>
    <row r="268" spans="11:21" x14ac:dyDescent="0.2">
      <c r="K268" s="2" t="str">
        <f>IF(Q268="","",IF(Q268=Stammdaten!#REF!,Q268,IF(Q268=Stammdaten!#REF!,Q268,"Beladung aus dem Netz der "&amp;Q268)))</f>
        <v/>
      </c>
      <c r="O268" s="6"/>
      <c r="Q268" s="6"/>
      <c r="S268" s="6"/>
      <c r="T268" s="6"/>
      <c r="U268" s="6"/>
    </row>
    <row r="269" spans="11:21" x14ac:dyDescent="0.2">
      <c r="K269" s="2" t="str">
        <f>IF(Q269="","",IF(Q269=Stammdaten!#REF!,Q269,IF(Q269=Stammdaten!#REF!,Q269,"Beladung aus dem Netz der "&amp;Q269)))</f>
        <v/>
      </c>
      <c r="O269" s="6"/>
      <c r="Q269" s="6"/>
      <c r="S269" s="6"/>
      <c r="T269" s="6"/>
      <c r="U269" s="6"/>
    </row>
    <row r="270" spans="11:21" x14ac:dyDescent="0.2">
      <c r="K270" s="2" t="str">
        <f>IF(Q270="","",IF(Q270=Stammdaten!#REF!,Q270,IF(Q270=Stammdaten!#REF!,Q270,"Beladung aus dem Netz der "&amp;Q270)))</f>
        <v/>
      </c>
      <c r="O270" s="6"/>
      <c r="Q270" s="6"/>
      <c r="S270" s="6"/>
      <c r="T270" s="6"/>
      <c r="U270" s="6"/>
    </row>
    <row r="271" spans="11:21" x14ac:dyDescent="0.2">
      <c r="K271" s="2" t="str">
        <f>IF(Q271="","",IF(Q271=Stammdaten!#REF!,Q271,IF(Q271=Stammdaten!#REF!,Q271,"Beladung aus dem Netz der "&amp;Q271)))</f>
        <v/>
      </c>
      <c r="O271" s="6"/>
      <c r="Q271" s="6"/>
      <c r="S271" s="6"/>
      <c r="T271" s="6"/>
      <c r="U271" s="6"/>
    </row>
    <row r="272" spans="11:21" x14ac:dyDescent="0.2">
      <c r="K272" s="2" t="str">
        <f>IF(Q272="","",IF(Q272=Stammdaten!#REF!,Q272,IF(Q272=Stammdaten!#REF!,Q272,"Beladung aus dem Netz der "&amp;Q272)))</f>
        <v/>
      </c>
      <c r="O272" s="6"/>
      <c r="Q272" s="6"/>
      <c r="S272" s="6"/>
      <c r="T272" s="6"/>
      <c r="U272" s="6"/>
    </row>
    <row r="273" spans="11:21" x14ac:dyDescent="0.2">
      <c r="K273" s="2" t="str">
        <f>IF(Q273="","",IF(Q273=Stammdaten!#REF!,Q273,IF(Q273=Stammdaten!#REF!,Q273,"Beladung aus dem Netz der "&amp;Q273)))</f>
        <v/>
      </c>
      <c r="O273" s="6"/>
      <c r="Q273" s="6"/>
      <c r="S273" s="6"/>
      <c r="T273" s="6"/>
      <c r="U273" s="6"/>
    </row>
    <row r="274" spans="11:21" x14ac:dyDescent="0.2">
      <c r="K274" s="2" t="str">
        <f>IF(Q274="","",IF(Q274=Stammdaten!#REF!,Q274,IF(Q274=Stammdaten!#REF!,Q274,"Beladung aus dem Netz der "&amp;Q274)))</f>
        <v/>
      </c>
      <c r="O274" s="6"/>
      <c r="Q274" s="6"/>
      <c r="S274" s="6"/>
      <c r="T274" s="6"/>
      <c r="U274" s="6"/>
    </row>
    <row r="275" spans="11:21" x14ac:dyDescent="0.2">
      <c r="K275" s="2" t="str">
        <f>IF(Q275="","",IF(Q275=Stammdaten!#REF!,Q275,IF(Q275=Stammdaten!#REF!,Q275,"Beladung aus dem Netz der "&amp;Q275)))</f>
        <v/>
      </c>
      <c r="O275" s="6"/>
      <c r="Q275" s="6"/>
      <c r="S275" s="6"/>
      <c r="T275" s="6"/>
      <c r="U275" s="6"/>
    </row>
    <row r="276" spans="11:21" x14ac:dyDescent="0.2">
      <c r="K276" s="2" t="str">
        <f>IF(Q276="","",IF(Q276=Stammdaten!#REF!,Q276,IF(Q276=Stammdaten!#REF!,Q276,"Beladung aus dem Netz der "&amp;Q276)))</f>
        <v/>
      </c>
      <c r="O276" s="6"/>
      <c r="Q276" s="6"/>
      <c r="S276" s="6"/>
      <c r="T276" s="6"/>
      <c r="U276" s="6"/>
    </row>
    <row r="277" spans="11:21" x14ac:dyDescent="0.2">
      <c r="K277" s="2" t="str">
        <f>IF(Q277="","",IF(Q277=Stammdaten!#REF!,Q277,IF(Q277=Stammdaten!#REF!,Q277,"Beladung aus dem Netz der "&amp;Q277)))</f>
        <v/>
      </c>
      <c r="O277" s="6"/>
      <c r="Q277" s="6"/>
      <c r="S277" s="6"/>
      <c r="T277" s="6"/>
      <c r="U277" s="6"/>
    </row>
    <row r="278" spans="11:21" x14ac:dyDescent="0.2">
      <c r="K278" s="2" t="str">
        <f>IF(Q278="","",IF(Q278=Stammdaten!#REF!,Q278,IF(Q278=Stammdaten!#REF!,Q278,"Beladung aus dem Netz der "&amp;Q278)))</f>
        <v/>
      </c>
      <c r="O278" s="6"/>
      <c r="Q278" s="6"/>
      <c r="S278" s="6"/>
      <c r="T278" s="6"/>
      <c r="U278" s="6"/>
    </row>
    <row r="279" spans="11:21" x14ac:dyDescent="0.2">
      <c r="K279" s="2" t="str">
        <f>IF(Q279="","",IF(Q279=Stammdaten!#REF!,Q279,IF(Q279=Stammdaten!#REF!,Q279,"Beladung aus dem Netz der "&amp;Q279)))</f>
        <v/>
      </c>
      <c r="O279" s="6"/>
      <c r="Q279" s="6"/>
      <c r="S279" s="6"/>
      <c r="T279" s="6"/>
      <c r="U279" s="6"/>
    </row>
    <row r="280" spans="11:21" x14ac:dyDescent="0.2">
      <c r="K280" s="2" t="str">
        <f>IF(Q280="","",IF(Q280=Stammdaten!#REF!,Q280,IF(Q280=Stammdaten!#REF!,Q280,"Beladung aus dem Netz der "&amp;Q280)))</f>
        <v/>
      </c>
      <c r="O280" s="6"/>
      <c r="Q280" s="6"/>
      <c r="S280" s="6"/>
      <c r="T280" s="6"/>
      <c r="U280" s="6"/>
    </row>
    <row r="281" spans="11:21" x14ac:dyDescent="0.2">
      <c r="K281" s="2" t="str">
        <f>IF(Q281="","",IF(Q281=Stammdaten!#REF!,Q281,IF(Q281=Stammdaten!#REF!,Q281,"Beladung aus dem Netz der "&amp;Q281)))</f>
        <v/>
      </c>
      <c r="O281" s="6"/>
      <c r="Q281" s="6"/>
      <c r="S281" s="6"/>
      <c r="T281" s="6"/>
      <c r="U281" s="6"/>
    </row>
    <row r="282" spans="11:21" x14ac:dyDescent="0.2">
      <c r="K282" s="2" t="str">
        <f>IF(Q282="","",IF(Q282=Stammdaten!#REF!,Q282,IF(Q282=Stammdaten!#REF!,Q282,"Beladung aus dem Netz der "&amp;Q282)))</f>
        <v/>
      </c>
      <c r="O282" s="6"/>
      <c r="Q282" s="6"/>
      <c r="S282" s="6"/>
      <c r="T282" s="6"/>
      <c r="U282" s="6"/>
    </row>
    <row r="283" spans="11:21" x14ac:dyDescent="0.2">
      <c r="K283" s="2" t="str">
        <f>IF(Q283="","",IF(Q283=Stammdaten!#REF!,Q283,IF(Q283=Stammdaten!#REF!,Q283,"Beladung aus dem Netz der "&amp;Q283)))</f>
        <v/>
      </c>
      <c r="O283" s="6"/>
      <c r="Q283" s="6"/>
      <c r="S283" s="6"/>
      <c r="T283" s="6"/>
      <c r="U283" s="6"/>
    </row>
    <row r="284" spans="11:21" x14ac:dyDescent="0.2">
      <c r="K284" s="2" t="str">
        <f>IF(Q284="","",IF(Q284=Stammdaten!#REF!,Q284,IF(Q284=Stammdaten!#REF!,Q284,"Beladung aus dem Netz der "&amp;Q284)))</f>
        <v/>
      </c>
      <c r="O284" s="6"/>
      <c r="Q284" s="6"/>
      <c r="S284" s="6"/>
      <c r="T284" s="6"/>
      <c r="U284" s="6"/>
    </row>
    <row r="285" spans="11:21" x14ac:dyDescent="0.2">
      <c r="K285" s="2" t="str">
        <f>IF(Q285="","",IF(Q285=Stammdaten!#REF!,Q285,IF(Q285=Stammdaten!#REF!,Q285,"Beladung aus dem Netz der "&amp;Q285)))</f>
        <v/>
      </c>
      <c r="O285" s="6"/>
      <c r="Q285" s="6"/>
    </row>
    <row r="286" spans="11:21" x14ac:dyDescent="0.2">
      <c r="K286" s="2" t="str">
        <f>IF(Q286="","",IF(Q286=Stammdaten!#REF!,Q286,IF(Q286=Stammdaten!#REF!,Q286,"Beladung aus dem Netz der "&amp;Q286)))</f>
        <v/>
      </c>
      <c r="O286" s="6"/>
      <c r="Q286" s="6"/>
    </row>
    <row r="287" spans="11:21" x14ac:dyDescent="0.2">
      <c r="O287" s="6"/>
      <c r="Q287" s="6"/>
    </row>
    <row r="288" spans="11:21" x14ac:dyDescent="0.2">
      <c r="O288" s="6"/>
      <c r="Q288" s="6"/>
    </row>
    <row r="289" spans="15:17" x14ac:dyDescent="0.2">
      <c r="O289" s="6"/>
      <c r="Q289" s="6"/>
    </row>
    <row r="290" spans="15:17" x14ac:dyDescent="0.2">
      <c r="O290" s="6"/>
      <c r="Q290" s="6"/>
    </row>
    <row r="291" spans="15:17" x14ac:dyDescent="0.2">
      <c r="O291" s="6"/>
      <c r="Q291" s="6"/>
    </row>
    <row r="292" spans="15:17" x14ac:dyDescent="0.2">
      <c r="O292" s="6"/>
      <c r="Q292" s="6"/>
    </row>
    <row r="293" spans="15:17" x14ac:dyDescent="0.2">
      <c r="O293" s="6"/>
      <c r="Q293" s="6"/>
    </row>
    <row r="294" spans="15:17" x14ac:dyDescent="0.2">
      <c r="O294" s="6"/>
      <c r="Q294" s="6"/>
    </row>
    <row r="295" spans="15:17" x14ac:dyDescent="0.2">
      <c r="O295" s="6"/>
      <c r="Q295" s="6"/>
    </row>
    <row r="296" spans="15:17" x14ac:dyDescent="0.2">
      <c r="O296" s="6"/>
      <c r="Q296" s="6"/>
    </row>
    <row r="297" spans="15:17" x14ac:dyDescent="0.2">
      <c r="O297" s="6"/>
      <c r="Q297" s="6"/>
    </row>
    <row r="298" spans="15:17" x14ac:dyDescent="0.2">
      <c r="O298" s="6"/>
      <c r="Q298" s="6"/>
    </row>
    <row r="299" spans="15:17" x14ac:dyDescent="0.2">
      <c r="O299" s="6"/>
      <c r="Q299" s="6"/>
    </row>
    <row r="300" spans="15:17" x14ac:dyDescent="0.2">
      <c r="O300" s="6"/>
      <c r="Q300" s="6"/>
    </row>
    <row r="301" spans="15:17" x14ac:dyDescent="0.2">
      <c r="O301" s="6"/>
    </row>
    <row r="302" spans="15:17" x14ac:dyDescent="0.2">
      <c r="O302" s="6"/>
    </row>
    <row r="303" spans="15:17" x14ac:dyDescent="0.2">
      <c r="O303" s="6"/>
    </row>
    <row r="304" spans="15:17" x14ac:dyDescent="0.2">
      <c r="O304" s="6"/>
    </row>
    <row r="305" spans="15:15" x14ac:dyDescent="0.2">
      <c r="O305" s="6"/>
    </row>
    <row r="306" spans="15:15" x14ac:dyDescent="0.2">
      <c r="O306" s="6"/>
    </row>
    <row r="307" spans="15:15" x14ac:dyDescent="0.2">
      <c r="O307" s="6"/>
    </row>
    <row r="308" spans="15:15" x14ac:dyDescent="0.2">
      <c r="O308" s="6"/>
    </row>
    <row r="309" spans="15:15" x14ac:dyDescent="0.2">
      <c r="O309" s="6"/>
    </row>
    <row r="310" spans="15:15" x14ac:dyDescent="0.2">
      <c r="O310" s="6"/>
    </row>
    <row r="311" spans="15:15" x14ac:dyDescent="0.2">
      <c r="O311" s="6"/>
    </row>
    <row r="312" spans="15:15" x14ac:dyDescent="0.2">
      <c r="O312" s="6"/>
    </row>
    <row r="313" spans="15:15" x14ac:dyDescent="0.2">
      <c r="O313" s="6"/>
    </row>
    <row r="314" spans="15:15" x14ac:dyDescent="0.2">
      <c r="O314" s="6"/>
    </row>
    <row r="315" spans="15:15" x14ac:dyDescent="0.2">
      <c r="O315" s="6"/>
    </row>
    <row r="316" spans="15:15" x14ac:dyDescent="0.2">
      <c r="O316" s="6"/>
    </row>
    <row r="317" spans="15:15" x14ac:dyDescent="0.2">
      <c r="O317" s="6"/>
    </row>
    <row r="318" spans="15:15" x14ac:dyDescent="0.2">
      <c r="O318" s="6"/>
    </row>
    <row r="319" spans="15:15" x14ac:dyDescent="0.2">
      <c r="O319" s="6"/>
    </row>
    <row r="320" spans="15:15" x14ac:dyDescent="0.2">
      <c r="O320" s="6"/>
    </row>
    <row r="321" spans="15:15" x14ac:dyDescent="0.2">
      <c r="O321" s="6"/>
    </row>
    <row r="322" spans="15:15" x14ac:dyDescent="0.2">
      <c r="O322" s="6"/>
    </row>
    <row r="323" spans="15:15" x14ac:dyDescent="0.2">
      <c r="O323" s="6"/>
    </row>
    <row r="324" spans="15:15" x14ac:dyDescent="0.2">
      <c r="O324" s="6"/>
    </row>
    <row r="325" spans="15:15" x14ac:dyDescent="0.2">
      <c r="O325" s="6"/>
    </row>
    <row r="326" spans="15:15" x14ac:dyDescent="0.2">
      <c r="O326" s="6"/>
    </row>
    <row r="327" spans="15:15" x14ac:dyDescent="0.2">
      <c r="O327" s="6"/>
    </row>
    <row r="328" spans="15:15" x14ac:dyDescent="0.2">
      <c r="O328" s="6"/>
    </row>
    <row r="329" spans="15:15" x14ac:dyDescent="0.2">
      <c r="O329" s="6"/>
    </row>
    <row r="330" spans="15:15" x14ac:dyDescent="0.2">
      <c r="O330" s="6"/>
    </row>
    <row r="331" spans="15:15" x14ac:dyDescent="0.2">
      <c r="O331" s="6"/>
    </row>
    <row r="332" spans="15:15" x14ac:dyDescent="0.2">
      <c r="O332" s="6"/>
    </row>
    <row r="333" spans="15:15" x14ac:dyDescent="0.2">
      <c r="O333" s="6"/>
    </row>
    <row r="334" spans="15:15" x14ac:dyDescent="0.2">
      <c r="O334" s="6"/>
    </row>
    <row r="335" spans="15:15" x14ac:dyDescent="0.2">
      <c r="O335" s="6"/>
    </row>
    <row r="336" spans="15:15" x14ac:dyDescent="0.2">
      <c r="O336" s="6"/>
    </row>
    <row r="337" spans="15:15" x14ac:dyDescent="0.2">
      <c r="O337" s="6"/>
    </row>
    <row r="338" spans="15:15" x14ac:dyDescent="0.2">
      <c r="O338" s="6"/>
    </row>
    <row r="339" spans="15:15" x14ac:dyDescent="0.2">
      <c r="O339" s="6"/>
    </row>
    <row r="340" spans="15:15" x14ac:dyDescent="0.2">
      <c r="O340" s="6"/>
    </row>
    <row r="341" spans="15:15" x14ac:dyDescent="0.2">
      <c r="O341" s="6"/>
    </row>
    <row r="342" spans="15:15" x14ac:dyDescent="0.2">
      <c r="O342" s="6"/>
    </row>
    <row r="343" spans="15:15" x14ac:dyDescent="0.2">
      <c r="O343" s="6"/>
    </row>
    <row r="344" spans="15:15" x14ac:dyDescent="0.2">
      <c r="O344" s="6"/>
    </row>
    <row r="345" spans="15:15" x14ac:dyDescent="0.2">
      <c r="O345" s="6"/>
    </row>
    <row r="346" spans="15:15" x14ac:dyDescent="0.2">
      <c r="O346" s="6"/>
    </row>
    <row r="347" spans="15:15" x14ac:dyDescent="0.2">
      <c r="O347" s="6"/>
    </row>
    <row r="348" spans="15:15" x14ac:dyDescent="0.2">
      <c r="O348" s="6"/>
    </row>
    <row r="349" spans="15:15" x14ac:dyDescent="0.2">
      <c r="O349" s="6"/>
    </row>
    <row r="350" spans="15:15" x14ac:dyDescent="0.2">
      <c r="O350" s="6"/>
    </row>
    <row r="351" spans="15:15" x14ac:dyDescent="0.2">
      <c r="O351" s="6"/>
    </row>
    <row r="352" spans="15:15" x14ac:dyDescent="0.2">
      <c r="O352" s="6"/>
    </row>
    <row r="353" spans="15:15" x14ac:dyDescent="0.2">
      <c r="O353" s="6"/>
    </row>
    <row r="354" spans="15:15" x14ac:dyDescent="0.2">
      <c r="O354" s="6"/>
    </row>
    <row r="355" spans="15:15" x14ac:dyDescent="0.2">
      <c r="O355" s="6"/>
    </row>
    <row r="356" spans="15:15" x14ac:dyDescent="0.2">
      <c r="O356" s="6"/>
    </row>
    <row r="357" spans="15:15" x14ac:dyDescent="0.2">
      <c r="O357" s="6"/>
    </row>
    <row r="358" spans="15:15" x14ac:dyDescent="0.2">
      <c r="O358" s="6"/>
    </row>
    <row r="359" spans="15:15" x14ac:dyDescent="0.2">
      <c r="O359" s="6"/>
    </row>
    <row r="360" spans="15:15" x14ac:dyDescent="0.2">
      <c r="O360" s="6"/>
    </row>
    <row r="361" spans="15:15" x14ac:dyDescent="0.2">
      <c r="O361" s="6"/>
    </row>
    <row r="362" spans="15:15" x14ac:dyDescent="0.2">
      <c r="O362" s="6"/>
    </row>
    <row r="363" spans="15:15" x14ac:dyDescent="0.2">
      <c r="O363" s="6"/>
    </row>
    <row r="364" spans="15:15" x14ac:dyDescent="0.2">
      <c r="O364" s="6"/>
    </row>
    <row r="365" spans="15:15" x14ac:dyDescent="0.2">
      <c r="O365" s="6"/>
    </row>
    <row r="366" spans="15:15" x14ac:dyDescent="0.2">
      <c r="O366" s="6"/>
    </row>
    <row r="367" spans="15:15" x14ac:dyDescent="0.2">
      <c r="O367" s="6"/>
    </row>
    <row r="368" spans="15:15" x14ac:dyDescent="0.2">
      <c r="O368" s="6"/>
    </row>
    <row r="369" spans="15:15" x14ac:dyDescent="0.2">
      <c r="O369" s="6"/>
    </row>
    <row r="370" spans="15:15" x14ac:dyDescent="0.2">
      <c r="O370" s="6"/>
    </row>
    <row r="371" spans="15:15" x14ac:dyDescent="0.2">
      <c r="O371" s="6"/>
    </row>
    <row r="372" spans="15:15" x14ac:dyDescent="0.2">
      <c r="O372" s="6"/>
    </row>
    <row r="373" spans="15:15" x14ac:dyDescent="0.2">
      <c r="O373" s="6"/>
    </row>
    <row r="374" spans="15:15" x14ac:dyDescent="0.2">
      <c r="O374" s="6"/>
    </row>
    <row r="375" spans="15:15" x14ac:dyDescent="0.2">
      <c r="O375" s="6"/>
    </row>
    <row r="376" spans="15:15" x14ac:dyDescent="0.2">
      <c r="O376" s="6"/>
    </row>
    <row r="377" spans="15:15" x14ac:dyDescent="0.2">
      <c r="O377" s="6"/>
    </row>
    <row r="378" spans="15:15" x14ac:dyDescent="0.2">
      <c r="O378" s="6"/>
    </row>
    <row r="379" spans="15:15" x14ac:dyDescent="0.2">
      <c r="O379" s="6"/>
    </row>
    <row r="380" spans="15:15" x14ac:dyDescent="0.2">
      <c r="O380" s="6"/>
    </row>
    <row r="381" spans="15:15" x14ac:dyDescent="0.2">
      <c r="O381" s="6"/>
    </row>
    <row r="382" spans="15:15" x14ac:dyDescent="0.2">
      <c r="O382" s="6"/>
    </row>
    <row r="383" spans="15:15" x14ac:dyDescent="0.2">
      <c r="O383" s="6"/>
    </row>
    <row r="384" spans="15:15" x14ac:dyDescent="0.2">
      <c r="O384" s="6"/>
    </row>
    <row r="385" spans="15:15" x14ac:dyDescent="0.2">
      <c r="O385" s="6"/>
    </row>
    <row r="386" spans="15:15" x14ac:dyDescent="0.2">
      <c r="O386" s="6"/>
    </row>
    <row r="387" spans="15:15" x14ac:dyDescent="0.2">
      <c r="O387" s="6"/>
    </row>
    <row r="388" spans="15:15" x14ac:dyDescent="0.2">
      <c r="O388" s="6"/>
    </row>
    <row r="389" spans="15:15" x14ac:dyDescent="0.2">
      <c r="O389" s="6"/>
    </row>
    <row r="390" spans="15:15" x14ac:dyDescent="0.2">
      <c r="O390" s="6"/>
    </row>
    <row r="391" spans="15:15" x14ac:dyDescent="0.2">
      <c r="O391" s="6"/>
    </row>
    <row r="392" spans="15:15" x14ac:dyDescent="0.2">
      <c r="O392" s="6"/>
    </row>
    <row r="393" spans="15:15" x14ac:dyDescent="0.2">
      <c r="O393" s="6"/>
    </row>
    <row r="394" spans="15:15" x14ac:dyDescent="0.2">
      <c r="O394" s="6"/>
    </row>
    <row r="395" spans="15:15" x14ac:dyDescent="0.2">
      <c r="O395" s="6"/>
    </row>
    <row r="396" spans="15:15" x14ac:dyDescent="0.2">
      <c r="O396" s="6"/>
    </row>
    <row r="397" spans="15:15" x14ac:dyDescent="0.2">
      <c r="O397" s="6"/>
    </row>
    <row r="398" spans="15:15" x14ac:dyDescent="0.2">
      <c r="O398" s="6"/>
    </row>
    <row r="399" spans="15:15" x14ac:dyDescent="0.2">
      <c r="O399" s="6"/>
    </row>
    <row r="400" spans="15:15" x14ac:dyDescent="0.2">
      <c r="O400" s="6"/>
    </row>
    <row r="401" spans="15:15" x14ac:dyDescent="0.2">
      <c r="O401" s="6"/>
    </row>
    <row r="402" spans="15:15" x14ac:dyDescent="0.2">
      <c r="O402" s="6"/>
    </row>
    <row r="403" spans="15:15" x14ac:dyDescent="0.2">
      <c r="O403" s="6"/>
    </row>
    <row r="404" spans="15:15" x14ac:dyDescent="0.2">
      <c r="O404" s="6"/>
    </row>
    <row r="405" spans="15:15" x14ac:dyDescent="0.2">
      <c r="O405" s="6"/>
    </row>
    <row r="406" spans="15:15" x14ac:dyDescent="0.2">
      <c r="O406" s="6"/>
    </row>
    <row r="407" spans="15:15" x14ac:dyDescent="0.2">
      <c r="O407" s="6"/>
    </row>
    <row r="408" spans="15:15" x14ac:dyDescent="0.2">
      <c r="O408" s="6"/>
    </row>
    <row r="409" spans="15:15" x14ac:dyDescent="0.2">
      <c r="O409" s="6"/>
    </row>
    <row r="410" spans="15:15" x14ac:dyDescent="0.2">
      <c r="O410" s="6"/>
    </row>
    <row r="411" spans="15:15" x14ac:dyDescent="0.2">
      <c r="O411" s="6"/>
    </row>
    <row r="412" spans="15:15" x14ac:dyDescent="0.2">
      <c r="O412" s="6"/>
    </row>
    <row r="413" spans="15:15" x14ac:dyDescent="0.2">
      <c r="O413" s="6"/>
    </row>
    <row r="414" spans="15:15" x14ac:dyDescent="0.2">
      <c r="O414" s="6"/>
    </row>
    <row r="415" spans="15:15" x14ac:dyDescent="0.2">
      <c r="O415" s="6"/>
    </row>
    <row r="416" spans="15:15" x14ac:dyDescent="0.2">
      <c r="O416" s="6"/>
    </row>
    <row r="417" spans="15:15" x14ac:dyDescent="0.2">
      <c r="O417" s="6"/>
    </row>
    <row r="418" spans="15:15" x14ac:dyDescent="0.2">
      <c r="O418" s="6"/>
    </row>
    <row r="419" spans="15:15" x14ac:dyDescent="0.2">
      <c r="O419" s="6"/>
    </row>
    <row r="420" spans="15:15" x14ac:dyDescent="0.2">
      <c r="O420" s="6"/>
    </row>
    <row r="421" spans="15:15" x14ac:dyDescent="0.2">
      <c r="O421" s="6"/>
    </row>
    <row r="422" spans="15:15" x14ac:dyDescent="0.2">
      <c r="O422" s="6"/>
    </row>
    <row r="423" spans="15:15" x14ac:dyDescent="0.2">
      <c r="O423" s="6"/>
    </row>
    <row r="424" spans="15:15" x14ac:dyDescent="0.2">
      <c r="O424" s="6"/>
    </row>
    <row r="425" spans="15:15" x14ac:dyDescent="0.2">
      <c r="O425" s="6"/>
    </row>
    <row r="426" spans="15:15" x14ac:dyDescent="0.2">
      <c r="O426" s="6"/>
    </row>
    <row r="427" spans="15:15" x14ac:dyDescent="0.2">
      <c r="O427" s="6"/>
    </row>
    <row r="428" spans="15:15" x14ac:dyDescent="0.2">
      <c r="O428" s="6"/>
    </row>
    <row r="429" spans="15:15" x14ac:dyDescent="0.2">
      <c r="O429" s="6"/>
    </row>
    <row r="430" spans="15:15" x14ac:dyDescent="0.2">
      <c r="O430" s="6"/>
    </row>
    <row r="431" spans="15:15" x14ac:dyDescent="0.2">
      <c r="O431" s="6"/>
    </row>
    <row r="432" spans="15:15" x14ac:dyDescent="0.2">
      <c r="O432" s="6"/>
    </row>
    <row r="433" spans="15:15" x14ac:dyDescent="0.2">
      <c r="O433" s="6"/>
    </row>
    <row r="434" spans="15:15" x14ac:dyDescent="0.2">
      <c r="O434" s="6"/>
    </row>
    <row r="435" spans="15:15" x14ac:dyDescent="0.2">
      <c r="O435" s="6"/>
    </row>
    <row r="436" spans="15:15" x14ac:dyDescent="0.2">
      <c r="O436" s="6"/>
    </row>
    <row r="437" spans="15:15" x14ac:dyDescent="0.2">
      <c r="O437" s="6"/>
    </row>
    <row r="438" spans="15:15" x14ac:dyDescent="0.2">
      <c r="O438" s="6"/>
    </row>
    <row r="439" spans="15:15" x14ac:dyDescent="0.2">
      <c r="O439" s="6"/>
    </row>
    <row r="440" spans="15:15" x14ac:dyDescent="0.2">
      <c r="O440" s="6"/>
    </row>
    <row r="441" spans="15:15" x14ac:dyDescent="0.2">
      <c r="O441" s="6"/>
    </row>
    <row r="442" spans="15:15" x14ac:dyDescent="0.2">
      <c r="O442" s="6"/>
    </row>
    <row r="443" spans="15:15" x14ac:dyDescent="0.2">
      <c r="O443" s="6"/>
    </row>
    <row r="444" spans="15:15" x14ac:dyDescent="0.2">
      <c r="O444" s="6"/>
    </row>
    <row r="445" spans="15:15" x14ac:dyDescent="0.2">
      <c r="O445" s="6"/>
    </row>
    <row r="446" spans="15:15" x14ac:dyDescent="0.2">
      <c r="O446" s="6"/>
    </row>
    <row r="447" spans="15:15" x14ac:dyDescent="0.2">
      <c r="O447" s="6"/>
    </row>
    <row r="448" spans="15:15" x14ac:dyDescent="0.2">
      <c r="O448" s="6"/>
    </row>
    <row r="449" spans="15:15" x14ac:dyDescent="0.2">
      <c r="O449" s="6"/>
    </row>
    <row r="450" spans="15:15" x14ac:dyDescent="0.2">
      <c r="O450" s="6"/>
    </row>
    <row r="451" spans="15:15" x14ac:dyDescent="0.2">
      <c r="O451" s="6"/>
    </row>
    <row r="452" spans="15:15" x14ac:dyDescent="0.2">
      <c r="O452" s="6"/>
    </row>
    <row r="453" spans="15:15" x14ac:dyDescent="0.2">
      <c r="O453" s="6"/>
    </row>
    <row r="454" spans="15:15" x14ac:dyDescent="0.2">
      <c r="O454" s="6"/>
    </row>
    <row r="455" spans="15:15" x14ac:dyDescent="0.2">
      <c r="O455" s="6"/>
    </row>
    <row r="456" spans="15:15" x14ac:dyDescent="0.2">
      <c r="O456" s="6"/>
    </row>
    <row r="457" spans="15:15" x14ac:dyDescent="0.2">
      <c r="O457" s="6"/>
    </row>
    <row r="458" spans="15:15" x14ac:dyDescent="0.2">
      <c r="O458" s="6"/>
    </row>
    <row r="459" spans="15:15" x14ac:dyDescent="0.2">
      <c r="O459" s="6"/>
    </row>
    <row r="460" spans="15:15" x14ac:dyDescent="0.2">
      <c r="O460" s="6"/>
    </row>
    <row r="461" spans="15:15" x14ac:dyDescent="0.2">
      <c r="O461" s="6"/>
    </row>
    <row r="462" spans="15:15" x14ac:dyDescent="0.2">
      <c r="O462" s="6"/>
    </row>
    <row r="463" spans="15:15" x14ac:dyDescent="0.2">
      <c r="O463" s="6"/>
    </row>
    <row r="464" spans="15:15" x14ac:dyDescent="0.2">
      <c r="O464" s="6"/>
    </row>
    <row r="465" spans="15:15" x14ac:dyDescent="0.2">
      <c r="O465" s="6"/>
    </row>
    <row r="466" spans="15:15" x14ac:dyDescent="0.2">
      <c r="O466" s="6"/>
    </row>
    <row r="467" spans="15:15" x14ac:dyDescent="0.2">
      <c r="O467" s="6"/>
    </row>
    <row r="468" spans="15:15" x14ac:dyDescent="0.2">
      <c r="O468" s="6"/>
    </row>
    <row r="469" spans="15:15" x14ac:dyDescent="0.2">
      <c r="O469" s="6"/>
    </row>
    <row r="470" spans="15:15" x14ac:dyDescent="0.2">
      <c r="O470" s="6"/>
    </row>
    <row r="471" spans="15:15" x14ac:dyDescent="0.2">
      <c r="O471" s="6"/>
    </row>
    <row r="472" spans="15:15" x14ac:dyDescent="0.2">
      <c r="O472" s="6"/>
    </row>
    <row r="473" spans="15:15" x14ac:dyDescent="0.2">
      <c r="O473" s="6"/>
    </row>
    <row r="474" spans="15:15" x14ac:dyDescent="0.2">
      <c r="O474" s="6"/>
    </row>
    <row r="475" spans="15:15" x14ac:dyDescent="0.2">
      <c r="O475" s="6"/>
    </row>
    <row r="476" spans="15:15" x14ac:dyDescent="0.2">
      <c r="O476" s="6"/>
    </row>
    <row r="477" spans="15:15" x14ac:dyDescent="0.2">
      <c r="O477" s="6"/>
    </row>
    <row r="478" spans="15:15" x14ac:dyDescent="0.2">
      <c r="O478" s="6"/>
    </row>
    <row r="479" spans="15:15" x14ac:dyDescent="0.2">
      <c r="O479" s="6"/>
    </row>
    <row r="480" spans="15:15" x14ac:dyDescent="0.2">
      <c r="O480" s="6"/>
    </row>
    <row r="481" spans="15:15" x14ac:dyDescent="0.2">
      <c r="O481" s="6"/>
    </row>
    <row r="482" spans="15:15" x14ac:dyDescent="0.2">
      <c r="O482" s="6"/>
    </row>
    <row r="483" spans="15:15" x14ac:dyDescent="0.2">
      <c r="O483" s="6"/>
    </row>
    <row r="484" spans="15:15" x14ac:dyDescent="0.2">
      <c r="O484" s="6"/>
    </row>
    <row r="485" spans="15:15" x14ac:dyDescent="0.2">
      <c r="O485" s="6"/>
    </row>
    <row r="486" spans="15:15" x14ac:dyDescent="0.2">
      <c r="O486" s="6"/>
    </row>
    <row r="487" spans="15:15" x14ac:dyDescent="0.2">
      <c r="O487" s="6"/>
    </row>
    <row r="488" spans="15:15" x14ac:dyDescent="0.2">
      <c r="O488" s="6"/>
    </row>
    <row r="489" spans="15:15" x14ac:dyDescent="0.2">
      <c r="O489" s="6"/>
    </row>
    <row r="490" spans="15:15" x14ac:dyDescent="0.2">
      <c r="O490" s="6"/>
    </row>
    <row r="491" spans="15:15" x14ac:dyDescent="0.2">
      <c r="O491" s="6"/>
    </row>
    <row r="492" spans="15:15" x14ac:dyDescent="0.2">
      <c r="O492" s="6"/>
    </row>
    <row r="493" spans="15:15" x14ac:dyDescent="0.2">
      <c r="O493" s="6"/>
    </row>
    <row r="494" spans="15:15" x14ac:dyDescent="0.2">
      <c r="O494" s="6"/>
    </row>
    <row r="495" spans="15:15" x14ac:dyDescent="0.2">
      <c r="O495" s="6"/>
    </row>
    <row r="496" spans="15:15" x14ac:dyDescent="0.2">
      <c r="O496" s="6"/>
    </row>
    <row r="497" spans="15:15" x14ac:dyDescent="0.2">
      <c r="O497" s="6"/>
    </row>
    <row r="498" spans="15:15" x14ac:dyDescent="0.2">
      <c r="O498" s="6"/>
    </row>
    <row r="499" spans="15:15" x14ac:dyDescent="0.2">
      <c r="O499" s="6"/>
    </row>
    <row r="500" spans="15:15" x14ac:dyDescent="0.2">
      <c r="O500" s="6"/>
    </row>
    <row r="501" spans="15:15" x14ac:dyDescent="0.2">
      <c r="O501" s="6"/>
    </row>
    <row r="502" spans="15:15" x14ac:dyDescent="0.2">
      <c r="O502" s="6"/>
    </row>
    <row r="503" spans="15:15" x14ac:dyDescent="0.2">
      <c r="O503" s="6"/>
    </row>
    <row r="504" spans="15:15" x14ac:dyDescent="0.2">
      <c r="O504" s="6"/>
    </row>
    <row r="505" spans="15:15" x14ac:dyDescent="0.2">
      <c r="O505" s="6"/>
    </row>
    <row r="506" spans="15:15" x14ac:dyDescent="0.2">
      <c r="O506" s="6"/>
    </row>
    <row r="507" spans="15:15" x14ac:dyDescent="0.2">
      <c r="O507" s="6"/>
    </row>
    <row r="508" spans="15:15" x14ac:dyDescent="0.2">
      <c r="O508" s="6"/>
    </row>
    <row r="509" spans="15:15" x14ac:dyDescent="0.2">
      <c r="O509" s="6"/>
    </row>
    <row r="510" spans="15:15" x14ac:dyDescent="0.2">
      <c r="O510" s="6"/>
    </row>
    <row r="511" spans="15:15" x14ac:dyDescent="0.2">
      <c r="O511" s="6"/>
    </row>
    <row r="512" spans="15:15" x14ac:dyDescent="0.2">
      <c r="O512" s="6"/>
    </row>
    <row r="513" spans="15:15" x14ac:dyDescent="0.2">
      <c r="O513" s="6"/>
    </row>
    <row r="514" spans="15:15" x14ac:dyDescent="0.2">
      <c r="O514" s="6"/>
    </row>
    <row r="515" spans="15:15" x14ac:dyDescent="0.2">
      <c r="O515" s="6"/>
    </row>
    <row r="516" spans="15:15" x14ac:dyDescent="0.2">
      <c r="O516" s="6"/>
    </row>
    <row r="517" spans="15:15" x14ac:dyDescent="0.2">
      <c r="O517" s="6"/>
    </row>
    <row r="518" spans="15:15" x14ac:dyDescent="0.2">
      <c r="O518" s="6"/>
    </row>
    <row r="519" spans="15:15" x14ac:dyDescent="0.2">
      <c r="O519" s="6"/>
    </row>
    <row r="520" spans="15:15" x14ac:dyDescent="0.2">
      <c r="O520" s="6"/>
    </row>
    <row r="521" spans="15:15" x14ac:dyDescent="0.2">
      <c r="O521" s="6"/>
    </row>
    <row r="522" spans="15:15" x14ac:dyDescent="0.2">
      <c r="O522" s="6"/>
    </row>
    <row r="523" spans="15:15" x14ac:dyDescent="0.2">
      <c r="O523" s="6"/>
    </row>
    <row r="524" spans="15:15" x14ac:dyDescent="0.2">
      <c r="O524" s="6"/>
    </row>
    <row r="525" spans="15:15" x14ac:dyDescent="0.2">
      <c r="O525" s="6"/>
    </row>
    <row r="526" spans="15:15" x14ac:dyDescent="0.2">
      <c r="O526" s="6"/>
    </row>
    <row r="527" spans="15:15" x14ac:dyDescent="0.2">
      <c r="O527" s="6"/>
    </row>
    <row r="528" spans="15:15" x14ac:dyDescent="0.2">
      <c r="O528" s="6"/>
    </row>
    <row r="529" spans="15:15" x14ac:dyDescent="0.2">
      <c r="O529" s="6"/>
    </row>
    <row r="530" spans="15:15" x14ac:dyDescent="0.2">
      <c r="O530" s="6"/>
    </row>
    <row r="531" spans="15:15" x14ac:dyDescent="0.2">
      <c r="O531" s="6"/>
    </row>
    <row r="532" spans="15:15" x14ac:dyDescent="0.2">
      <c r="O532" s="6"/>
    </row>
    <row r="533" spans="15:15" x14ac:dyDescent="0.2">
      <c r="O533" s="6"/>
    </row>
    <row r="534" spans="15:15" x14ac:dyDescent="0.2">
      <c r="O534" s="6"/>
    </row>
    <row r="535" spans="15:15" x14ac:dyDescent="0.2">
      <c r="O535" s="6"/>
    </row>
    <row r="536" spans="15:15" x14ac:dyDescent="0.2">
      <c r="O536" s="6"/>
    </row>
    <row r="537" spans="15:15" x14ac:dyDescent="0.2">
      <c r="O537" s="6"/>
    </row>
    <row r="538" spans="15:15" x14ac:dyDescent="0.2">
      <c r="O538" s="6"/>
    </row>
    <row r="539" spans="15:15" x14ac:dyDescent="0.2">
      <c r="O539" s="6"/>
    </row>
    <row r="540" spans="15:15" x14ac:dyDescent="0.2">
      <c r="O540" s="6"/>
    </row>
    <row r="541" spans="15:15" x14ac:dyDescent="0.2">
      <c r="O541" s="6"/>
    </row>
    <row r="542" spans="15:15" x14ac:dyDescent="0.2">
      <c r="O542" s="6"/>
    </row>
    <row r="543" spans="15:15" x14ac:dyDescent="0.2">
      <c r="O543" s="6"/>
    </row>
    <row r="544" spans="15:15" x14ac:dyDescent="0.2">
      <c r="O544" s="6"/>
    </row>
    <row r="545" spans="15:15" x14ac:dyDescent="0.2">
      <c r="O545" s="6"/>
    </row>
    <row r="546" spans="15:15" x14ac:dyDescent="0.2">
      <c r="O546" s="6"/>
    </row>
    <row r="547" spans="15:15" x14ac:dyDescent="0.2">
      <c r="O547" s="6"/>
    </row>
    <row r="548" spans="15:15" x14ac:dyDescent="0.2">
      <c r="O548" s="6"/>
    </row>
    <row r="549" spans="15:15" x14ac:dyDescent="0.2">
      <c r="O549" s="6"/>
    </row>
    <row r="550" spans="15:15" x14ac:dyDescent="0.2">
      <c r="O550" s="6"/>
    </row>
    <row r="551" spans="15:15" x14ac:dyDescent="0.2">
      <c r="O551" s="6"/>
    </row>
    <row r="552" spans="15:15" x14ac:dyDescent="0.2">
      <c r="O552" s="6"/>
    </row>
    <row r="553" spans="15:15" x14ac:dyDescent="0.2">
      <c r="O553" s="6"/>
    </row>
    <row r="554" spans="15:15" x14ac:dyDescent="0.2">
      <c r="O554" s="6"/>
    </row>
    <row r="555" spans="15:15" x14ac:dyDescent="0.2">
      <c r="O555" s="6"/>
    </row>
    <row r="556" spans="15:15" x14ac:dyDescent="0.2">
      <c r="O556" s="6"/>
    </row>
    <row r="557" spans="15:15" x14ac:dyDescent="0.2">
      <c r="O557" s="6"/>
    </row>
    <row r="558" spans="15:15" x14ac:dyDescent="0.2">
      <c r="O558" s="6"/>
    </row>
    <row r="559" spans="15:15" x14ac:dyDescent="0.2">
      <c r="O559" s="6"/>
    </row>
    <row r="560" spans="15:15" x14ac:dyDescent="0.2">
      <c r="O560" s="6"/>
    </row>
    <row r="561" spans="15:15" x14ac:dyDescent="0.2">
      <c r="O561" s="6"/>
    </row>
    <row r="562" spans="15:15" x14ac:dyDescent="0.2">
      <c r="O562" s="6"/>
    </row>
    <row r="563" spans="15:15" x14ac:dyDescent="0.2">
      <c r="O563" s="6"/>
    </row>
    <row r="564" spans="15:15" x14ac:dyDescent="0.2">
      <c r="O564" s="6"/>
    </row>
    <row r="565" spans="15:15" x14ac:dyDescent="0.2">
      <c r="O565" s="6"/>
    </row>
    <row r="566" spans="15:15" x14ac:dyDescent="0.2">
      <c r="O566" s="6"/>
    </row>
    <row r="567" spans="15:15" x14ac:dyDescent="0.2">
      <c r="O567" s="6"/>
    </row>
    <row r="568" spans="15:15" x14ac:dyDescent="0.2">
      <c r="O568" s="6"/>
    </row>
    <row r="569" spans="15:15" x14ac:dyDescent="0.2">
      <c r="O569" s="6"/>
    </row>
    <row r="570" spans="15:15" x14ac:dyDescent="0.2">
      <c r="O570" s="6"/>
    </row>
    <row r="571" spans="15:15" x14ac:dyDescent="0.2">
      <c r="O571" s="6"/>
    </row>
    <row r="572" spans="15:15" x14ac:dyDescent="0.2">
      <c r="O572" s="6"/>
    </row>
    <row r="573" spans="15:15" x14ac:dyDescent="0.2">
      <c r="O573" s="6"/>
    </row>
    <row r="574" spans="15:15" x14ac:dyDescent="0.2">
      <c r="O574" s="6"/>
    </row>
    <row r="575" spans="15:15" x14ac:dyDescent="0.2">
      <c r="O575" s="6"/>
    </row>
    <row r="576" spans="15:15" x14ac:dyDescent="0.2">
      <c r="O576" s="6"/>
    </row>
    <row r="577" spans="15:15" x14ac:dyDescent="0.2">
      <c r="O577" s="6"/>
    </row>
    <row r="578" spans="15:15" x14ac:dyDescent="0.2">
      <c r="O578" s="6"/>
    </row>
    <row r="579" spans="15:15" x14ac:dyDescent="0.2">
      <c r="O579" s="6"/>
    </row>
    <row r="580" spans="15:15" x14ac:dyDescent="0.2">
      <c r="O580" s="6"/>
    </row>
    <row r="581" spans="15:15" x14ac:dyDescent="0.2">
      <c r="O581" s="6"/>
    </row>
    <row r="582" spans="15:15" x14ac:dyDescent="0.2">
      <c r="O582" s="6"/>
    </row>
    <row r="583" spans="15:15" x14ac:dyDescent="0.2">
      <c r="O583" s="6"/>
    </row>
    <row r="584" spans="15:15" x14ac:dyDescent="0.2">
      <c r="O584" s="6"/>
    </row>
    <row r="585" spans="15:15" x14ac:dyDescent="0.2">
      <c r="O585" s="6"/>
    </row>
    <row r="586" spans="15:15" x14ac:dyDescent="0.2">
      <c r="O586" s="6"/>
    </row>
    <row r="587" spans="15:15" x14ac:dyDescent="0.2">
      <c r="O587" s="6"/>
    </row>
    <row r="588" spans="15:15" x14ac:dyDescent="0.2">
      <c r="O588" s="6"/>
    </row>
    <row r="589" spans="15:15" x14ac:dyDescent="0.2">
      <c r="O589" s="6"/>
    </row>
    <row r="590" spans="15:15" x14ac:dyDescent="0.2">
      <c r="O590" s="6"/>
    </row>
    <row r="591" spans="15:15" x14ac:dyDescent="0.2">
      <c r="O591" s="6"/>
    </row>
    <row r="592" spans="15:15" x14ac:dyDescent="0.2">
      <c r="O592" s="6"/>
    </row>
    <row r="593" spans="15:15" x14ac:dyDescent="0.2">
      <c r="O593" s="6"/>
    </row>
    <row r="594" spans="15:15" x14ac:dyDescent="0.2">
      <c r="O594" s="6"/>
    </row>
    <row r="595" spans="15:15" x14ac:dyDescent="0.2">
      <c r="O595" s="6"/>
    </row>
    <row r="596" spans="15:15" x14ac:dyDescent="0.2">
      <c r="O596" s="6"/>
    </row>
    <row r="597" spans="15:15" x14ac:dyDescent="0.2">
      <c r="O597" s="6"/>
    </row>
    <row r="598" spans="15:15" x14ac:dyDescent="0.2">
      <c r="O598" s="6"/>
    </row>
    <row r="599" spans="15:15" x14ac:dyDescent="0.2">
      <c r="O599" s="6"/>
    </row>
    <row r="600" spans="15:15" x14ac:dyDescent="0.2">
      <c r="O600" s="6"/>
    </row>
    <row r="601" spans="15:15" x14ac:dyDescent="0.2">
      <c r="O601" s="6"/>
    </row>
    <row r="602" spans="15:15" x14ac:dyDescent="0.2">
      <c r="O602" s="6"/>
    </row>
  </sheetData>
  <sortState ref="K1:K602">
    <sortCondition ref="K1:K602"/>
  </sortState>
  <dataConsolidate/>
  <pageMargins left="0.7" right="0.7" top="0.78740157499999996" bottom="0.78740157499999996"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50D29FF843E564384358A75E8B734A7" ma:contentTypeVersion="1" ma:contentTypeDescription="Ein neues Dokument erstellen." ma:contentTypeScope="" ma:versionID="5188c57bb467ce84cc353fc50e9ed211">
  <xsd:schema xmlns:xsd="http://www.w3.org/2001/XMLSchema" xmlns:xs="http://www.w3.org/2001/XMLSchema" xmlns:p="http://schemas.microsoft.com/office/2006/metadata/properties" xmlns:ns2="31E5CFB7-DBBD-4103-BC07-2F07C7DAC2D8" xmlns:ns3="http://schemas.microsoft.com/sharepoint/v4" targetNamespace="http://schemas.microsoft.com/office/2006/metadata/properties" ma:root="true" ma:fieldsID="fb6d229ed450fe21626cca59899ef901" ns2:_="" ns3:_="">
    <xsd:import namespace="31E5CFB7-DBBD-4103-BC07-2F07C7DAC2D8"/>
    <xsd:import namespace="http://schemas.microsoft.com/sharepoint/v4"/>
    <xsd:element name="properties">
      <xsd:complexType>
        <xsd:sequence>
          <xsd:element name="documentManagement">
            <xsd:complexType>
              <xsd:all>
                <xsd:element ref="ns2:Schlagw_x00f6_rt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5CFB7-DBBD-4103-BC07-2F07C7DAC2D8"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hlagw_x00f6_rter xmlns="31E5CFB7-DBBD-4103-BC07-2F07C7DAC2D8" xsi:nil="true"/>
    <IconOverlay xmlns="http://schemas.microsoft.com/sharepoint/v4" xsi:nil="true"/>
  </documentManagement>
</p:properties>
</file>

<file path=customXml/itemProps1.xml><?xml version="1.0" encoding="utf-8"?>
<ds:datastoreItem xmlns:ds="http://schemas.openxmlformats.org/officeDocument/2006/customXml" ds:itemID="{6D8855CE-9E5E-483F-B23D-28D9CDA6E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5CFB7-DBBD-4103-BC07-2F07C7DAC2D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01F22D-B379-4C63-B54D-A9532E650BD2}">
  <ds:schemaRefs>
    <ds:schemaRef ds:uri="http://schemas.microsoft.com/sharepoint/v3/contenttype/forms"/>
  </ds:schemaRefs>
</ds:datastoreItem>
</file>

<file path=customXml/itemProps3.xml><?xml version="1.0" encoding="utf-8"?>
<ds:datastoreItem xmlns:ds="http://schemas.openxmlformats.org/officeDocument/2006/customXml" ds:itemID="{F2D12AC5-FCBB-4036-AC49-F1AC63AAE321}">
  <ds:schemaRefs>
    <ds:schemaRef ds:uri="http://purl.org/dc/terms/"/>
    <ds:schemaRef ds:uri="http://schemas.microsoft.com/sharepoint/v4"/>
    <ds:schemaRef ds:uri="http://schemas.microsoft.com/office/2006/documentManagement/types"/>
    <ds:schemaRef ds:uri="http://schemas.openxmlformats.org/package/2006/metadata/core-properties"/>
    <ds:schemaRef ds:uri="31E5CFB7-DBBD-4103-BC07-2F07C7DAC2D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Anleitung</vt:lpstr>
      <vt:lpstr>Stammdaten</vt:lpstr>
      <vt:lpstr>Beladung des Speichers</vt:lpstr>
      <vt:lpstr>Entladung des Speichers</vt:lpstr>
      <vt:lpstr>Füllstände</vt:lpstr>
      <vt:lpstr>Ergebnis (aggregiert)</vt:lpstr>
      <vt:lpstr>Ergebnis (detailliert)</vt:lpstr>
      <vt:lpstr>Hilfstabelle</vt:lpstr>
      <vt:lpstr>Monate</vt:lpstr>
      <vt:lpstr>Hilfstabelle!Zielbereich</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Wencker, Steffen</dc:creator>
  <cp:lastModifiedBy>Reher, Sabrina</cp:lastModifiedBy>
  <dcterms:created xsi:type="dcterms:W3CDTF">2012-10-25T06:47:21Z</dcterms:created>
  <dcterms:modified xsi:type="dcterms:W3CDTF">2022-03-10T13:22:29Z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0x010100650D29FF843E564384358A75E8B734A7</vt:lpwstr>
  </property>
</Properties>
</file>