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activeTab="0"/>
  </bookViews>
  <sheets>
    <sheet name="Internet_20081211" sheetId="1" r:id="rId1"/>
  </sheets>
  <definedNames>
    <definedName name="_xlnm.Print_Titles" localSheetId="0">'Internet_20081211'!$1:$7</definedName>
  </definedNames>
  <calcPr fullCalcOnLoad="1"/>
</workbook>
</file>

<file path=xl/sharedStrings.xml><?xml version="1.0" encoding="utf-8"?>
<sst xmlns="http://schemas.openxmlformats.org/spreadsheetml/2006/main" count="197" uniqueCount="98">
  <si>
    <t>Aktuelle Daten zum Erneuerbare-Energien-Gesetz (EEG)</t>
  </si>
  <si>
    <t>Betrachtungszeitraum</t>
  </si>
  <si>
    <t>Stand</t>
  </si>
  <si>
    <t>Letzt-verbrauch gesamt</t>
  </si>
  <si>
    <t>privileg. Letzt-verbrauch</t>
  </si>
  <si>
    <t>EEG-Strom-menge</t>
  </si>
  <si>
    <t>EEG-Strom an privil.LV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</si>
  <si>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</si>
  <si>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EEG-Quote (nicht-privil. LV)</t>
  </si>
  <si>
    <t>Durch-schnitts-vergütg.</t>
  </si>
  <si>
    <t xml:space="preserve">[GWh] 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</si>
  <si>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</si>
  <si>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</si>
  <si>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</si>
  <si>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</si>
  <si>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</si>
  <si>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</si>
  <si>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</si>
  <si>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</si>
  <si>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</si>
  <si>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</si>
  <si>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</si>
  <si>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</si>
  <si>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Prognose</t>
  </si>
  <si>
    <t>vorläufg. Ist 1 (Stand Folgemonat)</t>
  </si>
  <si>
    <r>
      <t xml:space="preserve">Differenz 1 </t>
    </r>
    <r>
      <rPr>
        <vertAlign val="superscript"/>
        <sz val="8"/>
        <rFont val="Arial"/>
        <family val="2"/>
      </rPr>
      <t>2)</t>
    </r>
  </si>
  <si>
    <t>vorläufg. Ist 2 (Stand Folgefolgemonat)</t>
  </si>
  <si>
    <r>
      <t xml:space="preserve">Differenz 2 </t>
    </r>
    <r>
      <rPr>
        <vertAlign val="superscript"/>
        <sz val="8"/>
        <rFont val="Arial"/>
        <family val="2"/>
      </rPr>
      <t>3)</t>
    </r>
  </si>
  <si>
    <t>Prognose ohne Nachhlg. (informativ)</t>
  </si>
  <si>
    <t>anteilige Nachhlg. aus Januar</t>
  </si>
  <si>
    <t>Prognose incl. Nachhlg.</t>
  </si>
  <si>
    <t>anteilige Nachhlg. aus Jan+Feb</t>
  </si>
  <si>
    <t>1) nach Abzug der vermiedenen Netznutzungsentgelte</t>
  </si>
  <si>
    <t>2) Differenz 1 = vorläufige Ist-Werte 1 (Stand Folgemonat) minus Monatsprognose ohne Nachholungen</t>
  </si>
  <si>
    <t xml:space="preserve">     Diese Differenzen werden in den restlichen Monaten des Jahres anteilig ausgeglichen; </t>
  </si>
  <si>
    <t>3) Differenz 2 = vorläufige Ist-Werte 2 (Stand Folgefolgemonat) minus vorläufige Ist-Werte 1 (Stand Folgemonat)</t>
  </si>
  <si>
    <t>anteilige Nachhlg. aus Jan-März</t>
  </si>
  <si>
    <t>anteilige Nachhlg. aus Jan-April</t>
  </si>
  <si>
    <t>anteilige Nachhlg. aus Jan-Mai</t>
  </si>
  <si>
    <t>anteilige Nachhlg. aus Jan-Juni</t>
  </si>
  <si>
    <t>anteilige Nachhlg. aus Jan-Juli</t>
  </si>
  <si>
    <t>anteilige Nachhlg. aus Jan-Aug</t>
  </si>
  <si>
    <r>
      <t xml:space="preserve">Differenz 1 </t>
    </r>
    <r>
      <rPr>
        <vertAlign val="superscript"/>
        <sz val="8"/>
        <rFont val="Arial"/>
        <family val="2"/>
      </rPr>
      <t>2)4)</t>
    </r>
  </si>
  <si>
    <r>
      <t xml:space="preserve">Differenz 2 </t>
    </r>
    <r>
      <rPr>
        <vertAlign val="superscript"/>
        <sz val="8"/>
        <rFont val="Arial"/>
        <family val="2"/>
      </rPr>
      <t>3)4)</t>
    </r>
  </si>
  <si>
    <t>anteilige Nachhlg. aus Jan-Sept</t>
  </si>
  <si>
    <t>4) Differenzen im 4. Quartal werden im Rahmen der Jahresabrechnung ausgeglichen</t>
  </si>
  <si>
    <t>Hilfs-spalte</t>
  </si>
  <si>
    <t xml:space="preserve">Jan. 2008 </t>
  </si>
  <si>
    <t>Jan</t>
  </si>
  <si>
    <t xml:space="preserve">Feb. 2008 </t>
  </si>
  <si>
    <t>Feb</t>
  </si>
  <si>
    <t xml:space="preserve">März 2006 </t>
  </si>
  <si>
    <t>Mrz</t>
  </si>
  <si>
    <t xml:space="preserve">April 2008 </t>
  </si>
  <si>
    <t>April</t>
  </si>
  <si>
    <t xml:space="preserve">Mai 2008 </t>
  </si>
  <si>
    <t>Mai</t>
  </si>
  <si>
    <t xml:space="preserve">Juni 2008 </t>
  </si>
  <si>
    <t>Juni</t>
  </si>
  <si>
    <t xml:space="preserve">Juli 2008 </t>
  </si>
  <si>
    <t>Juli</t>
  </si>
  <si>
    <t xml:space="preserve">Aug. 2008 </t>
  </si>
  <si>
    <t>Aug</t>
  </si>
  <si>
    <t xml:space="preserve">Sept. 2008 </t>
  </si>
  <si>
    <t>Sept</t>
  </si>
  <si>
    <t xml:space="preserve">Okt. 2008 </t>
  </si>
  <si>
    <t>Okt</t>
  </si>
  <si>
    <t xml:space="preserve">Nov. 2008 </t>
  </si>
  <si>
    <t>Nov</t>
  </si>
  <si>
    <t xml:space="preserve">Dez. 2008 </t>
  </si>
  <si>
    <t>Dez</t>
  </si>
  <si>
    <t xml:space="preserve">Jahr 2008 </t>
  </si>
  <si>
    <t>Januar 2009</t>
  </si>
  <si>
    <t>monatl.Aufteilg. auf März-Dez.09</t>
  </si>
  <si>
    <t>monatl.Aufteilg. auf April-Dez.09</t>
  </si>
  <si>
    <t>Februar 2009</t>
  </si>
  <si>
    <t>monatl.Aufteilg. auf Mai-Dez.09</t>
  </si>
  <si>
    <t>März 2009</t>
  </si>
  <si>
    <t>monatl.Aufteilg. auf Juni-Dez.09</t>
  </si>
  <si>
    <t>April 2009</t>
  </si>
  <si>
    <t>monatl.Aufteilg. auf Juli-Dez.09</t>
  </si>
  <si>
    <t>gelb hinterlegt: verbindliche Angaben zu EEG-Quote und Durchschnittsvergütung unter Berücksichtigung der Angaben</t>
  </si>
  <si>
    <t>zu direkt vermarkteten Strommengen nach § 17 Abs. 2 EEG 2009 (veröffentlicht zum 10. des Vormonats)</t>
  </si>
  <si>
    <t>Mai 2009</t>
  </si>
  <si>
    <t>monatl.Aufteilg. auf Aug.-Dez.09</t>
  </si>
  <si>
    <t>Juni 2009</t>
  </si>
  <si>
    <t>monatl.Aufteilg. auf Sept.-Dez.09</t>
  </si>
  <si>
    <t>Juli 2009</t>
  </si>
  <si>
    <t>monatl.Aufteilg. auf Okt.-Dez.09</t>
  </si>
  <si>
    <t>August 2009</t>
  </si>
  <si>
    <t>monatl.Aufteilg. auf Nov.-Dez.09</t>
  </si>
  <si>
    <t>September 2009</t>
  </si>
  <si>
    <t>Nachholung im Dez.09</t>
  </si>
  <si>
    <t>Oktober 2009</t>
  </si>
  <si>
    <t>November 2009</t>
  </si>
  <si>
    <t>Dezember 2009</t>
  </si>
  <si>
    <t>Jahresprognose 2009</t>
  </si>
  <si>
    <t>Stand: 11. Dezember 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</si>
</sst>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b/>
      <sz val="8.5"/>
      <color indexed="6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 quotePrefix="1">
      <alignment horizontal="center" vertical="top" wrapText="1"/>
    </xf>
    <xf numFmtId="0" fontId="3" fillId="2" borderId="5" xfId="0" applyFont="1" applyFill="1" applyBorder="1" applyAlignment="1" quotePrefix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Fill="1" applyBorder="1" applyAlignment="1">
      <alignment/>
    </xf>
    <xf numFmtId="10" fontId="0" fillId="0" borderId="12" xfId="17" applyNumberForma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Border="1" applyAlignment="1" quotePrefix="1">
      <alignment/>
    </xf>
    <xf numFmtId="0" fontId="7" fillId="0" borderId="5" xfId="0" applyFont="1" applyBorder="1" applyAlignment="1" quotePrefix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/>
    </xf>
    <xf numFmtId="14" fontId="6" fillId="3" borderId="7" xfId="0" applyNumberFormat="1" applyFont="1" applyFill="1" applyBorder="1" applyAlignment="1">
      <alignment/>
    </xf>
    <xf numFmtId="3" fontId="0" fillId="3" borderId="8" xfId="0" applyNumberFormat="1" applyFill="1" applyBorder="1" applyAlignment="1">
      <alignment/>
    </xf>
    <xf numFmtId="10" fontId="7" fillId="3" borderId="8" xfId="17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0" fontId="6" fillId="0" borderId="0" xfId="17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0" fontId="6" fillId="0" borderId="8" xfId="17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10" fontId="6" fillId="0" borderId="20" xfId="17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6" fillId="0" borderId="12" xfId="1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11" fillId="0" borderId="5" xfId="0" applyFont="1" applyFill="1" applyBorder="1" applyAlignment="1" quotePrefix="1">
      <alignment/>
    </xf>
    <xf numFmtId="10" fontId="0" fillId="0" borderId="0" xfId="17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1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17" applyNumberFormat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/>
    </xf>
    <xf numFmtId="14" fontId="11" fillId="0" borderId="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3" fillId="0" borderId="0" xfId="17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 quotePrefix="1">
      <alignment/>
    </xf>
    <xf numFmtId="0" fontId="7" fillId="0" borderId="0" xfId="0" applyFont="1" applyAlignment="1" quotePrefix="1">
      <alignment/>
    </xf>
    <xf numFmtId="0" fontId="9" fillId="0" borderId="16" xfId="0" applyFont="1" applyFill="1" applyBorder="1" applyAlignment="1">
      <alignment/>
    </xf>
    <xf numFmtId="14" fontId="6" fillId="0" borderId="7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10" fontId="7" fillId="0" borderId="8" xfId="17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9</xdr:col>
      <xdr:colOff>571500</xdr:colOff>
      <xdr:row>2</xdr:row>
      <xdr:rowOff>85725</xdr:rowOff>
    </xdr:to>
    <xdr:pic>
      <xdr:nvPicPr>
        <xdr:cNvPr id="1" name="BDEW-Logo"/>
        <xdr:cNvPicPr preferRelativeResize="1">
          <a:picLocks noChangeAspect="1"/>
        </xdr:cNvPicPr>
      </xdr:nvPicPr>
      <xdr:blipFill>
        <a:blip r:embed="rId1"/>
        <a:srcRect t="12954"/>
        <a:stretch>
          <a:fillRect/>
        </a:stretch>
      </xdr:blipFill>
      <xdr:spPr>
        <a:xfrm>
          <a:off x="5324475" y="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B1">
      <selection activeCell="B6" sqref="B6"/>
    </sheetView>
  </sheetViews>
  <sheetFormatPr defaultColWidth="11.421875" defaultRowHeight="12.75"/>
  <cols>
    <col min="1" max="1" width="0.42578125" style="0" hidden="1" customWidth="1"/>
    <col min="2" max="2" width="24.00390625" style="0" customWidth="1"/>
    <col min="3" max="3" width="9.00390625" style="0" customWidth="1"/>
    <col min="4" max="4" width="8.8515625" style="0" customWidth="1"/>
    <col min="5" max="5" width="9.140625" style="0" customWidth="1"/>
    <col min="6" max="6" width="8.8515625" style="0" customWidth="1"/>
    <col min="7" max="7" width="8.421875" style="0" customWidth="1"/>
    <col min="8" max="8" width="10.140625" style="0" customWidth="1"/>
    <col min="9" max="9" width="9.57421875" style="0" customWidth="1"/>
    <col min="10" max="10" width="9.140625" style="0" customWidth="1"/>
  </cols>
  <sheetData>
    <row r="1" spans="1:2" ht="18">
      <c r="A1" s="108"/>
      <c r="B1" s="1" t="s">
        <v>0</v>
      </c>
    </row>
    <row r="2" spans="1:2" ht="18">
      <c r="A2" s="108"/>
      <c r="B2" s="2" t="s">
        <v>97</v>
      </c>
    </row>
    <row r="3" spans="1:2" ht="6.75" customHeight="1">
      <c r="A3" s="108"/>
      <c r="B3" s="3"/>
    </row>
    <row r="4" spans="1:10" ht="34.5" customHeight="1">
      <c r="A4" s="122" t="s">
        <v>46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20" t="s">
        <v>8</v>
      </c>
      <c r="J4" s="5" t="s">
        <v>9</v>
      </c>
    </row>
    <row r="5" spans="1:10" ht="12" customHeight="1">
      <c r="A5" s="123"/>
      <c r="B5" s="7"/>
      <c r="C5" s="8"/>
      <c r="D5" s="9" t="s">
        <v>10</v>
      </c>
      <c r="E5" s="9" t="s">
        <v>11</v>
      </c>
      <c r="F5" s="9" t="s">
        <v>10</v>
      </c>
      <c r="G5" s="9" t="s">
        <v>10</v>
      </c>
      <c r="H5" s="9" t="s">
        <v>12</v>
      </c>
      <c r="I5" s="121"/>
      <c r="J5" s="10" t="s">
        <v>13</v>
      </c>
    </row>
    <row r="6" spans="1:10" ht="12" customHeight="1">
      <c r="A6" s="12"/>
      <c r="B6" s="11"/>
      <c r="C6" s="12"/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4" t="s">
        <v>20</v>
      </c>
    </row>
    <row r="7" spans="1:10" ht="21">
      <c r="A7" s="16"/>
      <c r="B7" s="15"/>
      <c r="C7" s="16"/>
      <c r="D7" s="17"/>
      <c r="E7" s="17"/>
      <c r="F7" s="17"/>
      <c r="G7" s="17"/>
      <c r="H7" s="17"/>
      <c r="I7" s="17" t="s">
        <v>21</v>
      </c>
      <c r="J7" s="18" t="s">
        <v>22</v>
      </c>
    </row>
    <row r="8" spans="1:10" ht="4.5" customHeight="1" thickBot="1">
      <c r="A8" s="109"/>
      <c r="B8" s="19"/>
      <c r="C8" s="19"/>
      <c r="D8" s="20"/>
      <c r="E8" s="20"/>
      <c r="F8" s="20"/>
      <c r="G8" s="20"/>
      <c r="H8" s="20"/>
      <c r="I8" s="20"/>
      <c r="J8" s="20"/>
    </row>
    <row r="9" spans="2:10" ht="4.5" customHeight="1">
      <c r="B9" s="21"/>
      <c r="C9" s="22"/>
      <c r="D9" s="23"/>
      <c r="E9" s="23"/>
      <c r="F9" s="23"/>
      <c r="G9" s="23"/>
      <c r="H9" s="23"/>
      <c r="I9" s="24"/>
      <c r="J9" s="25"/>
    </row>
    <row r="10" spans="1:10" ht="12.75">
      <c r="A10" s="109"/>
      <c r="B10" s="26" t="s">
        <v>72</v>
      </c>
      <c r="C10" s="27"/>
      <c r="D10" s="28"/>
      <c r="E10" s="28"/>
      <c r="F10" s="28"/>
      <c r="G10" s="28"/>
      <c r="H10" s="28"/>
      <c r="I10" s="28"/>
      <c r="J10" s="29"/>
    </row>
    <row r="11" spans="1:10" ht="12.75">
      <c r="A11" s="110" t="s">
        <v>47</v>
      </c>
      <c r="B11" s="30" t="s">
        <v>23</v>
      </c>
      <c r="C11" s="31">
        <v>39793</v>
      </c>
      <c r="D11" s="32">
        <v>44843.304234458876</v>
      </c>
      <c r="E11" s="32">
        <v>6168.028318369861</v>
      </c>
      <c r="F11" s="32">
        <v>10444.773120143345</v>
      </c>
      <c r="G11" s="32">
        <v>42.32262318228879</v>
      </c>
      <c r="H11" s="32">
        <v>1040129.6847982479</v>
      </c>
      <c r="I11" s="33">
        <f>(F11-G11)/(D11-E11)</f>
        <v>0.26896900540620605</v>
      </c>
      <c r="J11" s="34">
        <f>H11/F11/10</f>
        <v>9.958375091865786</v>
      </c>
    </row>
    <row r="12" spans="1:10" ht="12.75">
      <c r="A12" t="s">
        <v>48</v>
      </c>
      <c r="B12" s="35" t="s">
        <v>24</v>
      </c>
      <c r="C12" s="36">
        <v>39854</v>
      </c>
      <c r="D12" s="37"/>
      <c r="E12" s="37"/>
      <c r="F12" s="38"/>
      <c r="G12" s="37"/>
      <c r="H12" s="38"/>
      <c r="I12" s="39"/>
      <c r="J12" s="40"/>
    </row>
    <row r="13" spans="2:10" ht="12.75">
      <c r="B13" s="35" t="s">
        <v>25</v>
      </c>
      <c r="C13" s="41"/>
      <c r="D13" s="37">
        <f>IF(D12="","",D12-D7)</f>
      </c>
      <c r="E13" s="37">
        <f>IF(E12="","",E12-E7)</f>
      </c>
      <c r="F13" s="37">
        <f>IF(F12="",0,F12-F11)</f>
        <v>0</v>
      </c>
      <c r="G13" s="37">
        <f>IF(G12="","",G12-G7)</f>
      </c>
      <c r="H13" s="37">
        <f>IF(H12="",0,H12-H11)</f>
        <v>0</v>
      </c>
      <c r="I13" s="39"/>
      <c r="J13" s="42"/>
    </row>
    <row r="14" spans="1:10" ht="12.75">
      <c r="A14">
        <v>10</v>
      </c>
      <c r="B14" s="43" t="s">
        <v>73</v>
      </c>
      <c r="C14" s="44"/>
      <c r="D14" s="45"/>
      <c r="E14" s="45"/>
      <c r="F14" s="45">
        <f>IF(F13="",0,F13/$A14)</f>
        <v>0</v>
      </c>
      <c r="G14" s="45"/>
      <c r="H14" s="45">
        <f>IF(H13="",0,H13/$A14)</f>
        <v>0</v>
      </c>
      <c r="I14" s="46"/>
      <c r="J14" s="47"/>
    </row>
    <row r="15" spans="1:10" ht="12.75">
      <c r="A15" t="s">
        <v>48</v>
      </c>
      <c r="B15" s="35" t="s">
        <v>26</v>
      </c>
      <c r="C15" s="36">
        <v>39882</v>
      </c>
      <c r="D15" s="37"/>
      <c r="E15" s="37"/>
      <c r="F15" s="38"/>
      <c r="G15" s="37"/>
      <c r="H15" s="38"/>
      <c r="I15" s="39"/>
      <c r="J15" s="40"/>
    </row>
    <row r="16" spans="2:10" ht="12.75">
      <c r="B16" s="35" t="s">
        <v>27</v>
      </c>
      <c r="C16" s="41"/>
      <c r="D16" s="37">
        <f>IF(D15="","",D15-D11)</f>
      </c>
      <c r="E16" s="37">
        <f>IF(E15="","",E15-E11)</f>
      </c>
      <c r="F16" s="37">
        <f>IF(F15="",0,F15-F12)</f>
        <v>0</v>
      </c>
      <c r="G16" s="37">
        <f>IF(G15="","",G15-G11)</f>
      </c>
      <c r="H16" s="37">
        <f>IF(H15="",0,H15-H12)</f>
        <v>0</v>
      </c>
      <c r="I16" s="39"/>
      <c r="J16" s="42"/>
    </row>
    <row r="17" spans="1:10" ht="13.5" thickBot="1">
      <c r="A17">
        <v>9</v>
      </c>
      <c r="B17" s="48" t="s">
        <v>74</v>
      </c>
      <c r="C17" s="49"/>
      <c r="D17" s="50"/>
      <c r="E17" s="50"/>
      <c r="F17" s="50">
        <f>IF(F16="",0,F16/$A17)</f>
        <v>0</v>
      </c>
      <c r="G17" s="50"/>
      <c r="H17" s="50">
        <f>IF(H16="",0,H16/$A17)</f>
        <v>0</v>
      </c>
      <c r="I17" s="51"/>
      <c r="J17" s="52"/>
    </row>
    <row r="18" spans="2:10" ht="4.5" customHeight="1" thickBot="1">
      <c r="B18" s="53"/>
      <c r="C18" s="53"/>
      <c r="D18" s="54"/>
      <c r="E18" s="54"/>
      <c r="F18" s="54"/>
      <c r="G18" s="54"/>
      <c r="H18" s="54"/>
      <c r="I18" s="55"/>
      <c r="J18" s="56"/>
    </row>
    <row r="19" spans="2:10" ht="4.5" customHeight="1">
      <c r="B19" s="21"/>
      <c r="C19" s="22"/>
      <c r="D19" s="23"/>
      <c r="E19" s="23"/>
      <c r="F19" s="23"/>
      <c r="G19" s="23"/>
      <c r="H19" s="23"/>
      <c r="I19" s="24"/>
      <c r="J19" s="25"/>
    </row>
    <row r="20" spans="1:10" ht="12.75">
      <c r="A20" s="111"/>
      <c r="B20" s="26" t="s">
        <v>75</v>
      </c>
      <c r="C20" s="57"/>
      <c r="D20" s="58"/>
      <c r="E20" s="58"/>
      <c r="F20" s="58"/>
      <c r="G20" s="58"/>
      <c r="H20" s="58"/>
      <c r="I20" s="59"/>
      <c r="J20" s="60"/>
    </row>
    <row r="21" spans="1:10" ht="12.75">
      <c r="A21" s="110" t="s">
        <v>49</v>
      </c>
      <c r="B21" s="115" t="s">
        <v>23</v>
      </c>
      <c r="C21" s="116">
        <v>39793</v>
      </c>
      <c r="D21" s="117">
        <v>44433.040245443844</v>
      </c>
      <c r="E21" s="117">
        <v>6932.797788037013</v>
      </c>
      <c r="F21" s="117">
        <v>8018.748250261461</v>
      </c>
      <c r="G21" s="117">
        <v>47.56503893863514</v>
      </c>
      <c r="H21" s="117">
        <v>852710.4124738652</v>
      </c>
      <c r="I21" s="118">
        <f>(F21-G21)/(D21-E21)</f>
        <v>0.21256351129933573</v>
      </c>
      <c r="J21" s="119">
        <f>H21/F21/10</f>
        <v>10.63395914001991</v>
      </c>
    </row>
    <row r="22" spans="1:10" ht="12.75">
      <c r="A22" t="s">
        <v>50</v>
      </c>
      <c r="B22" s="35" t="s">
        <v>24</v>
      </c>
      <c r="C22" s="36">
        <v>39882</v>
      </c>
      <c r="D22" s="37"/>
      <c r="E22" s="37"/>
      <c r="F22" s="38"/>
      <c r="G22" s="37"/>
      <c r="H22" s="38"/>
      <c r="I22" s="39"/>
      <c r="J22" s="40"/>
    </row>
    <row r="23" spans="1:10" ht="12.75">
      <c r="A23" s="111"/>
      <c r="B23" s="35" t="s">
        <v>25</v>
      </c>
      <c r="C23" s="61"/>
      <c r="D23" s="37">
        <f>IF(D22="","",D22-D17)</f>
      </c>
      <c r="E23" s="37">
        <f>IF(E22="","",E22-E17)</f>
      </c>
      <c r="F23" s="37">
        <f>IF(F22="",0,F22-F21)</f>
        <v>0</v>
      </c>
      <c r="G23" s="37">
        <f>IF(G22="","",G22-G17)</f>
      </c>
      <c r="H23" s="37">
        <f>IF(H22="",0,H22-H21)</f>
        <v>0</v>
      </c>
      <c r="I23" s="39"/>
      <c r="J23" s="42"/>
    </row>
    <row r="24" spans="1:10" ht="12.75">
      <c r="A24" s="111">
        <v>9</v>
      </c>
      <c r="B24" s="62" t="s">
        <v>74</v>
      </c>
      <c r="C24" s="63"/>
      <c r="D24" s="45"/>
      <c r="E24" s="45"/>
      <c r="F24" s="45">
        <f>IF(F23="",0,F23/$A24)</f>
        <v>0</v>
      </c>
      <c r="G24" s="45"/>
      <c r="H24" s="45">
        <f>IF(H23="",0,H23/$A24)</f>
        <v>0</v>
      </c>
      <c r="I24" s="46"/>
      <c r="J24" s="47"/>
    </row>
    <row r="25" spans="1:10" ht="12.75">
      <c r="A25" t="s">
        <v>50</v>
      </c>
      <c r="B25" s="35" t="s">
        <v>26</v>
      </c>
      <c r="C25" s="36">
        <v>39912</v>
      </c>
      <c r="D25" s="37"/>
      <c r="E25" s="37"/>
      <c r="F25" s="38"/>
      <c r="G25" s="37"/>
      <c r="H25" s="38"/>
      <c r="I25" s="39"/>
      <c r="J25" s="40"/>
    </row>
    <row r="26" spans="1:10" ht="12.75">
      <c r="A26" s="111"/>
      <c r="B26" s="35" t="s">
        <v>27</v>
      </c>
      <c r="C26" s="61"/>
      <c r="D26" s="37">
        <f>IF(D25="","",D25-D21)</f>
      </c>
      <c r="E26" s="37">
        <f>IF(E25="","",E25-E21)</f>
      </c>
      <c r="F26" s="37">
        <f>IF(F25="",0,F25-F22)</f>
        <v>0</v>
      </c>
      <c r="G26" s="37">
        <f>IF(G25="","",G25-G21)</f>
      </c>
      <c r="H26" s="37">
        <f>IF(H25="",0,H25-H22)</f>
        <v>0</v>
      </c>
      <c r="I26" s="39"/>
      <c r="J26" s="42"/>
    </row>
    <row r="27" spans="1:10" ht="13.5" thickBot="1">
      <c r="A27" s="96">
        <v>8</v>
      </c>
      <c r="B27" s="64" t="s">
        <v>76</v>
      </c>
      <c r="C27" s="65"/>
      <c r="D27" s="50"/>
      <c r="E27" s="50"/>
      <c r="F27" s="50">
        <f>IF(F26="",0,F26/$A27)</f>
        <v>0</v>
      </c>
      <c r="G27" s="50"/>
      <c r="H27" s="50">
        <f>IF(H26="",0,H26/$A27)</f>
        <v>0</v>
      </c>
      <c r="I27" s="51"/>
      <c r="J27" s="52"/>
    </row>
    <row r="28" spans="2:10" ht="4.5" customHeight="1" thickBot="1">
      <c r="B28" s="56"/>
      <c r="C28" s="56"/>
      <c r="D28" s="54"/>
      <c r="E28" s="54"/>
      <c r="F28" s="54"/>
      <c r="G28" s="54"/>
      <c r="H28" s="54"/>
      <c r="I28" s="55"/>
      <c r="J28" s="56"/>
    </row>
    <row r="29" spans="2:10" ht="4.5" customHeight="1">
      <c r="B29" s="79"/>
      <c r="C29" s="80"/>
      <c r="D29" s="23"/>
      <c r="E29" s="23"/>
      <c r="F29" s="23"/>
      <c r="G29" s="23"/>
      <c r="H29" s="23"/>
      <c r="I29" s="24"/>
      <c r="J29" s="25"/>
    </row>
    <row r="30" spans="1:10" ht="12.75">
      <c r="A30" s="111"/>
      <c r="B30" s="66" t="s">
        <v>77</v>
      </c>
      <c r="C30" s="67"/>
      <c r="D30" s="58"/>
      <c r="E30" s="58"/>
      <c r="F30" s="58"/>
      <c r="G30" s="58"/>
      <c r="H30" s="58"/>
      <c r="I30" s="68"/>
      <c r="J30" s="69"/>
    </row>
    <row r="31" spans="1:10" ht="12.75">
      <c r="A31" s="110" t="s">
        <v>51</v>
      </c>
      <c r="B31" s="35" t="s">
        <v>28</v>
      </c>
      <c r="C31" s="36">
        <v>39793</v>
      </c>
      <c r="D31" s="37">
        <v>43861.92296716412</v>
      </c>
      <c r="E31" s="37">
        <v>7153.4273333266165</v>
      </c>
      <c r="F31" s="37">
        <v>8078.9106250319965</v>
      </c>
      <c r="G31" s="37">
        <v>49.08441149322175</v>
      </c>
      <c r="H31" s="37">
        <v>930332.8071103985</v>
      </c>
      <c r="I31" s="39">
        <f>(F31-G31)/(D31-E31)</f>
        <v>0.21874571743923402</v>
      </c>
      <c r="J31" s="40">
        <f>H31/F31/10</f>
        <v>11.515572461314536</v>
      </c>
    </row>
    <row r="32" spans="2:10" ht="12.75">
      <c r="B32" s="35" t="s">
        <v>29</v>
      </c>
      <c r="C32" s="61"/>
      <c r="D32" s="37"/>
      <c r="E32" s="37"/>
      <c r="F32" s="37">
        <f>F$14</f>
        <v>0</v>
      </c>
      <c r="G32" s="37"/>
      <c r="H32" s="37">
        <f>H$14</f>
        <v>0</v>
      </c>
      <c r="I32" s="68"/>
      <c r="J32" s="70"/>
    </row>
    <row r="33" spans="1:10" ht="12.75">
      <c r="A33" s="110"/>
      <c r="B33" s="115" t="s">
        <v>30</v>
      </c>
      <c r="C33" s="116">
        <v>39793</v>
      </c>
      <c r="D33" s="117">
        <f>D31+D32</f>
        <v>43861.92296716412</v>
      </c>
      <c r="E33" s="117">
        <f>E31+E32</f>
        <v>7153.4273333266165</v>
      </c>
      <c r="F33" s="117">
        <f>F31+F32</f>
        <v>8078.9106250319965</v>
      </c>
      <c r="G33" s="117">
        <f>G31+G32</f>
        <v>49.08441149322175</v>
      </c>
      <c r="H33" s="117">
        <f>H31+H32</f>
        <v>930332.8071103985</v>
      </c>
      <c r="I33" s="118">
        <f>(F33-G33)/(D33-E33)</f>
        <v>0.21874571743923402</v>
      </c>
      <c r="J33" s="119">
        <f>H33/F33/10</f>
        <v>11.515572461314536</v>
      </c>
    </row>
    <row r="34" spans="1:10" ht="12.75">
      <c r="A34" t="s">
        <v>52</v>
      </c>
      <c r="B34" s="35" t="s">
        <v>24</v>
      </c>
      <c r="C34" s="36">
        <v>39912</v>
      </c>
      <c r="D34" s="37"/>
      <c r="E34" s="37"/>
      <c r="F34" s="38"/>
      <c r="G34" s="37"/>
      <c r="H34" s="38"/>
      <c r="I34" s="39"/>
      <c r="J34" s="40"/>
    </row>
    <row r="35" spans="1:10" ht="12.75">
      <c r="A35" s="110"/>
      <c r="B35" s="35" t="s">
        <v>25</v>
      </c>
      <c r="C35" s="61"/>
      <c r="D35" s="37">
        <f>IF(D34="","",D34-D30)</f>
      </c>
      <c r="E35" s="37">
        <f>IF(E34="","",E34-E30)</f>
      </c>
      <c r="F35" s="37">
        <f>IF(F34="",0,F34-F31)</f>
        <v>0</v>
      </c>
      <c r="G35" s="37">
        <f>IF(G34="","",G34-G30)</f>
      </c>
      <c r="H35" s="37">
        <f>IF(H34="",0,H34-H31)</f>
        <v>0</v>
      </c>
      <c r="I35" s="39"/>
      <c r="J35" s="42"/>
    </row>
    <row r="36" spans="1:10" ht="12.75">
      <c r="A36">
        <v>8</v>
      </c>
      <c r="B36" s="62" t="s">
        <v>76</v>
      </c>
      <c r="C36" s="63"/>
      <c r="D36" s="45"/>
      <c r="E36" s="45"/>
      <c r="F36" s="45">
        <f>IF(F35="",0,F35/$A36)</f>
        <v>0</v>
      </c>
      <c r="G36" s="45"/>
      <c r="H36" s="45">
        <f>IF(H35="",0,H35/$A36)</f>
        <v>0</v>
      </c>
      <c r="I36" s="46"/>
      <c r="J36" s="47"/>
    </row>
    <row r="37" spans="1:10" ht="12.75">
      <c r="A37" t="s">
        <v>52</v>
      </c>
      <c r="B37" s="35" t="s">
        <v>26</v>
      </c>
      <c r="C37" s="36">
        <v>39941</v>
      </c>
      <c r="D37" s="37"/>
      <c r="E37" s="37"/>
      <c r="F37" s="38"/>
      <c r="G37" s="37"/>
      <c r="H37" s="38"/>
      <c r="I37" s="39"/>
      <c r="J37" s="40"/>
    </row>
    <row r="38" spans="1:10" ht="12.75">
      <c r="A38" s="110"/>
      <c r="B38" s="35" t="s">
        <v>27</v>
      </c>
      <c r="C38" s="61"/>
      <c r="D38" s="37">
        <f>IF(D37="","",D37-D33)</f>
      </c>
      <c r="E38" s="37">
        <f>IF(E37="","",E37-E33)</f>
      </c>
      <c r="F38" s="37">
        <f>IF(F37="",0,F37-F34)</f>
        <v>0</v>
      </c>
      <c r="G38" s="37">
        <f>IF(G37="","",G37-G33)</f>
      </c>
      <c r="H38" s="37">
        <f>IF(H37="",0,H37-H34)</f>
        <v>0</v>
      </c>
      <c r="I38" s="39"/>
      <c r="J38" s="42"/>
    </row>
    <row r="39" spans="1:10" ht="13.5" thickBot="1">
      <c r="A39" s="96">
        <v>7</v>
      </c>
      <c r="B39" s="64" t="s">
        <v>78</v>
      </c>
      <c r="C39" s="65"/>
      <c r="D39" s="50"/>
      <c r="E39" s="50"/>
      <c r="F39" s="50">
        <f>IF(F38="",0,F38/$A39)</f>
        <v>0</v>
      </c>
      <c r="G39" s="50"/>
      <c r="H39" s="50">
        <f>IF(H38="",0,H38/$A39)</f>
        <v>0</v>
      </c>
      <c r="I39" s="51"/>
      <c r="J39" s="52"/>
    </row>
    <row r="40" spans="2:10" ht="4.5" customHeight="1" thickBot="1">
      <c r="B40" s="56"/>
      <c r="C40" s="56"/>
      <c r="D40" s="54"/>
      <c r="E40" s="54"/>
      <c r="F40" s="54"/>
      <c r="G40" s="54"/>
      <c r="H40" s="54"/>
      <c r="I40" s="55"/>
      <c r="J40" s="56"/>
    </row>
    <row r="41" spans="2:10" ht="4.5" customHeight="1">
      <c r="B41" s="79"/>
      <c r="C41" s="80"/>
      <c r="D41" s="23"/>
      <c r="E41" s="23"/>
      <c r="F41" s="23"/>
      <c r="G41" s="23"/>
      <c r="H41" s="23"/>
      <c r="I41" s="24"/>
      <c r="J41" s="25"/>
    </row>
    <row r="42" spans="2:10" ht="12.75">
      <c r="B42" s="66" t="s">
        <v>79</v>
      </c>
      <c r="C42" s="67"/>
      <c r="D42" s="58"/>
      <c r="E42" s="58"/>
      <c r="F42" s="58"/>
      <c r="G42" s="58"/>
      <c r="H42" s="58"/>
      <c r="I42" s="68"/>
      <c r="J42" s="69"/>
    </row>
    <row r="43" spans="1:10" ht="12.75">
      <c r="A43" s="110" t="s">
        <v>53</v>
      </c>
      <c r="B43" s="35" t="s">
        <v>28</v>
      </c>
      <c r="C43" s="36">
        <v>39793</v>
      </c>
      <c r="D43" s="37">
        <v>40907.17621460591</v>
      </c>
      <c r="E43" s="37">
        <v>6957.210319091915</v>
      </c>
      <c r="F43" s="37">
        <v>5891.200366717159</v>
      </c>
      <c r="G43" s="37">
        <v>47.714466762041056</v>
      </c>
      <c r="H43" s="37">
        <v>815234.3928436567</v>
      </c>
      <c r="I43" s="39">
        <f>(F43-G43)/(D43-E43)</f>
        <v>0.17212052341788217</v>
      </c>
      <c r="J43" s="40">
        <f>H43/F43/10</f>
        <v>13.83817120614999</v>
      </c>
    </row>
    <row r="44" spans="2:10" ht="12.75">
      <c r="B44" s="35" t="s">
        <v>31</v>
      </c>
      <c r="C44" s="61"/>
      <c r="D44" s="37"/>
      <c r="E44" s="37"/>
      <c r="F44" s="37">
        <f>F$14+F$17+F$24</f>
        <v>0</v>
      </c>
      <c r="G44" s="37"/>
      <c r="H44" s="37">
        <f>H$14+H$17+H$24</f>
        <v>0</v>
      </c>
      <c r="I44" s="68"/>
      <c r="J44" s="70"/>
    </row>
    <row r="45" spans="1:10" ht="12.75">
      <c r="A45" s="110"/>
      <c r="B45" s="115" t="s">
        <v>30</v>
      </c>
      <c r="C45" s="116">
        <v>39793</v>
      </c>
      <c r="D45" s="117">
        <f>D43+D44</f>
        <v>40907.17621460591</v>
      </c>
      <c r="E45" s="117">
        <f>E43+E44</f>
        <v>6957.210319091915</v>
      </c>
      <c r="F45" s="117">
        <f>F43+F44</f>
        <v>5891.200366717159</v>
      </c>
      <c r="G45" s="117">
        <f>G43+G44</f>
        <v>47.714466762041056</v>
      </c>
      <c r="H45" s="117">
        <f>H43+H44</f>
        <v>815234.3928436567</v>
      </c>
      <c r="I45" s="118">
        <f>(F45-G45)/(D45-E45)</f>
        <v>0.17212052341788217</v>
      </c>
      <c r="J45" s="119">
        <f>H45/F45/10</f>
        <v>13.83817120614999</v>
      </c>
    </row>
    <row r="46" spans="1:10" ht="12.75">
      <c r="A46" t="s">
        <v>54</v>
      </c>
      <c r="B46" s="35" t="s">
        <v>24</v>
      </c>
      <c r="C46" s="36">
        <v>39941</v>
      </c>
      <c r="D46" s="37"/>
      <c r="E46" s="37"/>
      <c r="F46" s="38"/>
      <c r="G46" s="37"/>
      <c r="H46" s="38"/>
      <c r="I46" s="39"/>
      <c r="J46" s="40"/>
    </row>
    <row r="47" spans="1:10" ht="12.75">
      <c r="A47" s="110"/>
      <c r="B47" s="35" t="s">
        <v>25</v>
      </c>
      <c r="C47" s="61"/>
      <c r="D47" s="37">
        <f>IF(D46="","",D46-D42)</f>
      </c>
      <c r="E47" s="37">
        <f>IF(E46="","",E46-E42)</f>
      </c>
      <c r="F47" s="37">
        <f>IF(F46="",0,F46-F43)</f>
        <v>0</v>
      </c>
      <c r="G47" s="37">
        <f>IF(G46="","",G46-G42)</f>
      </c>
      <c r="H47" s="37">
        <f>IF(H46="",0,H46-H43)</f>
        <v>0</v>
      </c>
      <c r="I47" s="39"/>
      <c r="J47" s="42"/>
    </row>
    <row r="48" spans="1:10" ht="12.75">
      <c r="A48">
        <v>7</v>
      </c>
      <c r="B48" s="62" t="s">
        <v>78</v>
      </c>
      <c r="C48" s="63"/>
      <c r="D48" s="45"/>
      <c r="E48" s="45"/>
      <c r="F48" s="45">
        <f>IF(F47="",0,F47/$A48)</f>
        <v>0</v>
      </c>
      <c r="G48" s="45"/>
      <c r="H48" s="45">
        <f>IF(H47="",0,H47/$A48)</f>
        <v>0</v>
      </c>
      <c r="I48" s="46"/>
      <c r="J48" s="47"/>
    </row>
    <row r="49" spans="1:10" ht="12.75">
      <c r="A49" t="s">
        <v>54</v>
      </c>
      <c r="B49" s="35" t="s">
        <v>26</v>
      </c>
      <c r="C49" s="36">
        <v>39974</v>
      </c>
      <c r="D49" s="37"/>
      <c r="E49" s="37"/>
      <c r="F49" s="38"/>
      <c r="G49" s="37"/>
      <c r="H49" s="38"/>
      <c r="I49" s="39"/>
      <c r="J49" s="40"/>
    </row>
    <row r="50" spans="1:10" ht="12.75">
      <c r="A50" s="110"/>
      <c r="B50" s="35" t="s">
        <v>27</v>
      </c>
      <c r="C50" s="61"/>
      <c r="D50" s="37">
        <f>IF(D49="","",D49-D45)</f>
      </c>
      <c r="E50" s="37">
        <f>IF(E49="","",E49-E45)</f>
      </c>
      <c r="F50" s="37">
        <f>IF(F49="",0,F49-F46)</f>
        <v>0</v>
      </c>
      <c r="G50" s="37">
        <f>IF(G49="","",G49-G45)</f>
      </c>
      <c r="H50" s="37">
        <f>IF(H49="",0,H49-H46)</f>
        <v>0</v>
      </c>
      <c r="I50" s="39"/>
      <c r="J50" s="42"/>
    </row>
    <row r="51" spans="1:10" ht="13.5" thickBot="1">
      <c r="A51" s="96">
        <v>6</v>
      </c>
      <c r="B51" s="64" t="s">
        <v>80</v>
      </c>
      <c r="C51" s="65"/>
      <c r="D51" s="50"/>
      <c r="E51" s="50"/>
      <c r="F51" s="50">
        <f>IF(F50="",0,F50/$A51)</f>
        <v>0</v>
      </c>
      <c r="G51" s="50"/>
      <c r="H51" s="50">
        <f>IF(H50="",0,H50/$A51)</f>
        <v>0</v>
      </c>
      <c r="I51" s="51"/>
      <c r="J51" s="52"/>
    </row>
    <row r="52" spans="1:10" ht="4.5" customHeight="1">
      <c r="A52" s="110"/>
      <c r="B52" s="71"/>
      <c r="C52" s="56"/>
      <c r="D52" s="23"/>
      <c r="E52" s="23"/>
      <c r="F52" s="23"/>
      <c r="G52" s="23"/>
      <c r="H52" s="23"/>
      <c r="I52" s="72"/>
      <c r="J52" s="73"/>
    </row>
    <row r="53" spans="1:10" ht="12.75">
      <c r="A53" s="110"/>
      <c r="B53" s="74" t="s">
        <v>32</v>
      </c>
      <c r="C53" s="61"/>
      <c r="D53" s="75"/>
      <c r="E53" s="75"/>
      <c r="F53" s="75"/>
      <c r="G53" s="75"/>
      <c r="H53" s="75"/>
      <c r="I53" s="76"/>
      <c r="J53" s="77"/>
    </row>
    <row r="54" spans="1:10" ht="12.75">
      <c r="A54" s="110"/>
      <c r="B54" s="74" t="s">
        <v>33</v>
      </c>
      <c r="C54" s="61"/>
      <c r="D54" s="75"/>
      <c r="E54" s="75"/>
      <c r="F54" s="75"/>
      <c r="G54" s="75"/>
      <c r="H54" s="75"/>
      <c r="I54" s="76"/>
      <c r="J54" s="77"/>
    </row>
    <row r="55" spans="1:10" ht="12.75">
      <c r="A55" s="110"/>
      <c r="B55" s="74" t="s">
        <v>34</v>
      </c>
      <c r="C55" s="61"/>
      <c r="D55" s="75"/>
      <c r="E55" s="75"/>
      <c r="F55" s="75"/>
      <c r="G55" s="75"/>
      <c r="H55" s="75"/>
      <c r="I55" s="76"/>
      <c r="J55" s="77"/>
    </row>
    <row r="56" spans="1:10" ht="12.75">
      <c r="A56" s="110"/>
      <c r="B56" s="74" t="s">
        <v>35</v>
      </c>
      <c r="C56" s="61"/>
      <c r="D56" s="75"/>
      <c r="E56" s="75"/>
      <c r="F56" s="75"/>
      <c r="G56" s="75"/>
      <c r="H56" s="75"/>
      <c r="I56" s="76"/>
      <c r="J56" s="77"/>
    </row>
    <row r="57" spans="1:10" ht="12.75">
      <c r="A57" s="110"/>
      <c r="B57" s="74" t="s">
        <v>34</v>
      </c>
      <c r="C57" s="61"/>
      <c r="D57" s="75"/>
      <c r="E57" s="75"/>
      <c r="F57" s="75"/>
      <c r="G57" s="75"/>
      <c r="H57" s="75"/>
      <c r="I57" s="76"/>
      <c r="J57" s="77"/>
    </row>
    <row r="58" spans="1:10" ht="12.75" customHeight="1">
      <c r="A58" s="110"/>
      <c r="B58" s="74" t="s">
        <v>81</v>
      </c>
      <c r="C58" s="78"/>
      <c r="D58" s="75"/>
      <c r="E58" s="75"/>
      <c r="F58" s="75"/>
      <c r="G58" s="75"/>
      <c r="H58" s="75"/>
      <c r="I58" s="76"/>
      <c r="J58" s="77"/>
    </row>
    <row r="59" spans="1:10" ht="12.75" customHeight="1">
      <c r="A59" s="110"/>
      <c r="B59" s="74" t="s">
        <v>82</v>
      </c>
      <c r="C59" s="78"/>
      <c r="D59" s="58"/>
      <c r="E59" s="75"/>
      <c r="F59" s="75"/>
      <c r="G59" s="75"/>
      <c r="H59" s="75"/>
      <c r="I59" s="76"/>
      <c r="J59" s="77"/>
    </row>
    <row r="60" spans="1:10" ht="3.75" customHeight="1" thickBot="1">
      <c r="A60" s="110"/>
      <c r="B60" s="74"/>
      <c r="C60" s="78"/>
      <c r="D60" s="58"/>
      <c r="E60" s="75"/>
      <c r="F60" s="75"/>
      <c r="G60" s="75"/>
      <c r="H60" s="75"/>
      <c r="I60" s="76"/>
      <c r="J60" s="77"/>
    </row>
    <row r="61" spans="1:10" ht="3.75" customHeight="1">
      <c r="A61" s="110"/>
      <c r="B61" s="79"/>
      <c r="C61" s="80"/>
      <c r="D61" s="23"/>
      <c r="E61" s="23"/>
      <c r="F61" s="23"/>
      <c r="G61" s="23"/>
      <c r="H61" s="23"/>
      <c r="I61" s="72"/>
      <c r="J61" s="81"/>
    </row>
    <row r="62" spans="2:10" ht="12.75">
      <c r="B62" s="66" t="s">
        <v>83</v>
      </c>
      <c r="C62" s="67"/>
      <c r="D62" s="58"/>
      <c r="E62" s="58"/>
      <c r="F62" s="58"/>
      <c r="G62" s="58"/>
      <c r="H62" s="58"/>
      <c r="I62" s="68"/>
      <c r="J62" s="69"/>
    </row>
    <row r="63" spans="1:10" ht="12.75">
      <c r="A63" s="110" t="s">
        <v>55</v>
      </c>
      <c r="B63" s="35" t="s">
        <v>28</v>
      </c>
      <c r="C63" s="36">
        <v>39793</v>
      </c>
      <c r="D63" s="37">
        <v>39460.88724714959</v>
      </c>
      <c r="E63" s="37">
        <v>6837.694467635172</v>
      </c>
      <c r="F63" s="37">
        <v>4993.538449607701</v>
      </c>
      <c r="G63" s="37">
        <v>46.888941362986785</v>
      </c>
      <c r="H63" s="37">
        <v>799631.4079200439</v>
      </c>
      <c r="I63" s="39">
        <f>(F63-G63)/(D63-E63)</f>
        <v>0.15162984020837283</v>
      </c>
      <c r="J63" s="40">
        <f>H63/F63/10</f>
        <v>16.013322336245633</v>
      </c>
    </row>
    <row r="64" spans="2:10" ht="12.75">
      <c r="B64" s="35" t="s">
        <v>36</v>
      </c>
      <c r="C64" s="61"/>
      <c r="D64" s="37"/>
      <c r="E64" s="37"/>
      <c r="F64" s="37">
        <f>F$14+F$17+F$24+F$27+F$36</f>
        <v>0</v>
      </c>
      <c r="G64" s="37"/>
      <c r="H64" s="37">
        <f>H$14+H$17+H$24+H$27+H$36</f>
        <v>0</v>
      </c>
      <c r="I64" s="39"/>
      <c r="J64" s="70"/>
    </row>
    <row r="65" spans="1:10" ht="12.75">
      <c r="A65" s="110"/>
      <c r="B65" s="115" t="s">
        <v>30</v>
      </c>
      <c r="C65" s="116">
        <v>39793</v>
      </c>
      <c r="D65" s="117">
        <f>D63+D64</f>
        <v>39460.88724714959</v>
      </c>
      <c r="E65" s="117">
        <f>E63+E64</f>
        <v>6837.694467635172</v>
      </c>
      <c r="F65" s="117">
        <f>F63+F64</f>
        <v>4993.538449607701</v>
      </c>
      <c r="G65" s="117">
        <f>G63+G64</f>
        <v>46.888941362986785</v>
      </c>
      <c r="H65" s="117">
        <f>H63+H64</f>
        <v>799631.4079200439</v>
      </c>
      <c r="I65" s="118">
        <f>(F65-G65)/(D65-E65)</f>
        <v>0.15162984020837283</v>
      </c>
      <c r="J65" s="119">
        <f>H65/F65/10</f>
        <v>16.013322336245633</v>
      </c>
    </row>
    <row r="66" spans="1:10" ht="12.75">
      <c r="A66" t="s">
        <v>56</v>
      </c>
      <c r="B66" s="35" t="s">
        <v>24</v>
      </c>
      <c r="C66" s="36">
        <v>39974</v>
      </c>
      <c r="D66" s="37"/>
      <c r="E66" s="37"/>
      <c r="F66" s="38"/>
      <c r="G66" s="37"/>
      <c r="H66" s="38"/>
      <c r="I66" s="39"/>
      <c r="J66" s="40"/>
    </row>
    <row r="67" spans="1:10" ht="12.75">
      <c r="A67" s="110"/>
      <c r="B67" s="35" t="s">
        <v>25</v>
      </c>
      <c r="C67" s="61"/>
      <c r="D67" s="37">
        <f>IF(D66="","",D66-D62)</f>
      </c>
      <c r="E67" s="37">
        <f>IF(E66="","",E66-E62)</f>
      </c>
      <c r="F67" s="37">
        <f>IF(F66="",0,F66-F63)</f>
        <v>0</v>
      </c>
      <c r="G67" s="37">
        <f>IF(G66="","",G66-G62)</f>
      </c>
      <c r="H67" s="37">
        <f>IF(H66="",0,H66-H63)</f>
        <v>0</v>
      </c>
      <c r="I67" s="39"/>
      <c r="J67" s="42"/>
    </row>
    <row r="68" spans="1:10" ht="12.75">
      <c r="A68">
        <v>6</v>
      </c>
      <c r="B68" s="62" t="s">
        <v>80</v>
      </c>
      <c r="C68" s="63"/>
      <c r="D68" s="45"/>
      <c r="E68" s="45"/>
      <c r="F68" s="45">
        <f>IF(F67="",0,F67/$A68)</f>
        <v>0</v>
      </c>
      <c r="G68" s="45"/>
      <c r="H68" s="45">
        <f>IF(H67="",0,H67/$A68)</f>
        <v>0</v>
      </c>
      <c r="I68" s="46"/>
      <c r="J68" s="47"/>
    </row>
    <row r="69" spans="1:10" ht="12.75">
      <c r="A69" t="s">
        <v>56</v>
      </c>
      <c r="B69" s="35" t="s">
        <v>26</v>
      </c>
      <c r="C69" s="36">
        <v>40004</v>
      </c>
      <c r="D69" s="37"/>
      <c r="E69" s="37"/>
      <c r="F69" s="38"/>
      <c r="G69" s="37"/>
      <c r="H69" s="38"/>
      <c r="I69" s="39"/>
      <c r="J69" s="40"/>
    </row>
    <row r="70" spans="1:10" ht="12.75">
      <c r="A70" s="110"/>
      <c r="B70" s="35" t="s">
        <v>27</v>
      </c>
      <c r="C70" s="61"/>
      <c r="D70" s="37">
        <f>IF(D69="","",D69-D65)</f>
      </c>
      <c r="E70" s="37">
        <f>IF(E69="","",E69-E65)</f>
      </c>
      <c r="F70" s="37">
        <f>IF(F69="",0,F69-F66)</f>
        <v>0</v>
      </c>
      <c r="G70" s="37">
        <f>IF(G69="","",G69-G65)</f>
      </c>
      <c r="H70" s="37">
        <f>IF(H69="",0,H69-H66)</f>
        <v>0</v>
      </c>
      <c r="I70" s="39"/>
      <c r="J70" s="42"/>
    </row>
    <row r="71" spans="1:10" ht="13.5" thickBot="1">
      <c r="A71" s="96">
        <v>5</v>
      </c>
      <c r="B71" s="64" t="s">
        <v>84</v>
      </c>
      <c r="C71" s="65"/>
      <c r="D71" s="50"/>
      <c r="E71" s="50"/>
      <c r="F71" s="50">
        <f>IF(F70="",0,F70/$A71)</f>
        <v>0</v>
      </c>
      <c r="G71" s="50"/>
      <c r="H71" s="50">
        <f>IF(H70="",0,H70/$A71)</f>
        <v>0</v>
      </c>
      <c r="I71" s="51"/>
      <c r="J71" s="52"/>
    </row>
    <row r="72" spans="2:10" ht="4.5" customHeight="1" thickBot="1">
      <c r="B72" s="56"/>
      <c r="C72" s="56"/>
      <c r="D72" s="54"/>
      <c r="E72" s="54"/>
      <c r="F72" s="54"/>
      <c r="G72" s="54"/>
      <c r="H72" s="54"/>
      <c r="I72" s="55"/>
      <c r="J72" s="56"/>
    </row>
    <row r="73" spans="2:10" ht="3.75" customHeight="1">
      <c r="B73" s="79"/>
      <c r="C73" s="80"/>
      <c r="D73" s="23"/>
      <c r="E73" s="23"/>
      <c r="F73" s="23"/>
      <c r="G73" s="23"/>
      <c r="H73" s="23"/>
      <c r="I73" s="24"/>
      <c r="J73" s="25"/>
    </row>
    <row r="74" spans="2:10" ht="12.75">
      <c r="B74" s="66" t="s">
        <v>85</v>
      </c>
      <c r="C74" s="67"/>
      <c r="D74" s="58"/>
      <c r="E74" s="58"/>
      <c r="F74" s="58"/>
      <c r="G74" s="58"/>
      <c r="H74" s="58"/>
      <c r="I74" s="68"/>
      <c r="J74" s="69"/>
    </row>
    <row r="75" spans="1:10" ht="12.75">
      <c r="A75" s="110" t="s">
        <v>57</v>
      </c>
      <c r="B75" s="35" t="s">
        <v>28</v>
      </c>
      <c r="C75" s="36">
        <v>39793</v>
      </c>
      <c r="D75" s="37">
        <v>38309.60167845759</v>
      </c>
      <c r="E75" s="37">
        <v>6835.443512972635</v>
      </c>
      <c r="F75" s="37">
        <v>5128.486339908823</v>
      </c>
      <c r="G75" s="37">
        <v>46.86644860072957</v>
      </c>
      <c r="H75" s="37">
        <v>836966.3521692462</v>
      </c>
      <c r="I75" s="39">
        <f>(F75-G75)/(D75-E75)</f>
        <v>0.16145371909837689</v>
      </c>
      <c r="J75" s="40">
        <f>H75/F75/10</f>
        <v>16.319948941974296</v>
      </c>
    </row>
    <row r="76" spans="1:10" ht="12.75">
      <c r="A76" s="110"/>
      <c r="B76" s="35" t="s">
        <v>37</v>
      </c>
      <c r="C76" s="61"/>
      <c r="D76" s="37"/>
      <c r="E76" s="37"/>
      <c r="F76" s="37">
        <f>F$14+F$17+F$24+F$27+F$36+F$39+F$48</f>
        <v>0</v>
      </c>
      <c r="G76" s="37"/>
      <c r="H76" s="37">
        <f>H$14+H$17+H$24+H$27+H$36+H$39+H$48</f>
        <v>0</v>
      </c>
      <c r="I76" s="68"/>
      <c r="J76" s="70"/>
    </row>
    <row r="77" spans="1:10" ht="12.75">
      <c r="A77" s="110"/>
      <c r="B77" s="115" t="s">
        <v>30</v>
      </c>
      <c r="C77" s="116">
        <v>39793</v>
      </c>
      <c r="D77" s="117">
        <f>D75+D76</f>
        <v>38309.60167845759</v>
      </c>
      <c r="E77" s="117">
        <f>E75+E76</f>
        <v>6835.443512972635</v>
      </c>
      <c r="F77" s="117">
        <f>F75+F76</f>
        <v>5128.486339908823</v>
      </c>
      <c r="G77" s="117">
        <f>G75+G76</f>
        <v>46.86644860072957</v>
      </c>
      <c r="H77" s="117">
        <f>H75+H76</f>
        <v>836966.3521692462</v>
      </c>
      <c r="I77" s="118">
        <f>(F77-G77)/(D77-E77)</f>
        <v>0.16145371909837689</v>
      </c>
      <c r="J77" s="119">
        <f>H77/F77/10</f>
        <v>16.319948941974296</v>
      </c>
    </row>
    <row r="78" spans="1:10" ht="12.75">
      <c r="A78" t="s">
        <v>58</v>
      </c>
      <c r="B78" s="35" t="s">
        <v>24</v>
      </c>
      <c r="C78" s="36">
        <v>40004</v>
      </c>
      <c r="D78" s="37"/>
      <c r="E78" s="37"/>
      <c r="F78" s="38"/>
      <c r="G78" s="37"/>
      <c r="H78" s="38"/>
      <c r="I78" s="39"/>
      <c r="J78" s="40"/>
    </row>
    <row r="79" spans="1:10" ht="12.75">
      <c r="A79" s="110"/>
      <c r="B79" s="35" t="s">
        <v>25</v>
      </c>
      <c r="C79" s="61"/>
      <c r="D79" s="37">
        <f>IF(D78="","",D78-D74)</f>
      </c>
      <c r="E79" s="37">
        <f>IF(E78="","",E78-E74)</f>
      </c>
      <c r="F79" s="37">
        <f>IF(F78="",0,F78-F75)</f>
        <v>0</v>
      </c>
      <c r="G79" s="37">
        <f>IF(G78="","",G78-G74)</f>
      </c>
      <c r="H79" s="37">
        <f>IF(H78="",0,H78-H75)</f>
        <v>0</v>
      </c>
      <c r="I79" s="39"/>
      <c r="J79" s="42"/>
    </row>
    <row r="80" spans="1:10" ht="12.75">
      <c r="A80">
        <v>5</v>
      </c>
      <c r="B80" s="62" t="s">
        <v>84</v>
      </c>
      <c r="C80" s="63"/>
      <c r="D80" s="45"/>
      <c r="E80" s="45"/>
      <c r="F80" s="45">
        <f>IF(F79="",0,F79/$A80)</f>
        <v>0</v>
      </c>
      <c r="G80" s="45"/>
      <c r="H80" s="45">
        <f>IF(H79="",0,H79/$A80)</f>
        <v>0</v>
      </c>
      <c r="I80" s="46"/>
      <c r="J80" s="47"/>
    </row>
    <row r="81" spans="1:10" ht="12.75">
      <c r="A81" t="s">
        <v>58</v>
      </c>
      <c r="B81" s="35" t="s">
        <v>26</v>
      </c>
      <c r="C81" s="36">
        <v>40035</v>
      </c>
      <c r="D81" s="37"/>
      <c r="E81" s="37"/>
      <c r="F81" s="38"/>
      <c r="G81" s="37"/>
      <c r="H81" s="38"/>
      <c r="I81" s="39"/>
      <c r="J81" s="40"/>
    </row>
    <row r="82" spans="1:10" ht="12.75">
      <c r="A82" s="110"/>
      <c r="B82" s="35" t="s">
        <v>27</v>
      </c>
      <c r="C82" s="61"/>
      <c r="D82" s="37">
        <f>IF(D81="","",D81-D77)</f>
      </c>
      <c r="E82" s="37">
        <f>IF(E81="","",E81-E77)</f>
      </c>
      <c r="F82" s="37">
        <f>IF(F81="",0,F81-F78)</f>
        <v>0</v>
      </c>
      <c r="G82" s="37">
        <f>IF(G81="","",G81-G77)</f>
      </c>
      <c r="H82" s="37">
        <f>IF(H81="",0,H81-H78)</f>
        <v>0</v>
      </c>
      <c r="I82" s="39"/>
      <c r="J82" s="42"/>
    </row>
    <row r="83" spans="1:10" ht="13.5" thickBot="1">
      <c r="A83" s="96">
        <v>4</v>
      </c>
      <c r="B83" s="64" t="s">
        <v>86</v>
      </c>
      <c r="C83" s="65"/>
      <c r="D83" s="50"/>
      <c r="E83" s="50"/>
      <c r="F83" s="50">
        <f>IF(F82="",0,F82/$A83)</f>
        <v>0</v>
      </c>
      <c r="G83" s="50"/>
      <c r="H83" s="50">
        <f>IF(H82="",0,H82/$A83)</f>
        <v>0</v>
      </c>
      <c r="I83" s="51"/>
      <c r="J83" s="52"/>
    </row>
    <row r="84" spans="2:10" ht="4.5" customHeight="1" thickBot="1">
      <c r="B84" s="56"/>
      <c r="C84" s="56"/>
      <c r="D84" s="54"/>
      <c r="E84" s="54"/>
      <c r="F84" s="54"/>
      <c r="G84" s="54"/>
      <c r="H84" s="54"/>
      <c r="I84" s="55"/>
      <c r="J84" s="56"/>
    </row>
    <row r="85" spans="2:10" ht="3.75" customHeight="1">
      <c r="B85" s="79"/>
      <c r="C85" s="80"/>
      <c r="D85" s="23"/>
      <c r="E85" s="23"/>
      <c r="F85" s="23"/>
      <c r="G85" s="23"/>
      <c r="H85" s="23"/>
      <c r="I85" s="24"/>
      <c r="J85" s="25"/>
    </row>
    <row r="86" spans="1:10" ht="12.75">
      <c r="A86" s="112"/>
      <c r="B86" s="66" t="s">
        <v>87</v>
      </c>
      <c r="C86" s="67"/>
      <c r="D86" s="58"/>
      <c r="E86" s="58"/>
      <c r="F86" s="58"/>
      <c r="G86" s="58"/>
      <c r="H86" s="58"/>
      <c r="I86" s="68"/>
      <c r="J86" s="69"/>
    </row>
    <row r="87" spans="1:10" ht="12.75">
      <c r="A87" s="110" t="s">
        <v>59</v>
      </c>
      <c r="B87" s="35" t="s">
        <v>28</v>
      </c>
      <c r="C87" s="36">
        <v>39793</v>
      </c>
      <c r="D87" s="37">
        <v>39702.09364938843</v>
      </c>
      <c r="E87" s="37">
        <v>6890.423471588184</v>
      </c>
      <c r="F87" s="37">
        <v>5199.526316401461</v>
      </c>
      <c r="G87" s="37">
        <v>47.24193140620207</v>
      </c>
      <c r="H87" s="37">
        <v>861761.1813963965</v>
      </c>
      <c r="I87" s="39">
        <f>(F87-G87)/(D87-E87)</f>
        <v>0.15702597146308014</v>
      </c>
      <c r="J87" s="40">
        <f>H87/F87/10</f>
        <v>16.57384017228732</v>
      </c>
    </row>
    <row r="88" spans="1:10" ht="12.75">
      <c r="A88" s="110"/>
      <c r="B88" s="35" t="s">
        <v>38</v>
      </c>
      <c r="C88" s="61"/>
      <c r="D88" s="37"/>
      <c r="E88" s="37"/>
      <c r="F88" s="37">
        <f>F$14+F$17+F$24+F$27+F$36+F$39+F$48+F$51+F$68</f>
        <v>0</v>
      </c>
      <c r="G88" s="37"/>
      <c r="H88" s="37">
        <f>H$14+H$17+H$24+H$27+H$36+H$39+H$48+H$51+H$68</f>
        <v>0</v>
      </c>
      <c r="I88" s="68"/>
      <c r="J88" s="70"/>
    </row>
    <row r="89" spans="1:10" ht="12.75">
      <c r="A89" s="110"/>
      <c r="B89" s="115" t="s">
        <v>30</v>
      </c>
      <c r="C89" s="116">
        <v>39793</v>
      </c>
      <c r="D89" s="117">
        <f>D87+D88</f>
        <v>39702.09364938843</v>
      </c>
      <c r="E89" s="117">
        <f>E87+E88</f>
        <v>6890.423471588184</v>
      </c>
      <c r="F89" s="117">
        <f>F87+F88</f>
        <v>5199.526316401461</v>
      </c>
      <c r="G89" s="117">
        <f>G87+G88</f>
        <v>47.24193140620207</v>
      </c>
      <c r="H89" s="117">
        <f>H87+H88</f>
        <v>861761.1813963965</v>
      </c>
      <c r="I89" s="118">
        <f>(F89-G89)/(D89-E89)</f>
        <v>0.15702597146308014</v>
      </c>
      <c r="J89" s="119">
        <f>H89/F89/10</f>
        <v>16.57384017228732</v>
      </c>
    </row>
    <row r="90" spans="1:10" ht="12.75">
      <c r="A90" t="s">
        <v>60</v>
      </c>
      <c r="B90" s="35" t="s">
        <v>24</v>
      </c>
      <c r="C90" s="36">
        <v>40035</v>
      </c>
      <c r="D90" s="37"/>
      <c r="E90" s="37"/>
      <c r="F90" s="38"/>
      <c r="G90" s="37"/>
      <c r="H90" s="38"/>
      <c r="I90" s="39"/>
      <c r="J90" s="40"/>
    </row>
    <row r="91" spans="1:10" ht="12.75">
      <c r="A91" s="110"/>
      <c r="B91" s="35" t="s">
        <v>25</v>
      </c>
      <c r="C91" s="61"/>
      <c r="D91" s="37"/>
      <c r="E91" s="37"/>
      <c r="F91" s="37">
        <f>IF(F90="",0,F90-F87)</f>
        <v>0</v>
      </c>
      <c r="G91" s="37">
        <f>IF(G90="","",G90-G86)</f>
      </c>
      <c r="H91" s="37">
        <f>IF(H90="",0,H90-H87)</f>
        <v>0</v>
      </c>
      <c r="I91" s="39"/>
      <c r="J91" s="42"/>
    </row>
    <row r="92" spans="1:10" ht="12.75">
      <c r="A92">
        <v>4</v>
      </c>
      <c r="B92" s="62" t="s">
        <v>86</v>
      </c>
      <c r="C92" s="63"/>
      <c r="D92" s="45"/>
      <c r="E92" s="45"/>
      <c r="F92" s="45">
        <f>IF(F91="",0,F91/$A92)</f>
        <v>0</v>
      </c>
      <c r="G92" s="45"/>
      <c r="H92" s="45">
        <f>IF(H91="",0,H91/$A92)</f>
        <v>0</v>
      </c>
      <c r="I92" s="46"/>
      <c r="J92" s="47"/>
    </row>
    <row r="93" spans="1:10" ht="12.75">
      <c r="A93" t="s">
        <v>60</v>
      </c>
      <c r="B93" s="35" t="s">
        <v>26</v>
      </c>
      <c r="C93" s="36">
        <v>40066</v>
      </c>
      <c r="D93" s="37"/>
      <c r="E93" s="37"/>
      <c r="F93" s="38"/>
      <c r="G93" s="37"/>
      <c r="H93" s="38"/>
      <c r="I93" s="39"/>
      <c r="J93" s="40"/>
    </row>
    <row r="94" spans="1:10" ht="12.75">
      <c r="A94" s="110"/>
      <c r="B94" s="35" t="s">
        <v>27</v>
      </c>
      <c r="C94" s="61"/>
      <c r="D94" s="37"/>
      <c r="E94" s="37"/>
      <c r="F94" s="37">
        <f>IF(F93="",0,F93-F90)</f>
        <v>0</v>
      </c>
      <c r="G94" s="37">
        <f>IF(G93="","",G93-G89)</f>
      </c>
      <c r="H94" s="37">
        <f>IF(H93="",0,H93-H90)</f>
        <v>0</v>
      </c>
      <c r="I94" s="39"/>
      <c r="J94" s="42"/>
    </row>
    <row r="95" spans="1:10" ht="13.5" thickBot="1">
      <c r="A95" s="96">
        <v>3</v>
      </c>
      <c r="B95" s="64" t="s">
        <v>88</v>
      </c>
      <c r="C95" s="65"/>
      <c r="D95" s="50"/>
      <c r="E95" s="50"/>
      <c r="F95" s="50">
        <f>IF(F94="",0,F94/$A95)</f>
        <v>0</v>
      </c>
      <c r="G95" s="50"/>
      <c r="H95" s="50">
        <f>IF(H94="",0,H94/$A95)</f>
        <v>0</v>
      </c>
      <c r="I95" s="51"/>
      <c r="J95" s="52"/>
    </row>
    <row r="96" spans="2:10" ht="3.75" customHeight="1" thickBot="1">
      <c r="B96" s="56"/>
      <c r="C96" s="56"/>
      <c r="D96" s="54"/>
      <c r="E96" s="54"/>
      <c r="F96" s="54"/>
      <c r="G96" s="54"/>
      <c r="H96" s="54"/>
      <c r="I96" s="55"/>
      <c r="J96" s="56"/>
    </row>
    <row r="97" spans="2:10" ht="3.75" customHeight="1">
      <c r="B97" s="79"/>
      <c r="C97" s="80"/>
      <c r="D97" s="23"/>
      <c r="E97" s="23"/>
      <c r="F97" s="23"/>
      <c r="G97" s="23"/>
      <c r="H97" s="23"/>
      <c r="I97" s="24"/>
      <c r="J97" s="25"/>
    </row>
    <row r="98" spans="1:10" ht="12.75">
      <c r="A98" s="110"/>
      <c r="B98" s="66" t="s">
        <v>89</v>
      </c>
      <c r="C98" s="67"/>
      <c r="D98" s="58"/>
      <c r="E98" s="58"/>
      <c r="F98" s="58"/>
      <c r="G98" s="58"/>
      <c r="H98" s="58"/>
      <c r="I98" s="68"/>
      <c r="J98" s="69"/>
    </row>
    <row r="99" spans="1:10" ht="12.75">
      <c r="A99" s="110" t="s">
        <v>61</v>
      </c>
      <c r="B99" s="35" t="s">
        <v>28</v>
      </c>
      <c r="C99" s="36">
        <v>39793</v>
      </c>
      <c r="D99" s="37">
        <v>38724.87910959503</v>
      </c>
      <c r="E99" s="37">
        <v>6717.397797771844</v>
      </c>
      <c r="F99" s="37">
        <v>5331.072938926593</v>
      </c>
      <c r="G99" s="37">
        <v>46.05620641479664</v>
      </c>
      <c r="H99" s="37">
        <v>827018.4951650249</v>
      </c>
      <c r="I99" s="39">
        <f>(F99-G99)/(D99-E99)</f>
        <v>0.165118169749882</v>
      </c>
      <c r="J99" s="40">
        <f>H99/F99/10</f>
        <v>15.513171638044486</v>
      </c>
    </row>
    <row r="100" spans="1:10" ht="12.75">
      <c r="A100" s="110"/>
      <c r="B100" s="35" t="s">
        <v>39</v>
      </c>
      <c r="C100" s="61"/>
      <c r="D100" s="37"/>
      <c r="E100" s="37"/>
      <c r="F100" s="37">
        <f>F$14+F$17+F$24+F$27+F$36+F$39+F$48+F$51+F$68+F$71+F$80</f>
        <v>0</v>
      </c>
      <c r="G100" s="37"/>
      <c r="H100" s="37">
        <f>H$14+H$17+H$24+H$27+H$36+H$39+H$48+H$51+H$68+H$71+H$80</f>
        <v>0</v>
      </c>
      <c r="I100" s="68"/>
      <c r="J100" s="70"/>
    </row>
    <row r="101" spans="1:10" ht="12.75">
      <c r="A101" s="110"/>
      <c r="B101" s="115" t="s">
        <v>30</v>
      </c>
      <c r="C101" s="116">
        <v>39793</v>
      </c>
      <c r="D101" s="117">
        <f>D99+D100</f>
        <v>38724.87910959503</v>
      </c>
      <c r="E101" s="117">
        <f>E99+E100</f>
        <v>6717.397797771844</v>
      </c>
      <c r="F101" s="117">
        <f>F99+F100</f>
        <v>5331.072938926593</v>
      </c>
      <c r="G101" s="117">
        <f>G99+G100</f>
        <v>46.05620641479664</v>
      </c>
      <c r="H101" s="117">
        <f>H99+H100</f>
        <v>827018.4951650249</v>
      </c>
      <c r="I101" s="118">
        <f>(F101-G101)/(D101-E101)</f>
        <v>0.165118169749882</v>
      </c>
      <c r="J101" s="119">
        <f>H101/F101/10</f>
        <v>15.513171638044486</v>
      </c>
    </row>
    <row r="102" spans="1:10" ht="12.75">
      <c r="A102" t="s">
        <v>62</v>
      </c>
      <c r="B102" s="35" t="s">
        <v>24</v>
      </c>
      <c r="C102" s="36">
        <v>40066</v>
      </c>
      <c r="D102" s="37"/>
      <c r="E102" s="37"/>
      <c r="F102" s="38"/>
      <c r="G102" s="37"/>
      <c r="H102" s="38"/>
      <c r="I102" s="39"/>
      <c r="J102" s="40"/>
    </row>
    <row r="103" spans="1:10" ht="12.75">
      <c r="A103" s="110"/>
      <c r="B103" s="35" t="s">
        <v>25</v>
      </c>
      <c r="C103" s="61"/>
      <c r="D103" s="37"/>
      <c r="E103" s="37"/>
      <c r="F103" s="37">
        <f>IF(F102="",0,F102-F99)</f>
        <v>0</v>
      </c>
      <c r="G103" s="37">
        <f>IF(G102="","",G102-G98)</f>
      </c>
      <c r="H103" s="37">
        <f>IF(H102="",0,H102-H99)</f>
        <v>0</v>
      </c>
      <c r="I103" s="39"/>
      <c r="J103" s="42"/>
    </row>
    <row r="104" spans="1:10" ht="12.75">
      <c r="A104">
        <v>3</v>
      </c>
      <c r="B104" s="62" t="s">
        <v>88</v>
      </c>
      <c r="C104" s="63"/>
      <c r="D104" s="45"/>
      <c r="E104" s="45"/>
      <c r="F104" s="45">
        <f>IF(F103="",0,F103/$A104)</f>
        <v>0</v>
      </c>
      <c r="G104" s="45"/>
      <c r="H104" s="45">
        <f>IF(H103="",0,H103/$A104)</f>
        <v>0</v>
      </c>
      <c r="I104" s="46"/>
      <c r="J104" s="47"/>
    </row>
    <row r="105" spans="1:10" ht="12.75">
      <c r="A105" t="s">
        <v>62</v>
      </c>
      <c r="B105" s="35" t="s">
        <v>26</v>
      </c>
      <c r="C105" s="36">
        <v>40095</v>
      </c>
      <c r="D105" s="37"/>
      <c r="E105" s="37"/>
      <c r="F105" s="38"/>
      <c r="G105" s="37"/>
      <c r="H105" s="38"/>
      <c r="I105" s="39"/>
      <c r="J105" s="40"/>
    </row>
    <row r="106" spans="1:10" ht="12.75">
      <c r="A106" s="110"/>
      <c r="B106" s="35" t="s">
        <v>27</v>
      </c>
      <c r="C106" s="61"/>
      <c r="D106" s="37"/>
      <c r="E106" s="37"/>
      <c r="F106" s="37">
        <f>IF(F105="",0,F105-F102)</f>
        <v>0</v>
      </c>
      <c r="G106" s="37">
        <f>IF(G105="","",G105-G101)</f>
      </c>
      <c r="H106" s="37">
        <f>IF(H105="",0,H105-H102)</f>
        <v>0</v>
      </c>
      <c r="I106" s="39"/>
      <c r="J106" s="42"/>
    </row>
    <row r="107" spans="1:10" ht="13.5" thickBot="1">
      <c r="A107" s="96">
        <v>2</v>
      </c>
      <c r="B107" s="64" t="s">
        <v>90</v>
      </c>
      <c r="C107" s="65"/>
      <c r="D107" s="50"/>
      <c r="E107" s="50"/>
      <c r="F107" s="50">
        <f>IF(F106="",0,F106/$A107)</f>
        <v>0</v>
      </c>
      <c r="G107" s="50"/>
      <c r="H107" s="50">
        <f>IF(H106="",0,H106/$A107)</f>
        <v>0</v>
      </c>
      <c r="I107" s="51"/>
      <c r="J107" s="52"/>
    </row>
    <row r="108" spans="1:10" ht="3.75" customHeight="1">
      <c r="A108" s="110"/>
      <c r="B108" s="82"/>
      <c r="C108" s="78"/>
      <c r="D108" s="58"/>
      <c r="E108" s="75"/>
      <c r="F108" s="75"/>
      <c r="G108" s="75"/>
      <c r="H108" s="75"/>
      <c r="I108" s="76"/>
      <c r="J108" s="77"/>
    </row>
    <row r="109" spans="1:10" ht="12.75">
      <c r="A109" s="110"/>
      <c r="B109" s="74" t="s">
        <v>32</v>
      </c>
      <c r="C109" s="61"/>
      <c r="D109" s="75"/>
      <c r="E109" s="75"/>
      <c r="F109" s="75"/>
      <c r="G109" s="75"/>
      <c r="H109" s="75"/>
      <c r="I109" s="76"/>
      <c r="J109" s="77"/>
    </row>
    <row r="110" spans="1:10" ht="12.75">
      <c r="A110" s="110"/>
      <c r="B110" s="74" t="s">
        <v>33</v>
      </c>
      <c r="C110" s="61"/>
      <c r="D110" s="75"/>
      <c r="E110" s="75"/>
      <c r="F110" s="75"/>
      <c r="G110" s="75"/>
      <c r="H110" s="75"/>
      <c r="I110" s="76"/>
      <c r="J110" s="77"/>
    </row>
    <row r="111" spans="1:10" ht="12.75">
      <c r="A111" s="110"/>
      <c r="B111" s="74" t="s">
        <v>34</v>
      </c>
      <c r="C111" s="61"/>
      <c r="D111" s="75"/>
      <c r="E111" s="75"/>
      <c r="F111" s="75"/>
      <c r="G111" s="75"/>
      <c r="H111" s="75"/>
      <c r="I111" s="76"/>
      <c r="J111" s="77"/>
    </row>
    <row r="112" spans="1:10" ht="12.75">
      <c r="A112" s="110"/>
      <c r="B112" s="74" t="s">
        <v>35</v>
      </c>
      <c r="C112" s="61"/>
      <c r="D112" s="75"/>
      <c r="E112" s="75"/>
      <c r="F112" s="75"/>
      <c r="G112" s="75"/>
      <c r="H112" s="75"/>
      <c r="I112" s="76"/>
      <c r="J112" s="77"/>
    </row>
    <row r="113" spans="1:10" ht="12.75">
      <c r="A113" s="110"/>
      <c r="B113" s="74" t="s">
        <v>34</v>
      </c>
      <c r="C113" s="61"/>
      <c r="D113" s="75"/>
      <c r="E113" s="75"/>
      <c r="F113" s="75"/>
      <c r="G113" s="75"/>
      <c r="H113" s="75"/>
      <c r="I113" s="76"/>
      <c r="J113" s="77"/>
    </row>
    <row r="114" spans="1:10" ht="12.75" customHeight="1">
      <c r="A114" s="110"/>
      <c r="B114" s="74" t="s">
        <v>81</v>
      </c>
      <c r="C114" s="78"/>
      <c r="D114" s="75"/>
      <c r="E114" s="75"/>
      <c r="F114" s="75"/>
      <c r="G114" s="75"/>
      <c r="H114" s="75"/>
      <c r="I114" s="76"/>
      <c r="J114" s="77"/>
    </row>
    <row r="115" spans="1:10" ht="12.75" customHeight="1">
      <c r="A115" s="110"/>
      <c r="B115" s="74" t="s">
        <v>82</v>
      </c>
      <c r="C115" s="78"/>
      <c r="D115" s="75"/>
      <c r="E115" s="75"/>
      <c r="F115" s="75"/>
      <c r="G115" s="75"/>
      <c r="H115" s="75"/>
      <c r="I115" s="76"/>
      <c r="J115" s="77"/>
    </row>
    <row r="116" spans="1:10" ht="5.25" customHeight="1" thickBot="1">
      <c r="A116" s="110"/>
      <c r="B116" s="74"/>
      <c r="C116" s="78"/>
      <c r="D116" s="58"/>
      <c r="E116" s="75"/>
      <c r="F116" s="75"/>
      <c r="G116" s="75"/>
      <c r="H116" s="75"/>
      <c r="I116" s="76"/>
      <c r="J116" s="77"/>
    </row>
    <row r="117" spans="1:10" ht="4.5" customHeight="1">
      <c r="A117" s="110"/>
      <c r="B117" s="79"/>
      <c r="C117" s="80"/>
      <c r="D117" s="23"/>
      <c r="E117" s="23"/>
      <c r="F117" s="23"/>
      <c r="G117" s="23"/>
      <c r="H117" s="23"/>
      <c r="I117" s="72"/>
      <c r="J117" s="81"/>
    </row>
    <row r="118" spans="1:10" ht="12.75">
      <c r="A118" s="110"/>
      <c r="B118" s="66" t="s">
        <v>91</v>
      </c>
      <c r="C118" s="67"/>
      <c r="D118" s="58"/>
      <c r="E118" s="58"/>
      <c r="F118" s="58"/>
      <c r="G118" s="58"/>
      <c r="H118" s="58"/>
      <c r="I118" s="68"/>
      <c r="J118" s="69"/>
    </row>
    <row r="119" spans="1:10" ht="12.75">
      <c r="A119" s="110" t="s">
        <v>63</v>
      </c>
      <c r="B119" s="35" t="s">
        <v>28</v>
      </c>
      <c r="C119" s="36">
        <v>39793</v>
      </c>
      <c r="D119" s="37">
        <v>38613.881196672475</v>
      </c>
      <c r="E119" s="37">
        <v>6815.1578438457655</v>
      </c>
      <c r="F119" s="37">
        <v>5898.634373187066</v>
      </c>
      <c r="G119" s="37">
        <v>46.72339879671599</v>
      </c>
      <c r="H119" s="37">
        <v>839888.8051859885</v>
      </c>
      <c r="I119" s="39">
        <f>(F119-G119)/(D119-E119)</f>
        <v>0.18402974576871342</v>
      </c>
      <c r="J119" s="40">
        <f>H119/F119/10</f>
        <v>14.238699197966932</v>
      </c>
    </row>
    <row r="120" spans="1:10" ht="12.75">
      <c r="A120" s="110"/>
      <c r="B120" s="35" t="s">
        <v>40</v>
      </c>
      <c r="C120" s="61"/>
      <c r="D120" s="37"/>
      <c r="E120" s="37"/>
      <c r="F120" s="37">
        <f>F$14+F$17+F$24+F$27+F$36+F$39+F$48+F$51+F$68+F$71+F$80+F$83+F$92</f>
        <v>0</v>
      </c>
      <c r="G120" s="37"/>
      <c r="H120" s="37">
        <f>H$14+H$17+H$24+H$27+H$36+H$39+H$48+H$51+H$68+H$71+H$80+H$83+H$92</f>
        <v>0</v>
      </c>
      <c r="I120" s="68"/>
      <c r="J120" s="70"/>
    </row>
    <row r="121" spans="1:10" ht="12.75">
      <c r="A121" s="110"/>
      <c r="B121" s="115" t="s">
        <v>30</v>
      </c>
      <c r="C121" s="116">
        <v>39793</v>
      </c>
      <c r="D121" s="117">
        <f>D119+D120</f>
        <v>38613.881196672475</v>
      </c>
      <c r="E121" s="117">
        <f>E119+E120</f>
        <v>6815.1578438457655</v>
      </c>
      <c r="F121" s="117">
        <f>F119+F120</f>
        <v>5898.634373187066</v>
      </c>
      <c r="G121" s="117">
        <f>G119+G120</f>
        <v>46.72339879671599</v>
      </c>
      <c r="H121" s="117">
        <f>H119+H120</f>
        <v>839888.8051859885</v>
      </c>
      <c r="I121" s="118">
        <f>(F121-G121)/(D121-E121)</f>
        <v>0.18402974576871342</v>
      </c>
      <c r="J121" s="119">
        <f>H121/F121/10</f>
        <v>14.238699197966932</v>
      </c>
    </row>
    <row r="122" spans="1:10" ht="12.75">
      <c r="A122" t="s">
        <v>64</v>
      </c>
      <c r="B122" s="35" t="s">
        <v>24</v>
      </c>
      <c r="C122" s="36">
        <v>40095</v>
      </c>
      <c r="D122" s="37"/>
      <c r="E122" s="37"/>
      <c r="F122" s="38"/>
      <c r="G122" s="37"/>
      <c r="H122" s="38"/>
      <c r="I122" s="39"/>
      <c r="J122" s="40"/>
    </row>
    <row r="123" spans="1:10" ht="12.75">
      <c r="A123" s="110"/>
      <c r="B123" s="35" t="s">
        <v>25</v>
      </c>
      <c r="C123" s="61"/>
      <c r="D123" s="37"/>
      <c r="E123" s="37"/>
      <c r="F123" s="37">
        <f>IF(F122="",0,F122-F119)</f>
        <v>0</v>
      </c>
      <c r="G123" s="37">
        <f>IF(G122="","",G122-G118)</f>
      </c>
      <c r="H123" s="37">
        <f>IF(H122="",0,H122-H119)</f>
        <v>0</v>
      </c>
      <c r="I123" s="39"/>
      <c r="J123" s="42"/>
    </row>
    <row r="124" spans="1:10" ht="12.75">
      <c r="A124">
        <v>2</v>
      </c>
      <c r="B124" s="62" t="s">
        <v>90</v>
      </c>
      <c r="C124" s="63"/>
      <c r="D124" s="45"/>
      <c r="E124" s="45"/>
      <c r="F124" s="45">
        <f>IF(F123="",0,F123/$A124)</f>
        <v>0</v>
      </c>
      <c r="G124" s="45"/>
      <c r="H124" s="45">
        <f>IF(H123="",0,H123/$A124)</f>
        <v>0</v>
      </c>
      <c r="I124" s="46"/>
      <c r="J124" s="47"/>
    </row>
    <row r="125" spans="1:10" ht="12.75">
      <c r="A125" t="s">
        <v>64</v>
      </c>
      <c r="B125" s="35" t="s">
        <v>26</v>
      </c>
      <c r="C125" s="36">
        <v>40127</v>
      </c>
      <c r="D125" s="37"/>
      <c r="E125" s="37"/>
      <c r="F125" s="38"/>
      <c r="G125" s="37"/>
      <c r="H125" s="38"/>
      <c r="I125" s="39"/>
      <c r="J125" s="40"/>
    </row>
    <row r="126" spans="1:10" ht="12.75">
      <c r="A126" s="110"/>
      <c r="B126" s="35" t="s">
        <v>27</v>
      </c>
      <c r="C126" s="61"/>
      <c r="D126" s="37"/>
      <c r="E126" s="37"/>
      <c r="F126" s="37">
        <f>IF(F125="",0,F125-F122)</f>
        <v>0</v>
      </c>
      <c r="G126" s="37">
        <f>IF(G125="","",G125-G121)</f>
      </c>
      <c r="H126" s="37">
        <f>IF(H125="",0,H125-H122)</f>
        <v>0</v>
      </c>
      <c r="I126" s="39"/>
      <c r="J126" s="42"/>
    </row>
    <row r="127" spans="1:10" ht="13.5" thickBot="1">
      <c r="A127" s="96">
        <v>1</v>
      </c>
      <c r="B127" s="64" t="s">
        <v>92</v>
      </c>
      <c r="C127" s="65"/>
      <c r="D127" s="50"/>
      <c r="E127" s="50"/>
      <c r="F127" s="50">
        <f>IF(F126="",0,F126/$A127)</f>
        <v>0</v>
      </c>
      <c r="G127" s="50"/>
      <c r="H127" s="50">
        <f>IF(H126="",0,H126/$A127)</f>
        <v>0</v>
      </c>
      <c r="I127" s="51"/>
      <c r="J127" s="52"/>
    </row>
    <row r="128" spans="2:10" ht="4.5" customHeight="1" thickBot="1">
      <c r="B128" s="56"/>
      <c r="C128" s="56"/>
      <c r="D128" s="54"/>
      <c r="E128" s="54"/>
      <c r="F128" s="54"/>
      <c r="G128" s="54"/>
      <c r="H128" s="54"/>
      <c r="I128" s="55"/>
      <c r="J128" s="56"/>
    </row>
    <row r="129" spans="2:10" ht="4.5" customHeight="1">
      <c r="B129" s="79"/>
      <c r="C129" s="80"/>
      <c r="D129" s="23"/>
      <c r="E129" s="23"/>
      <c r="F129" s="23"/>
      <c r="G129" s="23"/>
      <c r="H129" s="23"/>
      <c r="I129" s="24"/>
      <c r="J129" s="25"/>
    </row>
    <row r="130" spans="1:10" ht="12.75">
      <c r="A130" s="110"/>
      <c r="B130" s="66" t="s">
        <v>93</v>
      </c>
      <c r="C130" s="67"/>
      <c r="D130" s="58"/>
      <c r="E130" s="58"/>
      <c r="F130" s="58"/>
      <c r="G130" s="58"/>
      <c r="H130" s="58"/>
      <c r="I130" s="68"/>
      <c r="J130" s="69"/>
    </row>
    <row r="131" spans="1:10" ht="12.75">
      <c r="A131" s="110" t="s">
        <v>65</v>
      </c>
      <c r="B131" s="35" t="s">
        <v>28</v>
      </c>
      <c r="C131" s="36">
        <v>39793</v>
      </c>
      <c r="D131" s="37">
        <v>42457.79337444806</v>
      </c>
      <c r="E131" s="37">
        <v>7384.758202152194</v>
      </c>
      <c r="F131" s="37">
        <v>6706.325030934275</v>
      </c>
      <c r="G131" s="37">
        <v>50.60464252394114</v>
      </c>
      <c r="H131" s="37">
        <v>848278.717933093</v>
      </c>
      <c r="I131" s="39">
        <f>(F131-G131)/(D131-E131)</f>
        <v>0.18976744828938205</v>
      </c>
      <c r="J131" s="40">
        <f>H131/F131/10</f>
        <v>12.648935356103925</v>
      </c>
    </row>
    <row r="132" spans="1:10" ht="12.75">
      <c r="A132" s="110"/>
      <c r="B132" s="35" t="s">
        <v>41</v>
      </c>
      <c r="C132" s="61"/>
      <c r="D132" s="37"/>
      <c r="E132" s="37"/>
      <c r="F132" s="37">
        <f>F$14+F$17+F$24+F$27+F$36+F$39+F$48+F$51+F$68+F$71+F$80+F$83+F$92+F$95+F$104</f>
        <v>0</v>
      </c>
      <c r="G132" s="37"/>
      <c r="H132" s="37">
        <f>H$14+H$17+H$24+H$27+H$36+H$39+H$48+H$51+H$68+H$71+H$80+H$83+H$92+H$95+H$104</f>
        <v>0</v>
      </c>
      <c r="I132" s="68"/>
      <c r="J132" s="70"/>
    </row>
    <row r="133" spans="1:10" ht="12.75">
      <c r="A133" s="110"/>
      <c r="B133" s="115" t="s">
        <v>30</v>
      </c>
      <c r="C133" s="116">
        <v>39793</v>
      </c>
      <c r="D133" s="117">
        <f>D131+D132</f>
        <v>42457.79337444806</v>
      </c>
      <c r="E133" s="117">
        <f>E131+E132</f>
        <v>7384.758202152194</v>
      </c>
      <c r="F133" s="117">
        <f>F131+F132</f>
        <v>6706.325030934275</v>
      </c>
      <c r="G133" s="117">
        <f>G131+G132</f>
        <v>50.60464252394114</v>
      </c>
      <c r="H133" s="117">
        <f>H131+H132</f>
        <v>848278.717933093</v>
      </c>
      <c r="I133" s="118">
        <f>(F133-G133)/(D133-E133)</f>
        <v>0.18976744828938205</v>
      </c>
      <c r="J133" s="119">
        <f>H133/F133/10</f>
        <v>12.648935356103925</v>
      </c>
    </row>
    <row r="134" spans="1:10" ht="12.75">
      <c r="A134" t="s">
        <v>66</v>
      </c>
      <c r="B134" s="35" t="s">
        <v>24</v>
      </c>
      <c r="C134" s="36">
        <v>40127</v>
      </c>
      <c r="D134" s="37"/>
      <c r="E134" s="37"/>
      <c r="F134" s="38"/>
      <c r="G134" s="37"/>
      <c r="H134" s="38"/>
      <c r="I134" s="39"/>
      <c r="J134" s="40"/>
    </row>
    <row r="135" spans="1:10" ht="12.75">
      <c r="A135" s="110"/>
      <c r="B135" s="62" t="s">
        <v>42</v>
      </c>
      <c r="C135" s="63"/>
      <c r="D135" s="83"/>
      <c r="E135" s="45"/>
      <c r="F135" s="45">
        <f>IF(F134="",0,F134-F131)</f>
        <v>0</v>
      </c>
      <c r="G135" s="45">
        <f>IF(G134="","",G134-G130)</f>
      </c>
      <c r="H135" s="45">
        <f>IF(H134="",0,H134-H131)</f>
        <v>0</v>
      </c>
      <c r="I135" s="46"/>
      <c r="J135" s="47"/>
    </row>
    <row r="136" spans="1:10" ht="12.75">
      <c r="A136" t="s">
        <v>66</v>
      </c>
      <c r="B136" s="35" t="s">
        <v>26</v>
      </c>
      <c r="C136" s="36">
        <v>40157</v>
      </c>
      <c r="D136" s="37"/>
      <c r="E136" s="37"/>
      <c r="F136" s="38"/>
      <c r="G136" s="37"/>
      <c r="H136" s="38"/>
      <c r="I136" s="39"/>
      <c r="J136" s="40"/>
    </row>
    <row r="137" spans="1:10" ht="13.5" thickBot="1">
      <c r="A137" s="113"/>
      <c r="B137" s="64" t="s">
        <v>43</v>
      </c>
      <c r="C137" s="65"/>
      <c r="D137" s="84"/>
      <c r="E137" s="50"/>
      <c r="F137" s="50">
        <f>IF(F136="",0,F136-F134)</f>
        <v>0</v>
      </c>
      <c r="G137" s="50">
        <f>IF(G136="","",G136-G133)</f>
      </c>
      <c r="H137" s="50">
        <f>IF(H136="",0,H136-H134)</f>
        <v>0</v>
      </c>
      <c r="I137" s="51"/>
      <c r="J137" s="52"/>
    </row>
    <row r="138" spans="2:10" ht="4.5" customHeight="1" thickBot="1">
      <c r="B138" s="56"/>
      <c r="C138" s="56"/>
      <c r="D138" s="54"/>
      <c r="E138" s="54"/>
      <c r="F138" s="54"/>
      <c r="G138" s="54"/>
      <c r="H138" s="54"/>
      <c r="I138" s="55"/>
      <c r="J138" s="56"/>
    </row>
    <row r="139" spans="2:10" ht="4.5" customHeight="1">
      <c r="B139" s="79"/>
      <c r="C139" s="80"/>
      <c r="D139" s="23"/>
      <c r="E139" s="23"/>
      <c r="F139" s="23"/>
      <c r="G139" s="23"/>
      <c r="H139" s="23"/>
      <c r="I139" s="24"/>
      <c r="J139" s="25"/>
    </row>
    <row r="140" spans="1:10" ht="12.75">
      <c r="A140" s="110"/>
      <c r="B140" s="66" t="s">
        <v>94</v>
      </c>
      <c r="C140" s="67"/>
      <c r="D140" s="58"/>
      <c r="E140" s="58"/>
      <c r="F140" s="58"/>
      <c r="G140" s="58"/>
      <c r="H140" s="58"/>
      <c r="I140" s="68"/>
      <c r="J140" s="69"/>
    </row>
    <row r="141" spans="1:10" ht="12.75">
      <c r="A141" s="110" t="s">
        <v>67</v>
      </c>
      <c r="B141" s="35" t="s">
        <v>28</v>
      </c>
      <c r="C141" s="36">
        <v>39793</v>
      </c>
      <c r="D141" s="37">
        <v>44090.872351793034</v>
      </c>
      <c r="E141" s="37">
        <v>7027.928909216095</v>
      </c>
      <c r="F141" s="37">
        <v>7553.527934473175</v>
      </c>
      <c r="G141" s="37">
        <v>48.203841200246316</v>
      </c>
      <c r="H141" s="37">
        <v>834597.9496099345</v>
      </c>
      <c r="I141" s="39">
        <f>(F141-G141)/(D141-E141)</f>
        <v>0.2025021057731483</v>
      </c>
      <c r="J141" s="40">
        <f>H141/F141/10</f>
        <v>11.04911449126909</v>
      </c>
    </row>
    <row r="142" spans="1:10" ht="12.75">
      <c r="A142" s="110"/>
      <c r="B142" s="35" t="s">
        <v>44</v>
      </c>
      <c r="C142" s="61"/>
      <c r="D142" s="37"/>
      <c r="E142" s="37"/>
      <c r="F142" s="37">
        <f>F$14+F$17+F$24+F$27+F$36+F$39+F$48+F$51+F$68+F$71+F$80+F$83+F$92+F$95+F$104+F$107+F$124</f>
        <v>0</v>
      </c>
      <c r="G142" s="37"/>
      <c r="H142" s="37">
        <f>H$14+H$17+H$24+H$27+H$36+H$39+H$48+H$51+H$68+H$71+H$80+H$83+H$92+H$95+H$104+H$107+H$124</f>
        <v>0</v>
      </c>
      <c r="I142" s="68"/>
      <c r="J142" s="70"/>
    </row>
    <row r="143" spans="1:10" ht="12.75">
      <c r="A143" s="110"/>
      <c r="B143" s="115" t="s">
        <v>30</v>
      </c>
      <c r="C143" s="116">
        <v>39793</v>
      </c>
      <c r="D143" s="117">
        <f>D141+D142</f>
        <v>44090.872351793034</v>
      </c>
      <c r="E143" s="117">
        <f>E141+E142</f>
        <v>7027.928909216095</v>
      </c>
      <c r="F143" s="117">
        <f>F141+F142</f>
        <v>7553.527934473175</v>
      </c>
      <c r="G143" s="117">
        <f>G141+G142</f>
        <v>48.203841200246316</v>
      </c>
      <c r="H143" s="117">
        <f>H141+H142</f>
        <v>834597.9496099345</v>
      </c>
      <c r="I143" s="118">
        <f>(F143-G143)/(D143-E143)</f>
        <v>0.2025021057731483</v>
      </c>
      <c r="J143" s="119">
        <f>H143/F143/10</f>
        <v>11.04911449126909</v>
      </c>
    </row>
    <row r="144" spans="1:10" ht="12.75">
      <c r="A144" t="s">
        <v>68</v>
      </c>
      <c r="B144" s="35" t="s">
        <v>24</v>
      </c>
      <c r="C144" s="36">
        <v>40157</v>
      </c>
      <c r="D144" s="37"/>
      <c r="E144" s="37"/>
      <c r="F144" s="38"/>
      <c r="G144" s="37"/>
      <c r="H144" s="38"/>
      <c r="I144" s="39"/>
      <c r="J144" s="40"/>
    </row>
    <row r="145" spans="1:10" ht="12.75">
      <c r="A145" s="110"/>
      <c r="B145" s="62" t="s">
        <v>42</v>
      </c>
      <c r="C145" s="63"/>
      <c r="D145" s="83"/>
      <c r="E145" s="45"/>
      <c r="F145" s="45">
        <f>IF(F144="",0,F144-F141)</f>
        <v>0</v>
      </c>
      <c r="G145" s="45">
        <f>IF(G144="","",G144-G140)</f>
      </c>
      <c r="H145" s="45">
        <f>IF(H144="",0,H144-H141)</f>
        <v>0</v>
      </c>
      <c r="I145" s="46"/>
      <c r="J145" s="47"/>
    </row>
    <row r="146" spans="1:10" ht="12.75">
      <c r="A146" t="s">
        <v>68</v>
      </c>
      <c r="B146" s="35" t="s">
        <v>26</v>
      </c>
      <c r="C146" s="36">
        <v>40186</v>
      </c>
      <c r="D146" s="37"/>
      <c r="E146" s="37"/>
      <c r="F146" s="38"/>
      <c r="G146" s="37"/>
      <c r="H146" s="38"/>
      <c r="I146" s="39"/>
      <c r="J146" s="40"/>
    </row>
    <row r="147" spans="1:10" ht="13.5" thickBot="1">
      <c r="A147" s="113"/>
      <c r="B147" s="64" t="s">
        <v>43</v>
      </c>
      <c r="C147" s="65"/>
      <c r="D147" s="84"/>
      <c r="E147" s="50"/>
      <c r="F147" s="50">
        <f>IF(F146="",0,F146-F144)</f>
        <v>0</v>
      </c>
      <c r="G147" s="50">
        <f>IF(G146="","",G146-G143)</f>
      </c>
      <c r="H147" s="50">
        <f>IF(H146="",0,H146-H144)</f>
        <v>0</v>
      </c>
      <c r="I147" s="51"/>
      <c r="J147" s="52"/>
    </row>
    <row r="148" spans="2:10" ht="4.5" customHeight="1" thickBot="1">
      <c r="B148" s="56"/>
      <c r="C148" s="56"/>
      <c r="D148" s="54"/>
      <c r="E148" s="54"/>
      <c r="F148" s="54"/>
      <c r="G148" s="54"/>
      <c r="H148" s="54"/>
      <c r="I148" s="55"/>
      <c r="J148" s="56"/>
    </row>
    <row r="149" spans="2:10" ht="4.5" customHeight="1">
      <c r="B149" s="79"/>
      <c r="C149" s="80"/>
      <c r="D149" s="23"/>
      <c r="E149" s="23"/>
      <c r="F149" s="23"/>
      <c r="G149" s="23"/>
      <c r="H149" s="23"/>
      <c r="I149" s="24"/>
      <c r="J149" s="25"/>
    </row>
    <row r="150" spans="1:10" ht="12.75">
      <c r="A150" s="110"/>
      <c r="B150" s="66" t="s">
        <v>95</v>
      </c>
      <c r="C150" s="67"/>
      <c r="D150" s="58"/>
      <c r="E150" s="58"/>
      <c r="F150" s="58"/>
      <c r="G150" s="58"/>
      <c r="H150" s="58"/>
      <c r="I150" s="68"/>
      <c r="J150" s="69"/>
    </row>
    <row r="151" spans="1:10" ht="12.75">
      <c r="A151" s="110" t="s">
        <v>69</v>
      </c>
      <c r="B151" s="35" t="s">
        <v>28</v>
      </c>
      <c r="C151" s="36">
        <v>39793</v>
      </c>
      <c r="D151" s="37">
        <v>44415.54022427895</v>
      </c>
      <c r="E151" s="37">
        <v>7002.628786688051</v>
      </c>
      <c r="F151" s="37">
        <v>9153.767679741919</v>
      </c>
      <c r="G151" s="37">
        <v>48.024371020010605</v>
      </c>
      <c r="H151" s="37">
        <v>955738.5666926453</v>
      </c>
      <c r="I151" s="39">
        <f>(F151-G151)/(D151-E151)</f>
        <v>0.24338504967493244</v>
      </c>
      <c r="J151" s="40">
        <f>H151/F151/10</f>
        <v>10.440930992904459</v>
      </c>
    </row>
    <row r="152" spans="1:10" ht="12.75">
      <c r="A152" s="110"/>
      <c r="B152" s="35" t="s">
        <v>44</v>
      </c>
      <c r="C152" s="61"/>
      <c r="D152" s="37"/>
      <c r="E152" s="37"/>
      <c r="F152" s="37">
        <f>F$14+F$17+F$24+F$27+F$36+F$39+F$48+F$51+F$68+F$71+F$80+F$83+F$92+F$95+F$104+F$107+F$124+F$127</f>
        <v>0</v>
      </c>
      <c r="G152" s="37"/>
      <c r="H152" s="37">
        <f>H$14+H$17+H$24+H$27+H$36+H$39+H$48+H$51+H$68+H$71+H$80+H$83+H$92+H$95+H$104+H$107+H$124+H$127</f>
        <v>0</v>
      </c>
      <c r="I152" s="68"/>
      <c r="J152" s="70"/>
    </row>
    <row r="153" spans="1:10" ht="12.75">
      <c r="A153" s="110"/>
      <c r="B153" s="115" t="s">
        <v>30</v>
      </c>
      <c r="C153" s="116">
        <v>39793</v>
      </c>
      <c r="D153" s="117">
        <f>D151+D152</f>
        <v>44415.54022427895</v>
      </c>
      <c r="E153" s="117">
        <f>E151+E152</f>
        <v>7002.628786688051</v>
      </c>
      <c r="F153" s="117">
        <f>F151+F152</f>
        <v>9153.767679741919</v>
      </c>
      <c r="G153" s="117">
        <f>G151+G152</f>
        <v>48.024371020010605</v>
      </c>
      <c r="H153" s="117">
        <f>H151+H152</f>
        <v>955738.5666926453</v>
      </c>
      <c r="I153" s="118">
        <f>(F153-G153)/(D153-E153)</f>
        <v>0.24338504967493244</v>
      </c>
      <c r="J153" s="119">
        <f>H153/F153/10</f>
        <v>10.440930992904459</v>
      </c>
    </row>
    <row r="154" spans="1:10" ht="12.75">
      <c r="A154" t="s">
        <v>70</v>
      </c>
      <c r="B154" s="35" t="s">
        <v>24</v>
      </c>
      <c r="C154" s="36">
        <v>40186</v>
      </c>
      <c r="D154" s="37"/>
      <c r="E154" s="37"/>
      <c r="F154" s="38"/>
      <c r="G154" s="37"/>
      <c r="H154" s="38"/>
      <c r="I154" s="39"/>
      <c r="J154" s="40"/>
    </row>
    <row r="155" spans="1:10" ht="12.75">
      <c r="A155" s="110"/>
      <c r="B155" s="62" t="s">
        <v>42</v>
      </c>
      <c r="C155" s="63"/>
      <c r="D155" s="83"/>
      <c r="E155" s="45"/>
      <c r="F155" s="45">
        <f>IF(F154="",0,F154-F151)</f>
        <v>0</v>
      </c>
      <c r="G155" s="45">
        <f>IF(G154="","",G154-G150)</f>
      </c>
      <c r="H155" s="45">
        <f>IF(H154="",0,H154-H151)</f>
        <v>0</v>
      </c>
      <c r="I155" s="46"/>
      <c r="J155" s="47"/>
    </row>
    <row r="156" spans="1:10" ht="12.75">
      <c r="A156" t="s">
        <v>70</v>
      </c>
      <c r="B156" s="35" t="s">
        <v>26</v>
      </c>
      <c r="C156" s="36">
        <v>40219</v>
      </c>
      <c r="D156" s="37"/>
      <c r="E156" s="37"/>
      <c r="F156" s="38"/>
      <c r="G156" s="37"/>
      <c r="H156" s="38"/>
      <c r="I156" s="39"/>
      <c r="J156" s="40"/>
    </row>
    <row r="157" spans="1:10" ht="13.5" thickBot="1">
      <c r="A157" s="110"/>
      <c r="B157" s="64" t="s">
        <v>43</v>
      </c>
      <c r="C157" s="65"/>
      <c r="D157" s="84"/>
      <c r="E157" s="50"/>
      <c r="F157" s="50">
        <f>IF(F156="",0,F156-F154)</f>
        <v>0</v>
      </c>
      <c r="G157" s="50">
        <f>IF(G156="","",G156-G153)</f>
      </c>
      <c r="H157" s="50">
        <f>IF(H156="",0,H156-H154)</f>
        <v>0</v>
      </c>
      <c r="I157" s="51"/>
      <c r="J157" s="52"/>
    </row>
    <row r="158" spans="2:10" ht="5.25" customHeight="1" thickBot="1">
      <c r="B158" s="53"/>
      <c r="C158" s="53"/>
      <c r="D158" s="54"/>
      <c r="E158" s="54"/>
      <c r="F158" s="54"/>
      <c r="G158" s="54"/>
      <c r="H158" s="54"/>
      <c r="I158" s="55"/>
      <c r="J158" s="56"/>
    </row>
    <row r="159" spans="2:10" ht="4.5" customHeight="1">
      <c r="B159" s="21"/>
      <c r="C159" s="22"/>
      <c r="D159" s="23"/>
      <c r="E159" s="23"/>
      <c r="F159" s="23"/>
      <c r="G159" s="23"/>
      <c r="H159" s="23"/>
      <c r="I159" s="24"/>
      <c r="J159" s="25"/>
    </row>
    <row r="160" spans="1:10" ht="4.5" customHeight="1">
      <c r="A160" s="110"/>
      <c r="B160" s="85"/>
      <c r="C160" s="41"/>
      <c r="D160" s="86"/>
      <c r="E160" s="86"/>
      <c r="F160" s="58"/>
      <c r="G160" s="58"/>
      <c r="H160" s="58"/>
      <c r="I160" s="87"/>
      <c r="J160" s="88"/>
    </row>
    <row r="161" spans="1:10" ht="12.75">
      <c r="A161" s="114" t="s">
        <v>71</v>
      </c>
      <c r="B161" s="89" t="s">
        <v>96</v>
      </c>
      <c r="C161" s="90">
        <v>39793</v>
      </c>
      <c r="D161" s="91">
        <f>D11+D21+D33+D45+D65+D77+D89+D101+D121+D133+D143+D153</f>
        <v>499820.99249345594</v>
      </c>
      <c r="E161" s="91">
        <f>E11+E21+E33+E45+E65+E77+E89+E101+E121+E133+E143+E153</f>
        <v>82722.89675069533</v>
      </c>
      <c r="F161" s="91">
        <f>F11+F21+F33+F45+F65+F77+F89+F101+F121+F133+F143+F153+F135+F137+F145+F147+F155+F157</f>
        <v>82398.51142533499</v>
      </c>
      <c r="G161" s="91">
        <f>G11+G21+G33+G45+G65+G77+G89+G101+G121+G133+G143+G153</f>
        <v>567.2963217018157</v>
      </c>
      <c r="H161" s="91">
        <f>H11+H21+H33+H45+H65+H77+H89+H101+H121+H133+H143+H153+H135+H137+H145+H147+H155+H157</f>
        <v>10442288.773298541</v>
      </c>
      <c r="I161" s="92">
        <f>(F161-G161)/(D161-E161)</f>
        <v>0.19619177344339025</v>
      </c>
      <c r="J161" s="93">
        <f>H161/F161/10</f>
        <v>12.67290948910014</v>
      </c>
    </row>
    <row r="162" spans="2:10" ht="4.5" customHeight="1" thickBot="1">
      <c r="B162" s="94"/>
      <c r="C162" s="95"/>
      <c r="D162" s="96"/>
      <c r="E162" s="96"/>
      <c r="F162" s="97"/>
      <c r="G162" s="97"/>
      <c r="H162" s="97"/>
      <c r="I162" s="96"/>
      <c r="J162" s="98"/>
    </row>
    <row r="163" spans="2:10" ht="6" customHeight="1">
      <c r="B163" s="99"/>
      <c r="C163" s="100"/>
      <c r="D163" s="101"/>
      <c r="E163" s="101"/>
      <c r="F163" s="101"/>
      <c r="G163" s="101"/>
      <c r="H163" s="101"/>
      <c r="I163" s="102"/>
      <c r="J163" s="103"/>
    </row>
    <row r="164" spans="2:10" ht="12.75">
      <c r="B164" s="74" t="s">
        <v>32</v>
      </c>
      <c r="F164" s="104"/>
      <c r="G164" s="105"/>
      <c r="H164" s="104"/>
      <c r="I164" s="106"/>
      <c r="J164" s="106"/>
    </row>
    <row r="165" spans="2:10" ht="12.75">
      <c r="B165" s="74" t="s">
        <v>33</v>
      </c>
      <c r="F165" s="104"/>
      <c r="G165" s="105"/>
      <c r="H165" s="104"/>
      <c r="I165" s="106"/>
      <c r="J165" s="106"/>
    </row>
    <row r="166" spans="2:8" ht="12.75">
      <c r="B166" s="74" t="s">
        <v>34</v>
      </c>
      <c r="F166" s="104"/>
      <c r="G166" s="107"/>
      <c r="H166" s="107"/>
    </row>
    <row r="167" spans="2:8" ht="12.75">
      <c r="B167" s="74" t="s">
        <v>35</v>
      </c>
      <c r="F167" s="107"/>
      <c r="G167" s="107"/>
      <c r="H167" s="107"/>
    </row>
    <row r="168" spans="2:8" ht="12.75">
      <c r="B168" s="74" t="s">
        <v>34</v>
      </c>
      <c r="F168" s="107"/>
      <c r="G168" s="107"/>
      <c r="H168" s="107"/>
    </row>
    <row r="169" spans="2:8" ht="12.75">
      <c r="B169" s="74" t="s">
        <v>45</v>
      </c>
      <c r="F169" s="107"/>
      <c r="G169" s="107"/>
      <c r="H169" s="107"/>
    </row>
    <row r="170" spans="2:8" ht="12.75">
      <c r="B170" s="74" t="s">
        <v>81</v>
      </c>
      <c r="F170" s="107"/>
      <c r="G170" s="107"/>
      <c r="H170" s="107"/>
    </row>
    <row r="171" ht="12.75">
      <c r="B171" s="74" t="s">
        <v>82</v>
      </c>
    </row>
  </sheetData>
  <mergeCells count="2">
    <mergeCell ref="I4:I5"/>
    <mergeCell ref="A4:A5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portrait" paperSize="9" r:id="rId2"/>
  <rowBreaks count="2" manualBreakCount="2">
    <brk id="59" max="255" man="1"/>
    <brk id="1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Düvel</dc:creator>
  <cp:keywords/>
  <dc:description/>
  <cp:lastModifiedBy>Benjamin Düvel</cp:lastModifiedBy>
  <cp:lastPrinted>2008-12-11T14:35:06Z</cp:lastPrinted>
  <dcterms:created xsi:type="dcterms:W3CDTF">2008-02-22T17:25:37Z</dcterms:created>
  <dcterms:modified xsi:type="dcterms:W3CDTF">2008-12-11T14:37:31Z</dcterms:modified>
  <cp:category/>
  <cp:version/>
  <cp:contentType/>
  <cp:contentStatus/>
</cp:coreProperties>
</file>