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ERLEL\Desktop\"/>
    </mc:Choice>
  </mc:AlternateContent>
  <xr:revisionPtr revIDLastSave="0" documentId="8_{51E5BBDF-73F7-43AF-9A16-8016F69988FE}" xr6:coauthVersionLast="47" xr6:coauthVersionMax="47" xr10:uidLastSave="{00000000-0000-0000-0000-000000000000}"/>
  <bookViews>
    <workbookView xWindow="-120" yWindow="-120" windowWidth="38640" windowHeight="21120" tabRatio="828" xr2:uid="{00000000-000D-0000-FFFF-FFFF00000000}"/>
  </bookViews>
  <sheets>
    <sheet name="Anlage 1a" sheetId="17" r:id="rId1"/>
    <sheet name="Anlage 1b" sheetId="16" r:id="rId2"/>
    <sheet name="Anlage 1c" sheetId="36" r:id="rId3"/>
    <sheet name="Anlage 1d" sheetId="41" r:id="rId4"/>
    <sheet name="Anlage 1e" sheetId="42" r:id="rId5"/>
    <sheet name="Anlage 1f" sheetId="18" r:id="rId6"/>
    <sheet name="Anlage 1g" sheetId="33" r:id="rId7"/>
    <sheet name="Anlage 1h" sheetId="21" r:id="rId8"/>
    <sheet name="Anlage 2a" sheetId="27" r:id="rId9"/>
    <sheet name="Anlage 2b" sheetId="35" r:id="rId10"/>
  </sheets>
  <definedNames>
    <definedName name="Auswahlliste" localSheetId="4">#REF!</definedName>
    <definedName name="Auswahllis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7" l="1"/>
  <c r="D245" i="35"/>
  <c r="D254" i="35" s="1"/>
  <c r="J876" i="21"/>
  <c r="J875" i="21"/>
  <c r="J874" i="21"/>
  <c r="J873" i="21"/>
  <c r="J872" i="21"/>
  <c r="J871" i="21"/>
  <c r="J870" i="21"/>
  <c r="J869" i="21"/>
  <c r="J868" i="21"/>
  <c r="J867" i="21"/>
  <c r="J866" i="21"/>
  <c r="J865" i="21"/>
  <c r="J864" i="21"/>
  <c r="J863" i="21"/>
  <c r="J862" i="21"/>
  <c r="J861" i="21"/>
  <c r="J860" i="21"/>
  <c r="J859" i="21"/>
  <c r="J858" i="21"/>
  <c r="J857" i="21"/>
  <c r="J856" i="21"/>
  <c r="J855" i="21"/>
  <c r="J854" i="21"/>
  <c r="J853" i="21"/>
  <c r="J852" i="21"/>
  <c r="J851" i="21"/>
  <c r="J850" i="21"/>
  <c r="J849" i="21"/>
  <c r="J848" i="21"/>
  <c r="J847" i="21"/>
  <c r="J846" i="21"/>
  <c r="J845" i="21"/>
  <c r="J844" i="21"/>
  <c r="J843" i="21"/>
  <c r="J842" i="21"/>
  <c r="J841" i="21"/>
  <c r="J840" i="21"/>
  <c r="J839" i="21"/>
  <c r="J838" i="21"/>
  <c r="J837" i="21"/>
  <c r="J836" i="21"/>
  <c r="J835" i="21"/>
  <c r="J834" i="21"/>
  <c r="J833" i="21"/>
  <c r="J832" i="21"/>
  <c r="J831" i="21"/>
  <c r="J830" i="21"/>
  <c r="J829" i="21"/>
  <c r="J828" i="21"/>
  <c r="J827" i="21"/>
  <c r="J826" i="21"/>
  <c r="J825" i="21"/>
  <c r="J824" i="21"/>
  <c r="J823" i="21"/>
  <c r="J822" i="21"/>
  <c r="J821" i="21"/>
  <c r="J820" i="21"/>
  <c r="J819" i="21"/>
  <c r="J818" i="21"/>
  <c r="J817" i="21"/>
  <c r="J816" i="21"/>
  <c r="J815" i="21"/>
  <c r="J814" i="21"/>
  <c r="J813" i="21"/>
  <c r="J812" i="21"/>
  <c r="J811" i="21"/>
  <c r="J810" i="21"/>
  <c r="J809" i="21"/>
  <c r="J808" i="21"/>
  <c r="J807" i="21"/>
  <c r="J806" i="21"/>
  <c r="J805" i="21"/>
  <c r="J804" i="21"/>
  <c r="J803" i="21"/>
  <c r="J802" i="21"/>
  <c r="J801" i="21"/>
  <c r="J800" i="21"/>
  <c r="J799" i="21"/>
  <c r="J798" i="21"/>
  <c r="J797" i="21"/>
  <c r="J796" i="21"/>
  <c r="J795" i="21"/>
  <c r="J794" i="21"/>
  <c r="J793" i="21"/>
  <c r="J792" i="21"/>
  <c r="J791" i="21"/>
  <c r="J790" i="21"/>
  <c r="J789" i="21"/>
  <c r="J788" i="21"/>
  <c r="J787" i="21"/>
  <c r="J786" i="21"/>
  <c r="J785" i="21"/>
  <c r="J784" i="21"/>
  <c r="J783" i="21"/>
  <c r="J782" i="21"/>
  <c r="J781" i="21"/>
  <c r="J780" i="21"/>
  <c r="J779" i="21"/>
  <c r="J778" i="21"/>
  <c r="J777" i="21"/>
  <c r="J776" i="21"/>
  <c r="J775" i="21"/>
  <c r="J774" i="21"/>
  <c r="J773" i="21"/>
  <c r="J772" i="21"/>
  <c r="J771" i="21"/>
  <c r="J770" i="21"/>
  <c r="J769" i="21"/>
  <c r="J768" i="21"/>
  <c r="J767" i="21"/>
  <c r="J766" i="21"/>
  <c r="J765" i="21"/>
  <c r="J764" i="21"/>
  <c r="J763" i="21"/>
  <c r="J762" i="21"/>
  <c r="J761" i="21"/>
  <c r="J760" i="21"/>
  <c r="J759" i="21"/>
  <c r="J758" i="21"/>
  <c r="J757" i="21"/>
  <c r="J756" i="21"/>
  <c r="J755" i="21"/>
  <c r="J754" i="21"/>
  <c r="J753" i="21"/>
  <c r="J752" i="21"/>
  <c r="J751" i="21"/>
  <c r="K1041" i="21"/>
  <c r="K1040" i="21"/>
  <c r="K1039" i="21"/>
  <c r="K1038" i="21"/>
  <c r="K1037" i="21"/>
  <c r="K1036" i="21"/>
  <c r="K1035" i="21"/>
  <c r="K1034" i="21"/>
  <c r="K1033" i="21"/>
  <c r="K1032" i="21"/>
  <c r="K1031" i="21"/>
  <c r="K1030" i="21"/>
  <c r="K1029" i="21"/>
  <c r="K1028" i="21"/>
  <c r="K1027" i="21"/>
  <c r="K1026" i="21"/>
  <c r="K1025" i="21"/>
  <c r="K1024" i="21"/>
  <c r="K1023" i="21"/>
  <c r="K1022" i="21"/>
  <c r="K1021" i="21"/>
  <c r="K1020" i="21"/>
  <c r="K1019" i="21"/>
  <c r="K1018" i="21"/>
  <c r="K1017" i="21"/>
  <c r="K1016" i="21"/>
  <c r="K1015" i="21"/>
  <c r="K1014" i="21"/>
  <c r="K1013" i="21"/>
  <c r="K1012" i="21"/>
  <c r="K1011" i="21"/>
  <c r="K1010" i="21"/>
  <c r="K1009" i="21"/>
  <c r="K1008" i="21"/>
  <c r="K1007" i="21"/>
  <c r="K1006" i="21"/>
  <c r="K1005" i="21"/>
  <c r="K1004" i="21"/>
  <c r="K1003" i="21"/>
  <c r="K1002" i="21"/>
  <c r="K1001" i="21"/>
  <c r="K1000" i="21"/>
  <c r="K999" i="21"/>
  <c r="K998" i="21"/>
  <c r="K997" i="21"/>
  <c r="K996" i="21"/>
  <c r="K995" i="21"/>
  <c r="K994" i="21"/>
  <c r="K993" i="21"/>
  <c r="K992" i="21"/>
  <c r="K991" i="21"/>
  <c r="K990" i="21"/>
  <c r="K989" i="21"/>
  <c r="K988" i="21"/>
  <c r="K987" i="21"/>
  <c r="K986" i="21"/>
  <c r="K985" i="21"/>
  <c r="K984" i="21"/>
  <c r="K983" i="21"/>
  <c r="K982" i="21"/>
  <c r="K981" i="21"/>
  <c r="K980" i="21"/>
  <c r="K979" i="21"/>
  <c r="K978" i="21"/>
  <c r="K977" i="21"/>
  <c r="K976" i="21"/>
  <c r="K975" i="21"/>
  <c r="K974" i="21"/>
  <c r="K973" i="21"/>
  <c r="K972" i="21"/>
  <c r="K971" i="21"/>
  <c r="K970" i="21"/>
  <c r="K969" i="21"/>
  <c r="K968" i="21"/>
  <c r="K967" i="21"/>
  <c r="K966" i="21"/>
  <c r="K965" i="21"/>
  <c r="K964" i="21"/>
  <c r="K963" i="21"/>
  <c r="K962" i="21"/>
  <c r="K961" i="21"/>
  <c r="K960" i="21"/>
  <c r="K959" i="21"/>
  <c r="K958" i="21"/>
  <c r="K957" i="21"/>
  <c r="K956" i="21"/>
  <c r="K955" i="21"/>
  <c r="K954" i="21"/>
  <c r="K953" i="21"/>
  <c r="K952" i="21"/>
  <c r="K951" i="21"/>
  <c r="K950" i="21"/>
  <c r="K949" i="21"/>
  <c r="K948" i="21"/>
  <c r="K947" i="21"/>
  <c r="K946" i="21"/>
  <c r="K945" i="21"/>
  <c r="K944" i="21"/>
  <c r="K943" i="21"/>
  <c r="K942" i="21"/>
  <c r="K941" i="21"/>
  <c r="K940" i="21"/>
  <c r="K939" i="21"/>
  <c r="K938" i="21"/>
  <c r="K937" i="21"/>
  <c r="K936" i="21"/>
  <c r="K935" i="21"/>
  <c r="K934" i="21"/>
  <c r="K933" i="21"/>
  <c r="K932" i="21"/>
  <c r="K931" i="21"/>
  <c r="K930" i="21"/>
  <c r="K929" i="21"/>
  <c r="K928" i="21"/>
  <c r="K927" i="21"/>
  <c r="K926" i="21"/>
  <c r="K925" i="21"/>
  <c r="K924" i="21"/>
  <c r="K923" i="21"/>
  <c r="K922" i="21"/>
  <c r="K921" i="21"/>
  <c r="K920" i="21"/>
  <c r="K919" i="21"/>
  <c r="K918" i="21"/>
  <c r="K917" i="21"/>
  <c r="K916" i="21"/>
  <c r="K915" i="21"/>
  <c r="K914" i="21"/>
  <c r="K913" i="21"/>
  <c r="K912" i="21"/>
  <c r="K911" i="21"/>
  <c r="K910" i="21"/>
  <c r="K909" i="21"/>
  <c r="K908" i="21"/>
  <c r="K907" i="21"/>
  <c r="K906" i="21"/>
  <c r="K905" i="21"/>
  <c r="K904" i="21"/>
  <c r="K903" i="21"/>
  <c r="K902" i="21"/>
  <c r="K901" i="21"/>
  <c r="K900" i="21"/>
  <c r="K899" i="21"/>
  <c r="K898" i="21"/>
  <c r="K897" i="21"/>
  <c r="K896" i="21"/>
  <c r="K895" i="21"/>
  <c r="K894" i="21"/>
  <c r="K893" i="21"/>
  <c r="K892" i="21"/>
  <c r="K891" i="21"/>
  <c r="K890" i="21"/>
  <c r="K889" i="21"/>
  <c r="K888" i="21"/>
  <c r="K887" i="21"/>
  <c r="K886" i="21"/>
  <c r="J1753" i="21"/>
  <c r="D2508" i="21"/>
  <c r="D2509" i="21"/>
  <c r="D2510" i="21"/>
  <c r="D2511" i="21"/>
  <c r="D2512" i="21"/>
  <c r="D2513" i="21"/>
  <c r="D2514" i="21"/>
  <c r="D2515" i="21"/>
  <c r="D2516" i="21"/>
  <c r="D2517" i="21"/>
  <c r="D2518" i="21"/>
  <c r="D2519" i="21"/>
  <c r="D2520" i="21"/>
  <c r="D2521" i="21"/>
  <c r="D2522" i="21"/>
  <c r="D2523" i="21"/>
  <c r="D2524" i="21"/>
  <c r="D2525" i="21"/>
  <c r="D2526" i="21"/>
  <c r="D2527" i="21"/>
  <c r="D2528" i="21"/>
  <c r="D2529" i="21"/>
  <c r="D2530" i="21"/>
  <c r="D2531" i="21"/>
  <c r="D2532" i="21"/>
  <c r="D2533" i="21"/>
  <c r="D2534" i="21"/>
  <c r="D2535" i="21"/>
  <c r="D2536" i="21"/>
  <c r="D2537" i="21"/>
  <c r="D2538" i="21"/>
  <c r="D2539" i="21"/>
  <c r="D2540" i="21"/>
  <c r="D2541" i="21"/>
  <c r="D2542" i="21"/>
  <c r="D2543" i="21"/>
  <c r="D2544" i="21"/>
  <c r="D2545" i="21"/>
  <c r="D2546" i="21"/>
  <c r="D2547" i="21"/>
  <c r="D2548" i="21"/>
  <c r="D2549" i="21"/>
  <c r="D2550" i="21"/>
  <c r="D2551" i="21"/>
  <c r="D2552" i="21"/>
  <c r="D2553" i="21"/>
  <c r="D2554" i="21"/>
  <c r="D2555" i="21"/>
  <c r="D2556" i="21"/>
  <c r="D2557" i="21"/>
  <c r="D2558" i="21"/>
  <c r="D2559" i="21"/>
  <c r="D2560" i="21"/>
  <c r="D2561" i="21"/>
  <c r="D2562" i="21"/>
  <c r="D2563" i="21"/>
  <c r="D2564" i="21"/>
  <c r="D2565" i="21"/>
  <c r="D2566" i="21"/>
  <c r="D2567" i="21"/>
  <c r="D2568" i="21"/>
  <c r="D2569" i="21"/>
  <c r="D2570" i="21"/>
  <c r="D2571" i="21"/>
  <c r="D2572" i="21"/>
  <c r="D2573" i="21"/>
  <c r="D2574" i="21"/>
  <c r="D2575" i="21"/>
  <c r="D2576" i="21"/>
  <c r="D2577" i="21"/>
  <c r="D2578" i="21"/>
  <c r="D2579" i="21"/>
  <c r="D2580" i="21"/>
  <c r="D2581" i="21"/>
  <c r="D2582" i="21"/>
  <c r="D2583" i="21"/>
  <c r="D2584" i="21"/>
  <c r="D2585" i="21"/>
  <c r="D2586" i="21"/>
  <c r="D2587" i="21"/>
  <c r="D2588" i="21"/>
  <c r="D2589" i="21"/>
  <c r="D2590" i="21"/>
  <c r="D2591" i="21"/>
  <c r="D2592" i="21"/>
  <c r="D2593" i="21"/>
  <c r="D2594" i="21"/>
  <c r="D2595" i="21"/>
  <c r="D2596" i="21"/>
  <c r="D2597" i="21"/>
  <c r="D2598" i="21"/>
  <c r="D2599" i="21"/>
  <c r="D2600" i="21"/>
  <c r="D2601" i="21"/>
  <c r="D2602" i="21"/>
  <c r="D2603" i="21"/>
  <c r="D2604" i="21"/>
  <c r="D2605" i="21"/>
  <c r="D2606" i="21"/>
  <c r="D2607" i="21"/>
  <c r="D2608" i="21"/>
  <c r="D2609" i="21"/>
  <c r="D2610" i="21"/>
  <c r="D2611" i="21"/>
  <c r="D2612" i="21"/>
  <c r="D2613" i="21"/>
  <c r="D2614" i="21"/>
  <c r="D2615" i="21"/>
  <c r="D2616" i="21"/>
  <c r="D2617" i="21"/>
  <c r="D2618" i="21"/>
  <c r="D2619" i="21"/>
  <c r="D2620" i="21"/>
  <c r="D2621" i="21"/>
  <c r="D2622" i="21"/>
  <c r="D2623" i="21"/>
  <c r="D2624" i="21"/>
  <c r="D2625" i="21"/>
  <c r="D2626" i="21"/>
  <c r="D2627" i="21"/>
  <c r="D2628" i="21"/>
  <c r="D2629" i="21"/>
  <c r="D2630" i="21"/>
  <c r="D2631" i="21"/>
  <c r="D2632" i="21"/>
  <c r="D2633" i="21"/>
  <c r="D2634" i="21"/>
  <c r="D2507" i="21"/>
  <c r="D1924" i="21"/>
  <c r="J1751" i="21"/>
  <c r="I1625" i="21"/>
  <c r="H1625" i="21"/>
  <c r="G1625" i="21"/>
  <c r="F1625" i="21"/>
  <c r="E1625" i="21"/>
  <c r="D1625" i="21"/>
  <c r="C1625" i="21"/>
  <c r="B1625" i="21"/>
  <c r="J1697" i="21"/>
  <c r="J1698" i="21"/>
  <c r="J1699" i="21"/>
  <c r="J1700" i="21"/>
  <c r="J1701" i="21"/>
  <c r="J1702" i="21"/>
  <c r="J1703" i="21"/>
  <c r="J1704" i="21"/>
  <c r="J1705" i="21"/>
  <c r="J1706" i="21"/>
  <c r="J1707" i="21"/>
  <c r="J1708" i="21"/>
  <c r="J1709" i="21"/>
  <c r="J1710" i="21"/>
  <c r="J1711" i="21"/>
  <c r="J1712" i="21"/>
  <c r="J1713" i="21"/>
  <c r="J1714" i="21"/>
  <c r="J1715" i="21"/>
  <c r="J1716" i="21"/>
  <c r="J1717" i="21"/>
  <c r="J1718" i="21"/>
  <c r="J1719" i="21"/>
  <c r="J1720" i="21"/>
  <c r="J1721" i="21"/>
  <c r="J1722" i="21"/>
  <c r="J1723" i="21"/>
  <c r="J1724" i="21"/>
  <c r="J1725" i="21"/>
  <c r="J1726" i="21"/>
  <c r="J1727" i="21"/>
  <c r="J1728" i="21"/>
  <c r="J1729" i="21"/>
  <c r="J1730" i="21"/>
  <c r="J1731" i="21"/>
  <c r="J1732" i="21"/>
  <c r="J1733" i="21"/>
  <c r="J1734" i="21"/>
  <c r="J1735" i="21"/>
  <c r="J1736" i="21"/>
  <c r="J1737" i="21"/>
  <c r="J1738" i="21"/>
  <c r="J1739" i="21"/>
  <c r="J1740" i="21"/>
  <c r="J1741" i="21"/>
  <c r="J1742" i="21"/>
  <c r="J1743" i="21"/>
  <c r="J1744" i="21"/>
  <c r="J1745" i="21"/>
  <c r="J1746" i="21"/>
  <c r="J1747" i="21"/>
  <c r="J1748" i="21"/>
  <c r="J1749" i="21"/>
  <c r="J1750" i="21"/>
  <c r="J1752" i="21"/>
  <c r="J878" i="21"/>
  <c r="D2144" i="21"/>
  <c r="D2145" i="21"/>
  <c r="D2146" i="21"/>
  <c r="D2147" i="21"/>
  <c r="D2148" i="21"/>
  <c r="D2149" i="21"/>
  <c r="D2150" i="21"/>
  <c r="D2151" i="21"/>
  <c r="D2152" i="21"/>
  <c r="D2153" i="21"/>
  <c r="D2154" i="21"/>
  <c r="D2155" i="21"/>
  <c r="D2156" i="21"/>
  <c r="D2157" i="21"/>
  <c r="D2158" i="21"/>
  <c r="D2159" i="21"/>
  <c r="D2160" i="21"/>
  <c r="D2161" i="21"/>
  <c r="D2162" i="21"/>
  <c r="D2163" i="21"/>
  <c r="D2164" i="21"/>
  <c r="D2165" i="21"/>
  <c r="D2166" i="21"/>
  <c r="D2167" i="21"/>
  <c r="D2168" i="21"/>
  <c r="D2169" i="21"/>
  <c r="D2170" i="21"/>
  <c r="D2171" i="21"/>
  <c r="D2172" i="21"/>
  <c r="D2173" i="21"/>
  <c r="D2174" i="21"/>
  <c r="D2175" i="21"/>
  <c r="D2176" i="21"/>
  <c r="D2177" i="21"/>
  <c r="D2178" i="21"/>
  <c r="D2179" i="21"/>
  <c r="D2180" i="21"/>
  <c r="D2181" i="21"/>
  <c r="D2182" i="21"/>
  <c r="D2183" i="21"/>
  <c r="D2184" i="21"/>
  <c r="D2185" i="21"/>
  <c r="D2186" i="21"/>
  <c r="D2187" i="21"/>
  <c r="D2188" i="21"/>
  <c r="D2189" i="21"/>
  <c r="D2190" i="21"/>
  <c r="D2191" i="21"/>
  <c r="D2192" i="21"/>
  <c r="D2193" i="21"/>
  <c r="D2194" i="21"/>
  <c r="D2195" i="21"/>
  <c r="D2196" i="21"/>
  <c r="D2197" i="21"/>
  <c r="D2198" i="21"/>
  <c r="D2199" i="21"/>
  <c r="D2200" i="21"/>
  <c r="D2201" i="21"/>
  <c r="D2202" i="21"/>
  <c r="D2203" i="21"/>
  <c r="D2204" i="21"/>
  <c r="D2205" i="21"/>
  <c r="D2206" i="21"/>
  <c r="D2207" i="21"/>
  <c r="D2208" i="21"/>
  <c r="D2209" i="21"/>
  <c r="D2210" i="21"/>
  <c r="D2211" i="21"/>
  <c r="D2212" i="21"/>
  <c r="D2213" i="21"/>
  <c r="D2214" i="21"/>
  <c r="D2215" i="21"/>
  <c r="D2216" i="21"/>
  <c r="D2217" i="21"/>
  <c r="D2218" i="21"/>
  <c r="D2219" i="21"/>
  <c r="D2220" i="21"/>
  <c r="D2221" i="21"/>
  <c r="D2222" i="21"/>
  <c r="D2223" i="21"/>
  <c r="D2224" i="21"/>
  <c r="D2225" i="21"/>
  <c r="D2226" i="21"/>
  <c r="D2227" i="21"/>
  <c r="D2228" i="21"/>
  <c r="D2229" i="21"/>
  <c r="D2230" i="21"/>
  <c r="D2231" i="21"/>
  <c r="D2232" i="21"/>
  <c r="D2233" i="21"/>
  <c r="D2234" i="21"/>
  <c r="D2235" i="21"/>
  <c r="D2236" i="21"/>
  <c r="D2237" i="21"/>
  <c r="D2238" i="21"/>
  <c r="D2239" i="21"/>
  <c r="D2240" i="21"/>
  <c r="D2241" i="21"/>
  <c r="D2242" i="21"/>
  <c r="D2243" i="21"/>
  <c r="D2244" i="21"/>
  <c r="D2245" i="21"/>
  <c r="D2246" i="21"/>
  <c r="D2247" i="21"/>
  <c r="D2248" i="21"/>
  <c r="D2249" i="21"/>
  <c r="D2250" i="21"/>
  <c r="D2251" i="21"/>
  <c r="D2252" i="21"/>
  <c r="D2253" i="21"/>
  <c r="D2254" i="21"/>
  <c r="D2255" i="21"/>
  <c r="D2256" i="21"/>
  <c r="D2257" i="21"/>
  <c r="D2258" i="21"/>
  <c r="D2259" i="21"/>
  <c r="D2260" i="21"/>
  <c r="D2261" i="21"/>
  <c r="D2262" i="21"/>
  <c r="D2263" i="21"/>
  <c r="D2264" i="21"/>
  <c r="D2265" i="21"/>
  <c r="D2266" i="21"/>
  <c r="D2267" i="21"/>
  <c r="D2268" i="21"/>
  <c r="D2269" i="21"/>
  <c r="D2270" i="21"/>
  <c r="D2271" i="21"/>
  <c r="D2272" i="21"/>
  <c r="D2273" i="21"/>
  <c r="D2274" i="21"/>
  <c r="D2275" i="21"/>
  <c r="D2276" i="21"/>
  <c r="D2277" i="21"/>
  <c r="D2278" i="21"/>
  <c r="D2279" i="21"/>
  <c r="D2280" i="21"/>
  <c r="D2281" i="21"/>
  <c r="D2282" i="21"/>
  <c r="D2283" i="21"/>
  <c r="D2284" i="21"/>
  <c r="D2285" i="21"/>
  <c r="D2286" i="21"/>
  <c r="D2287" i="21"/>
  <c r="D2288" i="21"/>
  <c r="D2289" i="21"/>
  <c r="D2290" i="21"/>
  <c r="D2291" i="21"/>
  <c r="D2292" i="21"/>
  <c r="D2293" i="21"/>
  <c r="D2294" i="21"/>
  <c r="D2295" i="21"/>
  <c r="D2296" i="21"/>
  <c r="D2297" i="21"/>
  <c r="D2298" i="21"/>
  <c r="D2299" i="21"/>
  <c r="D2300" i="21"/>
  <c r="D2301" i="21"/>
  <c r="D2302" i="21"/>
  <c r="D2303" i="21"/>
  <c r="D2304" i="21"/>
  <c r="D2305" i="21"/>
  <c r="D2306" i="21"/>
  <c r="D2307" i="21"/>
  <c r="D2308" i="21"/>
  <c r="D2309" i="21"/>
  <c r="D2310" i="21"/>
  <c r="D2311" i="21"/>
  <c r="D2312" i="21"/>
  <c r="D2313" i="21"/>
  <c r="D2314" i="21"/>
  <c r="D2315" i="21"/>
  <c r="D2316" i="21"/>
  <c r="D2317" i="21"/>
  <c r="D2318" i="21"/>
  <c r="D2319" i="21"/>
  <c r="D2320" i="21"/>
  <c r="D2321" i="21"/>
  <c r="D2322" i="21"/>
  <c r="D2323" i="21"/>
  <c r="D2324" i="21"/>
  <c r="D2325" i="21"/>
  <c r="D2326" i="21"/>
  <c r="D2327" i="21"/>
  <c r="D2328" i="21"/>
  <c r="D2329" i="21"/>
  <c r="D2330" i="21"/>
  <c r="D2331" i="21"/>
  <c r="D2332" i="21"/>
  <c r="D2333" i="21"/>
  <c r="D2334" i="21"/>
  <c r="D2335" i="21"/>
  <c r="D2336" i="21"/>
  <c r="D2337" i="21"/>
  <c r="D2338" i="21"/>
  <c r="D2339" i="21"/>
  <c r="D2340" i="21"/>
  <c r="D2341" i="21"/>
  <c r="D2342" i="21"/>
  <c r="D2343" i="21"/>
  <c r="D2344" i="21"/>
  <c r="D2345" i="21"/>
  <c r="D2346" i="21"/>
  <c r="D2347" i="21"/>
  <c r="D2348" i="21"/>
  <c r="D2349" i="21"/>
  <c r="D2350" i="21"/>
  <c r="D2351" i="21"/>
  <c r="D2352" i="21"/>
  <c r="D2353" i="21"/>
  <c r="D2354" i="21"/>
  <c r="D2355" i="21"/>
  <c r="D2356" i="21"/>
  <c r="D2357" i="21"/>
  <c r="D2358" i="21"/>
  <c r="D2359" i="21"/>
  <c r="D2360" i="21"/>
  <c r="D2361" i="21"/>
  <c r="D2362" i="21"/>
  <c r="D2363" i="21"/>
  <c r="D2364" i="21"/>
  <c r="D2365" i="21"/>
  <c r="D2366" i="21"/>
  <c r="D2367" i="21"/>
  <c r="D2368" i="21"/>
  <c r="D2369" i="21"/>
  <c r="D2370" i="21"/>
  <c r="D2371" i="21"/>
  <c r="D2372" i="21"/>
  <c r="D2373" i="21"/>
  <c r="D2374" i="21"/>
  <c r="D2375" i="21"/>
  <c r="D2376" i="21"/>
  <c r="D2377" i="21"/>
  <c r="D2378" i="21"/>
  <c r="D2379" i="21"/>
  <c r="D2380" i="21"/>
  <c r="D2381" i="21"/>
  <c r="D2382" i="21"/>
  <c r="D2383" i="21"/>
  <c r="D2384" i="21"/>
  <c r="D2385" i="21"/>
  <c r="D2386" i="21"/>
  <c r="D2387" i="21"/>
  <c r="D2388" i="21"/>
  <c r="D2389" i="21"/>
  <c r="D2390" i="21"/>
  <c r="D2391" i="21"/>
  <c r="D2392" i="21"/>
  <c r="D2393" i="21"/>
  <c r="D2394" i="21"/>
  <c r="D2395" i="21"/>
  <c r="D2396" i="21"/>
  <c r="D2397" i="21"/>
  <c r="D2398" i="21"/>
  <c r="D2399" i="21"/>
  <c r="D2400" i="21"/>
  <c r="D2401" i="21"/>
  <c r="D2402" i="21"/>
  <c r="D2403" i="21"/>
  <c r="D2404" i="21"/>
  <c r="D2405" i="21"/>
  <c r="D2406" i="21"/>
  <c r="D2407" i="21"/>
  <c r="D2408" i="21"/>
  <c r="D2409" i="21"/>
  <c r="D2410" i="21"/>
  <c r="D2411" i="21"/>
  <c r="D2412" i="21"/>
  <c r="D2413" i="21"/>
  <c r="D2414" i="21"/>
  <c r="D2415" i="21"/>
  <c r="D2416" i="21"/>
  <c r="D2417" i="21"/>
  <c r="D2418" i="21"/>
  <c r="D2419" i="21"/>
  <c r="D2420" i="21"/>
  <c r="D2421" i="21"/>
  <c r="D2422" i="21"/>
  <c r="D2423" i="21"/>
  <c r="D2424" i="21"/>
  <c r="D2425" i="21"/>
  <c r="D2426" i="21"/>
  <c r="D2427" i="21"/>
  <c r="D2428" i="21"/>
  <c r="D2429" i="21"/>
  <c r="D2430" i="21"/>
  <c r="D2431" i="21"/>
  <c r="D2432" i="21"/>
  <c r="D2433" i="21"/>
  <c r="D2434" i="21"/>
  <c r="D2435" i="21"/>
  <c r="D2436" i="21"/>
  <c r="D2437" i="21"/>
  <c r="D2438" i="21"/>
  <c r="D2439" i="21"/>
  <c r="D2440" i="21"/>
  <c r="D2441" i="21"/>
  <c r="D2442" i="21"/>
  <c r="D2443" i="21"/>
  <c r="D2444" i="21"/>
  <c r="D2445" i="21"/>
  <c r="D2446" i="21"/>
  <c r="D2447" i="21"/>
  <c r="D2448" i="21"/>
  <c r="D2449" i="21"/>
  <c r="D2450" i="21"/>
  <c r="D2451" i="21"/>
  <c r="D2452" i="21"/>
  <c r="D2453" i="21"/>
  <c r="D2454" i="21"/>
  <c r="D2455" i="21"/>
  <c r="D2456" i="21"/>
  <c r="D2457" i="21"/>
  <c r="D2458" i="21"/>
  <c r="D2459" i="21"/>
  <c r="D2460" i="21"/>
  <c r="D2461" i="21"/>
  <c r="D2462" i="21"/>
  <c r="D2463" i="21"/>
  <c r="D2464" i="21"/>
  <c r="D2465" i="21"/>
  <c r="D2466" i="21"/>
  <c r="D2467" i="21"/>
  <c r="D2468" i="21"/>
  <c r="D2469" i="21"/>
  <c r="D2470" i="21"/>
  <c r="D2471" i="21"/>
  <c r="D2472" i="21"/>
  <c r="D2473" i="21"/>
  <c r="D2474" i="21"/>
  <c r="D2475" i="21"/>
  <c r="D2476" i="21"/>
  <c r="D2477" i="21"/>
  <c r="D2478" i="21"/>
  <c r="D2479" i="21"/>
  <c r="D2480" i="21"/>
  <c r="D2481" i="21"/>
  <c r="D2482" i="21"/>
  <c r="D2483" i="21"/>
  <c r="D2484" i="21"/>
  <c r="D2485" i="21"/>
  <c r="D2486" i="21"/>
  <c r="D2487" i="21"/>
  <c r="D2488" i="21"/>
  <c r="D2489" i="21"/>
  <c r="D2490" i="21"/>
  <c r="D2491" i="21"/>
  <c r="D2492" i="21"/>
  <c r="D2493" i="21"/>
  <c r="D2494" i="21"/>
  <c r="D2495" i="21"/>
  <c r="D2496" i="21"/>
  <c r="D2497" i="21"/>
  <c r="D2498" i="21"/>
  <c r="D2499" i="21"/>
  <c r="D2500" i="21"/>
  <c r="D2501" i="21"/>
  <c r="D2143" i="21"/>
  <c r="J1264" i="21"/>
  <c r="B1762" i="21"/>
  <c r="D81" i="27"/>
  <c r="D92" i="27"/>
  <c r="C58" i="27"/>
  <c r="D59" i="27"/>
  <c r="D58" i="27"/>
  <c r="D57" i="27"/>
  <c r="D56" i="27"/>
  <c r="D55" i="27"/>
  <c r="D54" i="27"/>
  <c r="D53" i="27"/>
  <c r="C59" i="27"/>
  <c r="C57" i="27"/>
  <c r="C56" i="27"/>
  <c r="C55" i="27"/>
  <c r="C54" i="27"/>
  <c r="C53" i="27"/>
  <c r="D60" i="27"/>
  <c r="C60" i="27"/>
  <c r="A1262" i="21"/>
  <c r="A1263" i="21"/>
  <c r="D2139" i="21"/>
  <c r="D2138" i="21"/>
  <c r="D2137" i="21"/>
  <c r="D2136" i="21"/>
  <c r="D2135" i="21"/>
  <c r="D2134" i="21"/>
  <c r="D2133" i="21"/>
  <c r="D2132" i="21"/>
  <c r="D2131" i="21"/>
  <c r="D2130" i="21"/>
  <c r="D2129" i="21"/>
  <c r="D2128" i="21"/>
  <c r="D2127" i="21"/>
  <c r="D2126" i="21"/>
  <c r="D2125" i="21"/>
  <c r="D2124" i="21"/>
  <c r="D2123" i="21"/>
  <c r="D2122" i="21"/>
  <c r="D2121" i="21"/>
  <c r="D2120" i="21"/>
  <c r="D2119" i="21"/>
  <c r="D2118" i="21"/>
  <c r="D2117" i="21"/>
  <c r="D2116" i="21"/>
  <c r="D2115" i="21"/>
  <c r="D2114" i="21"/>
  <c r="D2113" i="21"/>
  <c r="D2112" i="21"/>
  <c r="D2111" i="21"/>
  <c r="D2110" i="21"/>
  <c r="D2109" i="21"/>
  <c r="D2108" i="21"/>
  <c r="D2107" i="21"/>
  <c r="D2106" i="21"/>
  <c r="D2105" i="21"/>
  <c r="D2104" i="21"/>
  <c r="D2103" i="21"/>
  <c r="D2102" i="21"/>
  <c r="D2101" i="21"/>
  <c r="D2100" i="21"/>
  <c r="D2099" i="21"/>
  <c r="D2098" i="21"/>
  <c r="D2097" i="21"/>
  <c r="D2096" i="21"/>
  <c r="D2095" i="21"/>
  <c r="D2094" i="21"/>
  <c r="D2093" i="21"/>
  <c r="D2092" i="21"/>
  <c r="D2091" i="21"/>
  <c r="D2090" i="21"/>
  <c r="D2089" i="21"/>
  <c r="D2088" i="21"/>
  <c r="D2087" i="21"/>
  <c r="D2086" i="21"/>
  <c r="D2085" i="21"/>
  <c r="D2084" i="21"/>
  <c r="D2083" i="21"/>
  <c r="D2082" i="21"/>
  <c r="D2081" i="21"/>
  <c r="D2080" i="21"/>
  <c r="D2079" i="21"/>
  <c r="D2078" i="21"/>
  <c r="D2077" i="21"/>
  <c r="D2076" i="21"/>
  <c r="D2075" i="21"/>
  <c r="D2074" i="21"/>
  <c r="D2073" i="21"/>
  <c r="D2072" i="21"/>
  <c r="D2071" i="21"/>
  <c r="D2070" i="21"/>
  <c r="D2069" i="21"/>
  <c r="D2068" i="21"/>
  <c r="D2067" i="21"/>
  <c r="D2066" i="21"/>
  <c r="D2065" i="21"/>
  <c r="D2064" i="21"/>
  <c r="D2063" i="21"/>
  <c r="D2062" i="21"/>
  <c r="D2061" i="21"/>
  <c r="D2060" i="21"/>
  <c r="D2059" i="21"/>
  <c r="D2058" i="21"/>
  <c r="D2057" i="21"/>
  <c r="D2056" i="21"/>
  <c r="D2055" i="21"/>
  <c r="D2054" i="21"/>
  <c r="D2053" i="21"/>
  <c r="D2052" i="21"/>
  <c r="D2051" i="21"/>
  <c r="D2050" i="21"/>
  <c r="D2049" i="21"/>
  <c r="D2048" i="21"/>
  <c r="D2047" i="21"/>
  <c r="D2046" i="21"/>
  <c r="D2045" i="21"/>
  <c r="D2044" i="21"/>
  <c r="D2043" i="21"/>
  <c r="D2042" i="21"/>
  <c r="D2041" i="21"/>
  <c r="D2040" i="21"/>
  <c r="D2039" i="21"/>
  <c r="D2038" i="21"/>
  <c r="D2037" i="21"/>
  <c r="D2036" i="21"/>
  <c r="D2035" i="21"/>
  <c r="D2034" i="21"/>
  <c r="D2033" i="21"/>
  <c r="D2032" i="21"/>
  <c r="D2031" i="21"/>
  <c r="D2030" i="21"/>
  <c r="D2029" i="21"/>
  <c r="D2028" i="21"/>
  <c r="D2027" i="21"/>
  <c r="D2026" i="21"/>
  <c r="D2025" i="21"/>
  <c r="D2024" i="21"/>
  <c r="D2023" i="21"/>
  <c r="D2022" i="21"/>
  <c r="D2021" i="21"/>
  <c r="D2020" i="21"/>
  <c r="D2019" i="21"/>
  <c r="D2018" i="21"/>
  <c r="D2017" i="21"/>
  <c r="D2016" i="21"/>
  <c r="D2015" i="21"/>
  <c r="D2014" i="21"/>
  <c r="D2013" i="21"/>
  <c r="D2012" i="21"/>
  <c r="D2011" i="21"/>
  <c r="D2010" i="21"/>
  <c r="D2009" i="21"/>
  <c r="D2008" i="21"/>
  <c r="D2007" i="21"/>
  <c r="D2006" i="21"/>
  <c r="D2005" i="21"/>
  <c r="D2004" i="21"/>
  <c r="D2003" i="21"/>
  <c r="D2002" i="21"/>
  <c r="D2001" i="21"/>
  <c r="D2000" i="21"/>
  <c r="D1999" i="21"/>
  <c r="D1998" i="21"/>
  <c r="D1997" i="21"/>
  <c r="D1996" i="21"/>
  <c r="D1995" i="21"/>
  <c r="D1994" i="21"/>
  <c r="D1993" i="21"/>
  <c r="D1992" i="21"/>
  <c r="D1991" i="21"/>
  <c r="D1990" i="21"/>
  <c r="D1989" i="21"/>
  <c r="D1988" i="21"/>
  <c r="D1987" i="21"/>
  <c r="D1986" i="21"/>
  <c r="D1985" i="21"/>
  <c r="D1984" i="21"/>
  <c r="D1983" i="21"/>
  <c r="D1982" i="21"/>
  <c r="D1981" i="21"/>
  <c r="D1980" i="21"/>
  <c r="D1979" i="21"/>
  <c r="D1978" i="21"/>
  <c r="D1977" i="21"/>
  <c r="D1976" i="21"/>
  <c r="D1975" i="21"/>
  <c r="D1974" i="21"/>
  <c r="D1973" i="21"/>
  <c r="D1972" i="21"/>
  <c r="D1971" i="21"/>
  <c r="D1970" i="21"/>
  <c r="D1969" i="21"/>
  <c r="D1968" i="21"/>
  <c r="D1967" i="21"/>
  <c r="D1966" i="21"/>
  <c r="D1965" i="21"/>
  <c r="D1964" i="21"/>
  <c r="D1963" i="21"/>
  <c r="D1962" i="21"/>
  <c r="D1961" i="21"/>
  <c r="D1960" i="21"/>
  <c r="D1959" i="21"/>
  <c r="D1958" i="21"/>
  <c r="D1957" i="21"/>
  <c r="D1956" i="21"/>
  <c r="D1955" i="21"/>
  <c r="D1954" i="21"/>
  <c r="D1953" i="21"/>
  <c r="D1952" i="21"/>
  <c r="D1951" i="21"/>
  <c r="D1950" i="21"/>
  <c r="D1949" i="21"/>
  <c r="D1948" i="21"/>
  <c r="D1947" i="21"/>
  <c r="D1946" i="21"/>
  <c r="D1945" i="21"/>
  <c r="D1944" i="21"/>
  <c r="D1943" i="21"/>
  <c r="D1942" i="21"/>
  <c r="D1941" i="21"/>
  <c r="D1940" i="21"/>
  <c r="D1939" i="21"/>
  <c r="D1938" i="21"/>
  <c r="D1937" i="21"/>
  <c r="D1936" i="21"/>
  <c r="D1935" i="21"/>
  <c r="D1934" i="21"/>
  <c r="D1933" i="21"/>
  <c r="D1932" i="21"/>
  <c r="D1931" i="21"/>
  <c r="D1930" i="21"/>
  <c r="D1929" i="21"/>
  <c r="D1928" i="21"/>
  <c r="D1927" i="21"/>
  <c r="D1926" i="21"/>
  <c r="D1925" i="21"/>
  <c r="D1923" i="21"/>
  <c r="J383" i="21" l="1"/>
  <c r="J382" i="21"/>
  <c r="J381" i="21"/>
  <c r="J380" i="21"/>
  <c r="J379" i="21"/>
  <c r="J378" i="21"/>
  <c r="J377" i="21"/>
  <c r="J376" i="21"/>
  <c r="J375" i="21"/>
  <c r="J374" i="21"/>
  <c r="J373" i="21"/>
  <c r="J372" i="21"/>
  <c r="J371" i="21"/>
  <c r="J370" i="21"/>
  <c r="J369" i="21"/>
  <c r="J368" i="21"/>
  <c r="J367" i="21"/>
  <c r="J366" i="21"/>
  <c r="J365" i="21"/>
  <c r="J364" i="21"/>
  <c r="C2140" i="21"/>
  <c r="C2142" i="21"/>
  <c r="D267" i="33"/>
  <c r="D258" i="33"/>
  <c r="D29" i="27"/>
  <c r="D28" i="27"/>
  <c r="C29" i="27"/>
  <c r="C28" i="27"/>
  <c r="C27" i="27"/>
  <c r="I7" i="17" l="1"/>
  <c r="A385" i="33"/>
  <c r="J1696" i="21"/>
  <c r="J1695" i="21"/>
  <c r="J1694" i="21"/>
  <c r="J1693" i="21"/>
  <c r="J1692" i="21"/>
  <c r="J1691" i="21"/>
  <c r="J1690" i="21"/>
  <c r="J1689" i="21"/>
  <c r="J1688" i="21"/>
  <c r="J1687" i="21"/>
  <c r="J1686" i="21"/>
  <c r="J1685" i="21"/>
  <c r="J1684" i="21"/>
  <c r="J1683" i="21"/>
  <c r="J1682" i="21"/>
  <c r="J1681" i="21"/>
  <c r="J1680" i="21"/>
  <c r="J1679" i="21"/>
  <c r="J1678" i="21"/>
  <c r="J1677" i="21"/>
  <c r="J1676" i="21"/>
  <c r="J1675" i="21"/>
  <c r="J1674" i="21"/>
  <c r="J1673" i="21"/>
  <c r="J1672" i="21"/>
  <c r="J1671" i="21"/>
  <c r="J1670" i="21"/>
  <c r="J1669" i="21"/>
  <c r="J1668" i="21"/>
  <c r="J1667" i="21"/>
  <c r="J1666" i="21"/>
  <c r="J1665" i="21"/>
  <c r="J1664" i="21"/>
  <c r="J1663" i="21"/>
  <c r="J1662" i="21"/>
  <c r="J1661" i="21"/>
  <c r="J1660" i="21"/>
  <c r="J1659" i="21"/>
  <c r="J1658" i="21"/>
  <c r="J1657" i="21"/>
  <c r="J1656" i="21"/>
  <c r="J1655" i="21"/>
  <c r="J1654" i="21"/>
  <c r="J1653" i="21"/>
  <c r="J1652" i="21"/>
  <c r="J1651" i="21"/>
  <c r="J1650" i="21"/>
  <c r="J1649" i="21"/>
  <c r="J1648" i="21"/>
  <c r="J1647" i="21"/>
  <c r="J1646" i="21"/>
  <c r="J1645" i="21"/>
  <c r="J1644" i="21"/>
  <c r="J1643" i="21"/>
  <c r="J1642" i="21"/>
  <c r="J1641" i="21"/>
  <c r="J1640" i="21"/>
  <c r="J1639" i="21"/>
  <c r="J1638" i="21"/>
  <c r="J1637" i="21"/>
  <c r="J1636" i="21"/>
  <c r="J1635" i="21"/>
  <c r="J1634" i="21"/>
  <c r="J1633" i="21"/>
  <c r="J1632" i="21"/>
  <c r="J1631" i="21"/>
  <c r="J1630" i="21"/>
  <c r="J1629" i="21"/>
  <c r="J1628" i="21"/>
  <c r="J1627" i="21"/>
  <c r="J1626" i="21"/>
  <c r="J1622" i="21"/>
  <c r="J1621" i="21"/>
  <c r="J1620" i="21"/>
  <c r="J1619" i="21"/>
  <c r="J1618" i="21"/>
  <c r="J1617" i="21"/>
  <c r="J1616" i="21"/>
  <c r="J1615" i="21"/>
  <c r="J1614" i="21"/>
  <c r="J1613" i="21"/>
  <c r="J1612" i="21"/>
  <c r="J1611" i="21"/>
  <c r="J1610" i="21"/>
  <c r="J1609" i="21"/>
  <c r="J1608" i="21"/>
  <c r="J1607" i="21"/>
  <c r="J1606" i="21"/>
  <c r="J1605" i="21"/>
  <c r="J1604" i="21"/>
  <c r="J1603" i="21"/>
  <c r="J1602" i="21"/>
  <c r="J1601" i="21"/>
  <c r="J1600" i="21"/>
  <c r="J1599" i="21"/>
  <c r="J1598" i="21"/>
  <c r="J1597" i="21"/>
  <c r="J1596" i="21"/>
  <c r="J1595" i="21"/>
  <c r="J1594" i="21"/>
  <c r="J1593" i="21"/>
  <c r="J1592" i="21"/>
  <c r="J1591" i="21"/>
  <c r="J1590" i="21"/>
  <c r="J1589" i="21"/>
  <c r="J1588" i="21"/>
  <c r="J1587" i="21"/>
  <c r="J1586" i="21"/>
  <c r="J1585" i="21"/>
  <c r="J1584" i="21"/>
  <c r="J1583" i="21"/>
  <c r="J1582" i="21"/>
  <c r="J1581" i="21"/>
  <c r="J1580" i="21"/>
  <c r="J1579" i="21"/>
  <c r="J1578" i="21"/>
  <c r="J1577" i="21"/>
  <c r="J1576" i="21"/>
  <c r="J1575" i="21"/>
  <c r="J1574" i="21"/>
  <c r="J1573" i="21"/>
  <c r="J1572" i="21"/>
  <c r="J1571" i="21"/>
  <c r="J1570" i="21"/>
  <c r="J1569" i="21"/>
  <c r="J1568" i="21"/>
  <c r="J1567" i="21"/>
  <c r="J1566" i="21"/>
  <c r="J1565" i="21"/>
  <c r="J1564" i="21"/>
  <c r="J1563" i="21"/>
  <c r="J1562" i="21"/>
  <c r="J1561" i="21"/>
  <c r="J1560" i="21"/>
  <c r="J1559" i="21"/>
  <c r="J1558" i="21"/>
  <c r="J1557" i="21"/>
  <c r="J1556" i="21"/>
  <c r="J1555" i="21"/>
  <c r="J1554" i="21"/>
  <c r="J1553" i="21"/>
  <c r="J1552" i="21"/>
  <c r="J1551" i="21"/>
  <c r="J1550" i="21"/>
  <c r="J1549" i="21"/>
  <c r="J1548" i="21"/>
  <c r="J1547" i="21"/>
  <c r="J1546" i="21"/>
  <c r="J1545" i="21"/>
  <c r="J1544" i="21"/>
  <c r="J1543" i="21"/>
  <c r="J1542" i="21"/>
  <c r="J1541" i="21"/>
  <c r="J1540" i="21"/>
  <c r="J1539" i="21"/>
  <c r="J1538" i="21"/>
  <c r="J1537" i="21"/>
  <c r="J1536" i="21"/>
  <c r="J1535" i="21"/>
  <c r="J1534" i="21"/>
  <c r="J1533" i="21"/>
  <c r="J1532" i="21"/>
  <c r="J1531" i="21"/>
  <c r="J1530" i="21"/>
  <c r="J1529" i="21"/>
  <c r="J1528" i="21"/>
  <c r="J1527" i="21"/>
  <c r="J1526" i="21"/>
  <c r="J1525" i="21"/>
  <c r="J1524" i="21"/>
  <c r="J1523" i="21"/>
  <c r="J1522" i="21"/>
  <c r="J1521" i="21"/>
  <c r="J1520" i="21"/>
  <c r="J1519" i="21"/>
  <c r="J1518" i="21"/>
  <c r="J1517" i="21"/>
  <c r="J1516" i="21"/>
  <c r="J1515" i="21"/>
  <c r="J1514" i="21"/>
  <c r="J1513" i="21"/>
  <c r="J1512" i="21"/>
  <c r="J1511" i="21"/>
  <c r="J1510" i="21"/>
  <c r="J1509" i="21"/>
  <c r="J1508" i="21"/>
  <c r="J1507" i="21"/>
  <c r="J1506" i="21"/>
  <c r="J1505" i="21"/>
  <c r="J1504" i="21"/>
  <c r="J1503" i="21"/>
  <c r="J1502" i="21"/>
  <c r="J1501" i="21"/>
  <c r="J1500" i="21"/>
  <c r="J1499" i="21"/>
  <c r="J1498" i="21"/>
  <c r="J1497" i="21"/>
  <c r="J1496" i="21"/>
  <c r="J1495" i="21"/>
  <c r="J1494" i="21"/>
  <c r="J1493" i="21"/>
  <c r="J1492" i="21"/>
  <c r="J1491" i="21"/>
  <c r="J1490" i="21"/>
  <c r="J1489" i="21"/>
  <c r="J1488" i="21"/>
  <c r="J1487" i="21"/>
  <c r="J1486" i="21"/>
  <c r="J1485" i="21"/>
  <c r="J1484" i="21"/>
  <c r="J1483" i="21"/>
  <c r="J1482" i="21"/>
  <c r="J1481" i="21"/>
  <c r="J1480" i="21"/>
  <c r="J1479" i="21"/>
  <c r="J1478" i="21"/>
  <c r="J1477" i="21"/>
  <c r="J1476" i="21"/>
  <c r="J1475" i="21"/>
  <c r="J1474" i="21"/>
  <c r="J1473" i="21"/>
  <c r="J1472" i="21"/>
  <c r="J1471" i="21"/>
  <c r="J1470" i="21"/>
  <c r="J1469" i="21"/>
  <c r="J1468" i="21"/>
  <c r="J1467" i="21"/>
  <c r="J1466" i="21"/>
  <c r="J1465" i="21"/>
  <c r="J1464" i="21"/>
  <c r="J1463" i="21"/>
  <c r="J1462" i="21"/>
  <c r="J1461" i="21"/>
  <c r="J1460" i="21"/>
  <c r="J1459" i="21"/>
  <c r="J1458" i="21"/>
  <c r="J1457" i="21"/>
  <c r="J1456" i="21"/>
  <c r="J1455" i="21"/>
  <c r="J1454" i="21"/>
  <c r="J1453" i="21"/>
  <c r="J1452" i="21"/>
  <c r="J1451" i="21"/>
  <c r="J1450" i="21"/>
  <c r="J1449" i="21"/>
  <c r="J1448" i="21"/>
  <c r="J1447" i="21"/>
  <c r="J1446" i="21"/>
  <c r="J1445" i="21"/>
  <c r="J1444" i="21"/>
  <c r="J1443" i="21"/>
  <c r="J1442" i="21"/>
  <c r="J1441" i="21"/>
  <c r="J1440" i="21"/>
  <c r="J1439" i="21"/>
  <c r="J1438" i="21"/>
  <c r="J1437" i="21"/>
  <c r="J1436" i="21"/>
  <c r="J1435" i="21"/>
  <c r="J1434" i="21"/>
  <c r="J1433" i="21"/>
  <c r="J1432" i="21"/>
  <c r="J1431" i="21"/>
  <c r="J1430" i="21"/>
  <c r="J1429" i="21"/>
  <c r="J1428" i="21"/>
  <c r="J1427" i="21"/>
  <c r="J1426" i="21"/>
  <c r="J1425" i="21"/>
  <c r="J1424" i="21"/>
  <c r="J1423" i="21"/>
  <c r="J1422" i="21"/>
  <c r="J1421" i="21"/>
  <c r="J1420" i="21"/>
  <c r="J1419" i="21"/>
  <c r="J1418" i="21"/>
  <c r="J1417" i="21"/>
  <c r="J1416" i="21"/>
  <c r="J1415" i="21"/>
  <c r="J1414" i="21"/>
  <c r="J1413" i="21"/>
  <c r="J1412" i="21"/>
  <c r="J1411" i="21"/>
  <c r="J1410" i="21"/>
  <c r="J1409" i="21"/>
  <c r="J1408" i="21"/>
  <c r="J1407" i="21"/>
  <c r="J1406" i="21"/>
  <c r="J1405" i="21"/>
  <c r="J1404" i="21"/>
  <c r="J1403" i="21"/>
  <c r="J1402" i="21"/>
  <c r="J1401" i="21"/>
  <c r="J1400" i="21"/>
  <c r="J1399" i="21"/>
  <c r="J1398" i="21"/>
  <c r="J1397" i="21"/>
  <c r="J1396" i="21"/>
  <c r="J1395" i="21"/>
  <c r="J1394" i="21"/>
  <c r="J1393" i="21"/>
  <c r="J1392" i="21"/>
  <c r="J1391" i="21"/>
  <c r="J1390" i="21"/>
  <c r="J1389" i="21"/>
  <c r="J1388" i="21"/>
  <c r="J1387" i="21"/>
  <c r="J1386" i="21"/>
  <c r="J1385" i="21"/>
  <c r="J1384" i="21"/>
  <c r="J1383" i="21"/>
  <c r="J1382" i="21"/>
  <c r="J1381" i="21"/>
  <c r="J1380" i="21"/>
  <c r="J1379" i="21"/>
  <c r="J1378" i="21"/>
  <c r="J1377" i="21"/>
  <c r="J1376" i="21"/>
  <c r="J1375" i="21"/>
  <c r="J1374" i="21"/>
  <c r="J1373" i="21"/>
  <c r="J1372" i="21"/>
  <c r="J1371" i="21"/>
  <c r="J1370" i="21"/>
  <c r="J1369" i="21"/>
  <c r="J1368" i="21"/>
  <c r="J1367" i="21"/>
  <c r="J1366" i="21"/>
  <c r="J1365" i="21"/>
  <c r="J1364" i="21"/>
  <c r="J1363" i="21"/>
  <c r="J1362" i="21"/>
  <c r="J1361" i="21"/>
  <c r="J1360" i="21"/>
  <c r="J1359" i="21"/>
  <c r="J1358" i="21"/>
  <c r="J1357" i="21"/>
  <c r="J1356" i="21"/>
  <c r="J1355" i="21"/>
  <c r="J1354" i="21"/>
  <c r="J1353" i="21"/>
  <c r="J1352" i="21"/>
  <c r="J1351" i="21"/>
  <c r="J1350" i="21"/>
  <c r="J1349" i="21"/>
  <c r="J1348" i="21"/>
  <c r="J1347" i="21"/>
  <c r="J1346" i="21"/>
  <c r="J1345" i="21"/>
  <c r="J1344" i="21"/>
  <c r="J1343" i="21"/>
  <c r="J1342" i="21"/>
  <c r="J1341" i="21"/>
  <c r="J1340" i="21"/>
  <c r="J1339" i="21"/>
  <c r="J1338" i="21"/>
  <c r="J1337" i="21"/>
  <c r="J1336" i="21"/>
  <c r="J1335" i="21"/>
  <c r="J1334" i="21"/>
  <c r="J1333" i="21"/>
  <c r="J1332" i="21"/>
  <c r="J1331" i="21"/>
  <c r="J1330" i="21"/>
  <c r="J1329" i="21"/>
  <c r="J1328" i="21"/>
  <c r="J1327" i="21"/>
  <c r="J1326" i="21"/>
  <c r="J1325" i="21"/>
  <c r="J1324" i="21"/>
  <c r="J1323" i="21"/>
  <c r="J1322" i="21"/>
  <c r="J1321" i="21"/>
  <c r="J1320" i="21"/>
  <c r="J1319" i="21"/>
  <c r="J1318" i="21"/>
  <c r="J1317" i="21"/>
  <c r="J1316" i="21"/>
  <c r="J1315" i="21"/>
  <c r="J1314" i="21"/>
  <c r="J1313" i="21"/>
  <c r="J1312" i="21"/>
  <c r="J1311" i="21"/>
  <c r="J1310" i="21"/>
  <c r="J1309" i="21"/>
  <c r="J1308" i="21"/>
  <c r="J1307" i="21"/>
  <c r="J1306" i="21"/>
  <c r="J1305" i="21"/>
  <c r="J1304" i="21"/>
  <c r="J1303" i="21"/>
  <c r="J1302" i="21"/>
  <c r="J1301" i="21"/>
  <c r="J1300" i="21"/>
  <c r="J1299" i="21"/>
  <c r="J1298" i="21"/>
  <c r="J1297" i="21"/>
  <c r="J1296" i="21"/>
  <c r="J1295" i="21"/>
  <c r="J1294" i="21"/>
  <c r="J1293" i="21"/>
  <c r="J1292" i="21"/>
  <c r="J1291" i="21"/>
  <c r="J1290" i="21"/>
  <c r="J1289" i="21"/>
  <c r="J1288" i="21"/>
  <c r="J1287" i="21"/>
  <c r="J1286" i="21"/>
  <c r="J1285" i="21"/>
  <c r="J1284" i="21"/>
  <c r="J1283" i="21"/>
  <c r="J1282" i="21"/>
  <c r="J1281" i="21"/>
  <c r="J1280" i="21"/>
  <c r="J1279" i="21"/>
  <c r="J1278" i="21"/>
  <c r="J1277" i="21"/>
  <c r="J1276" i="21"/>
  <c r="J1275" i="21"/>
  <c r="J1274" i="21"/>
  <c r="J1273" i="21"/>
  <c r="J1272" i="21"/>
  <c r="J1271" i="21"/>
  <c r="J1270" i="21"/>
  <c r="J1269" i="21"/>
  <c r="J1268" i="21"/>
  <c r="J1267" i="21"/>
  <c r="J1266" i="21"/>
  <c r="J1265" i="21"/>
  <c r="J1044" i="21"/>
  <c r="J877" i="21"/>
  <c r="K1751" i="21"/>
  <c r="K1750" i="21"/>
  <c r="K1749" i="21"/>
  <c r="K1748" i="21"/>
  <c r="K1747" i="21"/>
  <c r="K1746" i="21"/>
  <c r="K1745" i="21"/>
  <c r="K1744" i="21"/>
  <c r="K1743" i="21"/>
  <c r="K1742" i="21"/>
  <c r="K1741" i="21"/>
  <c r="K1740" i="21"/>
  <c r="K1739" i="21"/>
  <c r="K1738" i="21"/>
  <c r="K1737" i="21"/>
  <c r="K1736" i="21"/>
  <c r="K1735" i="21"/>
  <c r="K1734" i="21"/>
  <c r="K1733" i="21"/>
  <c r="K1732" i="21"/>
  <c r="K1731" i="21"/>
  <c r="K1730" i="21"/>
  <c r="K1729" i="21"/>
  <c r="K1728" i="21"/>
  <c r="K1727" i="21"/>
  <c r="K1726" i="21"/>
  <c r="K1725" i="21"/>
  <c r="K1724" i="21"/>
  <c r="K1723" i="21"/>
  <c r="K1722" i="21"/>
  <c r="K1721" i="21"/>
  <c r="K1720" i="21"/>
  <c r="K1719" i="21"/>
  <c r="K1718" i="21"/>
  <c r="K1717" i="21"/>
  <c r="K1716" i="21"/>
  <c r="K1715" i="21"/>
  <c r="K1714" i="21"/>
  <c r="K1713" i="21"/>
  <c r="K1712" i="21"/>
  <c r="K1711" i="21"/>
  <c r="K1710" i="21"/>
  <c r="K1709" i="21"/>
  <c r="K1708" i="21"/>
  <c r="K1707" i="21"/>
  <c r="K1706" i="21"/>
  <c r="K1705" i="21"/>
  <c r="K1704" i="21"/>
  <c r="K1703" i="21"/>
  <c r="K1702" i="21"/>
  <c r="K1701" i="21"/>
  <c r="K1700" i="21"/>
  <c r="K1699" i="21"/>
  <c r="K1698" i="21"/>
  <c r="K1697" i="21"/>
  <c r="K1696" i="21"/>
  <c r="K1690" i="21"/>
  <c r="K1689" i="21"/>
  <c r="K1688" i="21"/>
  <c r="K1682" i="21"/>
  <c r="K1681" i="21"/>
  <c r="K1680" i="21"/>
  <c r="K1674" i="21"/>
  <c r="K1673" i="21"/>
  <c r="K1672" i="21"/>
  <c r="K1666" i="21"/>
  <c r="K1665" i="21"/>
  <c r="K1664" i="21"/>
  <c r="K1658" i="21"/>
  <c r="K1657" i="21"/>
  <c r="K1656" i="21"/>
  <c r="K1650" i="21"/>
  <c r="K1649" i="21"/>
  <c r="K1648" i="21"/>
  <c r="K1642" i="21"/>
  <c r="K1641" i="21"/>
  <c r="K1640" i="21"/>
  <c r="K1634" i="21"/>
  <c r="K1633" i="21"/>
  <c r="K1632" i="21"/>
  <c r="K1626" i="21"/>
  <c r="J745" i="21"/>
  <c r="K1622" i="21" s="1"/>
  <c r="J744" i="21"/>
  <c r="K1621" i="21" s="1"/>
  <c r="J743" i="21"/>
  <c r="J742" i="21"/>
  <c r="J741" i="21"/>
  <c r="J740" i="21"/>
  <c r="J739" i="21"/>
  <c r="J738" i="21"/>
  <c r="K1615" i="21" s="1"/>
  <c r="J737" i="21"/>
  <c r="K1614" i="21" s="1"/>
  <c r="J736" i="21"/>
  <c r="K1613" i="21" s="1"/>
  <c r="J735" i="21"/>
  <c r="J734" i="21"/>
  <c r="J733" i="21"/>
  <c r="J732" i="21"/>
  <c r="J731" i="21"/>
  <c r="J730" i="21"/>
  <c r="K1607" i="21" s="1"/>
  <c r="J729" i="21"/>
  <c r="K1606" i="21" s="1"/>
  <c r="J728" i="21"/>
  <c r="K1605" i="21" s="1"/>
  <c r="J727" i="21"/>
  <c r="J726" i="21"/>
  <c r="J725" i="21"/>
  <c r="J724" i="21"/>
  <c r="J723" i="21"/>
  <c r="J722" i="21"/>
  <c r="K1599" i="21" s="1"/>
  <c r="J721" i="21"/>
  <c r="K1598" i="21" s="1"/>
  <c r="J720" i="21"/>
  <c r="K1597" i="21" s="1"/>
  <c r="J719" i="21"/>
  <c r="J718" i="21"/>
  <c r="J717" i="21"/>
  <c r="J716" i="21"/>
  <c r="J715" i="21"/>
  <c r="J714" i="21"/>
  <c r="K1591" i="21" s="1"/>
  <c r="J713" i="21"/>
  <c r="K1590" i="21" s="1"/>
  <c r="J712" i="21"/>
  <c r="K1589" i="21" s="1"/>
  <c r="J711" i="21"/>
  <c r="J710" i="21"/>
  <c r="J709" i="21"/>
  <c r="J708" i="21"/>
  <c r="J707" i="21"/>
  <c r="J706" i="21"/>
  <c r="K1583" i="21" s="1"/>
  <c r="J705" i="21"/>
  <c r="K1582" i="21" s="1"/>
  <c r="J704" i="21"/>
  <c r="K1581" i="21" s="1"/>
  <c r="J703" i="21"/>
  <c r="J702" i="21"/>
  <c r="J701" i="21"/>
  <c r="J700" i="21"/>
  <c r="J699" i="21"/>
  <c r="J698" i="21"/>
  <c r="K1575" i="21" s="1"/>
  <c r="J697" i="21"/>
  <c r="K1574" i="21" s="1"/>
  <c r="J696" i="21"/>
  <c r="K1573" i="21" s="1"/>
  <c r="J695" i="21"/>
  <c r="J694" i="21"/>
  <c r="J693" i="21"/>
  <c r="J692" i="21"/>
  <c r="J691" i="21"/>
  <c r="J690" i="21"/>
  <c r="K1567" i="21" s="1"/>
  <c r="J689" i="21"/>
  <c r="K1566" i="21" s="1"/>
  <c r="J688" i="21"/>
  <c r="K1565" i="21" s="1"/>
  <c r="J687" i="21"/>
  <c r="J686" i="21"/>
  <c r="J685" i="21"/>
  <c r="J684" i="21"/>
  <c r="J683" i="21"/>
  <c r="J682" i="21"/>
  <c r="K1559" i="21" s="1"/>
  <c r="J681" i="21"/>
  <c r="K1558" i="21" s="1"/>
  <c r="J680" i="21"/>
  <c r="K1557" i="21" s="1"/>
  <c r="J679" i="21"/>
  <c r="J678" i="21"/>
  <c r="J677" i="21"/>
  <c r="J676" i="21"/>
  <c r="J675" i="21"/>
  <c r="J674" i="21"/>
  <c r="K1551" i="21" s="1"/>
  <c r="J673" i="21"/>
  <c r="K1550" i="21" s="1"/>
  <c r="J672" i="21"/>
  <c r="K1549" i="21" s="1"/>
  <c r="J671" i="21"/>
  <c r="J670" i="21"/>
  <c r="J669" i="21"/>
  <c r="J668" i="21"/>
  <c r="J667" i="21"/>
  <c r="J666" i="21"/>
  <c r="K1543" i="21" s="1"/>
  <c r="J665" i="21"/>
  <c r="K1542" i="21" s="1"/>
  <c r="J664" i="21"/>
  <c r="K1541" i="21" s="1"/>
  <c r="J663" i="21"/>
  <c r="J662" i="21"/>
  <c r="J661" i="21"/>
  <c r="J660" i="21"/>
  <c r="J659" i="21"/>
  <c r="J658" i="21"/>
  <c r="K1535" i="21" s="1"/>
  <c r="J657" i="21"/>
  <c r="K1534" i="21" s="1"/>
  <c r="J656" i="21"/>
  <c r="K1533" i="21" s="1"/>
  <c r="J655" i="21"/>
  <c r="J654" i="21"/>
  <c r="J653" i="21"/>
  <c r="J652" i="21"/>
  <c r="J651" i="21"/>
  <c r="J650" i="21"/>
  <c r="K1527" i="21" s="1"/>
  <c r="J649" i="21"/>
  <c r="K1526" i="21" s="1"/>
  <c r="J648" i="21"/>
  <c r="K1525" i="21" s="1"/>
  <c r="J647" i="21"/>
  <c r="J646" i="21"/>
  <c r="J645" i="21"/>
  <c r="J644" i="21"/>
  <c r="J643" i="21"/>
  <c r="J642" i="21"/>
  <c r="K1519" i="21" s="1"/>
  <c r="J641" i="21"/>
  <c r="K1518" i="21" s="1"/>
  <c r="J640" i="21"/>
  <c r="K1517" i="21" s="1"/>
  <c r="J639" i="21"/>
  <c r="J638" i="21"/>
  <c r="J637" i="21"/>
  <c r="J636" i="21"/>
  <c r="J635" i="21"/>
  <c r="J634" i="21"/>
  <c r="K1511" i="21" s="1"/>
  <c r="J633" i="21"/>
  <c r="K1510" i="21" s="1"/>
  <c r="J632" i="21"/>
  <c r="K1509" i="21" s="1"/>
  <c r="J631" i="21"/>
  <c r="J630" i="21"/>
  <c r="J629" i="21"/>
  <c r="J628" i="21"/>
  <c r="J627" i="21"/>
  <c r="J626" i="21"/>
  <c r="K1503" i="21" s="1"/>
  <c r="J625" i="21"/>
  <c r="K1502" i="21" s="1"/>
  <c r="J624" i="21"/>
  <c r="K1501" i="21" s="1"/>
  <c r="J623" i="21"/>
  <c r="J622" i="21"/>
  <c r="J621" i="21"/>
  <c r="J620" i="21"/>
  <c r="J619" i="21"/>
  <c r="J618" i="21"/>
  <c r="K1495" i="21" s="1"/>
  <c r="J617" i="21"/>
  <c r="K1494" i="21" s="1"/>
  <c r="J616" i="21"/>
  <c r="K1493" i="21" s="1"/>
  <c r="J615" i="21"/>
  <c r="J614" i="21"/>
  <c r="J613" i="21"/>
  <c r="J612" i="21"/>
  <c r="J611" i="21"/>
  <c r="J610" i="21"/>
  <c r="K1487" i="21" s="1"/>
  <c r="J609" i="21"/>
  <c r="K1486" i="21" s="1"/>
  <c r="J608" i="21"/>
  <c r="K1485" i="21" s="1"/>
  <c r="J607" i="21"/>
  <c r="J606" i="21"/>
  <c r="J605" i="21"/>
  <c r="J604" i="21"/>
  <c r="J603" i="21"/>
  <c r="J602" i="21"/>
  <c r="K1479" i="21" s="1"/>
  <c r="J601" i="21"/>
  <c r="K1478" i="21" s="1"/>
  <c r="J600" i="21"/>
  <c r="K1477" i="21" s="1"/>
  <c r="J599" i="21"/>
  <c r="J598" i="21"/>
  <c r="J597" i="21"/>
  <c r="J596" i="21"/>
  <c r="J595" i="21"/>
  <c r="J594" i="21"/>
  <c r="K1471" i="21" s="1"/>
  <c r="J593" i="21"/>
  <c r="K1470" i="21" s="1"/>
  <c r="J592" i="21"/>
  <c r="K1469" i="21" s="1"/>
  <c r="J591" i="21"/>
  <c r="J590" i="21"/>
  <c r="J589" i="21"/>
  <c r="J588" i="21"/>
  <c r="J587" i="21"/>
  <c r="J586" i="21"/>
  <c r="K1463" i="21" s="1"/>
  <c r="J585" i="21"/>
  <c r="K1462" i="21" s="1"/>
  <c r="J584" i="21"/>
  <c r="K1461" i="21" s="1"/>
  <c r="J583" i="21"/>
  <c r="J582" i="21"/>
  <c r="J581" i="21"/>
  <c r="J580" i="21"/>
  <c r="J579" i="21"/>
  <c r="J578" i="21"/>
  <c r="K1455" i="21" s="1"/>
  <c r="J577" i="21"/>
  <c r="K1454" i="21" s="1"/>
  <c r="J576" i="21"/>
  <c r="K1453" i="21" s="1"/>
  <c r="J575" i="21"/>
  <c r="J574" i="21"/>
  <c r="J573" i="21"/>
  <c r="J572" i="21"/>
  <c r="J571" i="21"/>
  <c r="J570" i="21"/>
  <c r="K1447" i="21" s="1"/>
  <c r="J569" i="21"/>
  <c r="K1446" i="21" s="1"/>
  <c r="J568" i="21"/>
  <c r="K1445" i="21" s="1"/>
  <c r="J567" i="21"/>
  <c r="J566" i="21"/>
  <c r="J565" i="21"/>
  <c r="J564" i="21"/>
  <c r="J563" i="21"/>
  <c r="J562" i="21"/>
  <c r="K1439" i="21" s="1"/>
  <c r="J561" i="21"/>
  <c r="K1438" i="21" s="1"/>
  <c r="J560" i="21"/>
  <c r="K1437" i="21" s="1"/>
  <c r="J559" i="21"/>
  <c r="J558" i="21"/>
  <c r="J557" i="21"/>
  <c r="J556" i="21"/>
  <c r="J555" i="21"/>
  <c r="J554" i="21"/>
  <c r="K1431" i="21" s="1"/>
  <c r="J553" i="21"/>
  <c r="K1430" i="21" s="1"/>
  <c r="J552" i="21"/>
  <c r="K1429" i="21" s="1"/>
  <c r="J551" i="21"/>
  <c r="J550" i="21"/>
  <c r="J549" i="21"/>
  <c r="J548" i="21"/>
  <c r="J547" i="21"/>
  <c r="J546" i="21"/>
  <c r="K1423" i="21" s="1"/>
  <c r="J545" i="21"/>
  <c r="K1422" i="21" s="1"/>
  <c r="J544" i="21"/>
  <c r="K1421" i="21" s="1"/>
  <c r="J543" i="21"/>
  <c r="J542" i="21"/>
  <c r="J541" i="21"/>
  <c r="J540" i="21"/>
  <c r="J539" i="21"/>
  <c r="J538" i="21"/>
  <c r="K1415" i="21" s="1"/>
  <c r="J537" i="21"/>
  <c r="K1414" i="21" s="1"/>
  <c r="J536" i="21"/>
  <c r="K1413" i="21" s="1"/>
  <c r="J535" i="21"/>
  <c r="J534" i="21"/>
  <c r="J533" i="21"/>
  <c r="J532" i="21"/>
  <c r="J531" i="21"/>
  <c r="J530" i="21"/>
  <c r="K1407" i="21" s="1"/>
  <c r="J529" i="21"/>
  <c r="K1406" i="21" s="1"/>
  <c r="J528" i="21"/>
  <c r="K1405" i="21" s="1"/>
  <c r="J527" i="21"/>
  <c r="J526" i="21"/>
  <c r="J525" i="21"/>
  <c r="J524" i="21"/>
  <c r="J523" i="21"/>
  <c r="J522" i="21"/>
  <c r="K1399" i="21" s="1"/>
  <c r="J521" i="21"/>
  <c r="K1398" i="21" s="1"/>
  <c r="J520" i="21"/>
  <c r="K1397" i="21" s="1"/>
  <c r="J519" i="21"/>
  <c r="J518" i="21"/>
  <c r="J517" i="21"/>
  <c r="J516" i="21"/>
  <c r="J515" i="21"/>
  <c r="J514" i="21"/>
  <c r="K1391" i="21" s="1"/>
  <c r="J513" i="21"/>
  <c r="K1390" i="21" s="1"/>
  <c r="J512" i="21"/>
  <c r="K1389" i="21" s="1"/>
  <c r="J511" i="21"/>
  <c r="J510" i="21"/>
  <c r="J509" i="21"/>
  <c r="J508" i="21"/>
  <c r="J507" i="21"/>
  <c r="J506" i="21"/>
  <c r="K1383" i="21" s="1"/>
  <c r="J505" i="21"/>
  <c r="K1382" i="21" s="1"/>
  <c r="J504" i="21"/>
  <c r="K1381" i="21" s="1"/>
  <c r="J503" i="21"/>
  <c r="J502" i="21"/>
  <c r="J501" i="21"/>
  <c r="J500" i="21"/>
  <c r="J499" i="21"/>
  <c r="J498" i="21"/>
  <c r="K1375" i="21" s="1"/>
  <c r="J497" i="21"/>
  <c r="K1374" i="21" s="1"/>
  <c r="J496" i="21"/>
  <c r="K1373" i="21" s="1"/>
  <c r="J495" i="21"/>
  <c r="J494" i="21"/>
  <c r="J493" i="21"/>
  <c r="J492" i="21"/>
  <c r="J491" i="21"/>
  <c r="J490" i="21"/>
  <c r="K1367" i="21" s="1"/>
  <c r="J489" i="21"/>
  <c r="K1366" i="21" s="1"/>
  <c r="J488" i="21"/>
  <c r="K1365" i="21" s="1"/>
  <c r="J487" i="21"/>
  <c r="J486" i="21"/>
  <c r="J485" i="21"/>
  <c r="J484" i="21"/>
  <c r="J483" i="21"/>
  <c r="J482" i="21"/>
  <c r="K1359" i="21" s="1"/>
  <c r="J481" i="21"/>
  <c r="K1358" i="21" s="1"/>
  <c r="J480" i="21"/>
  <c r="K1357" i="21" s="1"/>
  <c r="J479" i="21"/>
  <c r="J478" i="21"/>
  <c r="J477" i="21"/>
  <c r="J476" i="21"/>
  <c r="J475" i="21"/>
  <c r="J474" i="21"/>
  <c r="K1351" i="21" s="1"/>
  <c r="J473" i="21"/>
  <c r="K1350" i="21" s="1"/>
  <c r="J472" i="21"/>
  <c r="K1349" i="21" s="1"/>
  <c r="J471" i="21"/>
  <c r="J470" i="21"/>
  <c r="J469" i="21"/>
  <c r="J468" i="21"/>
  <c r="J467" i="21"/>
  <c r="J466" i="21"/>
  <c r="K1343" i="21" s="1"/>
  <c r="J465" i="21"/>
  <c r="K1342" i="21" s="1"/>
  <c r="J464" i="21"/>
  <c r="K1341" i="21" s="1"/>
  <c r="J463" i="21"/>
  <c r="J462" i="21"/>
  <c r="J461" i="21"/>
  <c r="J460" i="21"/>
  <c r="J459" i="21"/>
  <c r="J458" i="21"/>
  <c r="K1335" i="21" s="1"/>
  <c r="J457" i="21"/>
  <c r="K1334" i="21" s="1"/>
  <c r="J456" i="21"/>
  <c r="K1333" i="21" s="1"/>
  <c r="J455" i="21"/>
  <c r="J454" i="21"/>
  <c r="J453" i="21"/>
  <c r="J452" i="21"/>
  <c r="J451" i="21"/>
  <c r="J450" i="21"/>
  <c r="K1327" i="21" s="1"/>
  <c r="J449" i="21"/>
  <c r="K1326" i="21" s="1"/>
  <c r="J448" i="21"/>
  <c r="K1325" i="21" s="1"/>
  <c r="J447" i="21"/>
  <c r="J446" i="21"/>
  <c r="J445" i="21"/>
  <c r="J444" i="21"/>
  <c r="J443" i="21"/>
  <c r="J442" i="21"/>
  <c r="K1319" i="21" s="1"/>
  <c r="J441" i="21"/>
  <c r="K1318" i="21" s="1"/>
  <c r="J440" i="21"/>
  <c r="K1317" i="21" s="1"/>
  <c r="J439" i="21"/>
  <c r="J438" i="21"/>
  <c r="J437" i="21"/>
  <c r="J436" i="21"/>
  <c r="J435" i="21"/>
  <c r="J434" i="21"/>
  <c r="K1311" i="21" s="1"/>
  <c r="J433" i="21"/>
  <c r="K1310" i="21" s="1"/>
  <c r="J432" i="21"/>
  <c r="K1309" i="21" s="1"/>
  <c r="J431" i="21"/>
  <c r="J430" i="21"/>
  <c r="J429" i="21"/>
  <c r="J428" i="21"/>
  <c r="J427" i="21"/>
  <c r="J426" i="21"/>
  <c r="K1303" i="21" s="1"/>
  <c r="J425" i="21"/>
  <c r="K1302" i="21" s="1"/>
  <c r="J424" i="21"/>
  <c r="K1301" i="21" s="1"/>
  <c r="J423" i="21"/>
  <c r="J422" i="21"/>
  <c r="J421" i="21"/>
  <c r="J420" i="21"/>
  <c r="J419" i="21"/>
  <c r="J418" i="21"/>
  <c r="K1295" i="21" s="1"/>
  <c r="J417" i="21"/>
  <c r="K1294" i="21" s="1"/>
  <c r="J416" i="21"/>
  <c r="K1293" i="21" s="1"/>
  <c r="J415" i="21"/>
  <c r="J414" i="21"/>
  <c r="J413" i="21"/>
  <c r="J412" i="21"/>
  <c r="J411" i="21"/>
  <c r="J410" i="21"/>
  <c r="K1287" i="21" s="1"/>
  <c r="J409" i="21"/>
  <c r="K1286" i="21" s="1"/>
  <c r="J408" i="21"/>
  <c r="K1285" i="21" s="1"/>
  <c r="J407" i="21"/>
  <c r="J406" i="21"/>
  <c r="J405" i="21"/>
  <c r="J404" i="21"/>
  <c r="J403" i="21"/>
  <c r="J402" i="21"/>
  <c r="K1279" i="21" s="1"/>
  <c r="J401" i="21"/>
  <c r="K1278" i="21" s="1"/>
  <c r="J400" i="21"/>
  <c r="K1277" i="21" s="1"/>
  <c r="J399" i="21"/>
  <c r="J398" i="21"/>
  <c r="J397" i="21"/>
  <c r="J396" i="21"/>
  <c r="J395" i="21"/>
  <c r="J394" i="21"/>
  <c r="K1271" i="21" s="1"/>
  <c r="J393" i="21"/>
  <c r="K1270" i="21" s="1"/>
  <c r="J392" i="21"/>
  <c r="K1269" i="21" s="1"/>
  <c r="J391" i="21"/>
  <c r="J390" i="21"/>
  <c r="J389" i="21"/>
  <c r="J388" i="21"/>
  <c r="J387" i="21"/>
  <c r="K1264" i="21" s="1"/>
  <c r="J363" i="21"/>
  <c r="J362" i="21"/>
  <c r="J361" i="21"/>
  <c r="J360" i="21"/>
  <c r="J359" i="21"/>
  <c r="J358" i="21"/>
  <c r="J357" i="21"/>
  <c r="J356" i="21"/>
  <c r="J355" i="21"/>
  <c r="J354" i="21"/>
  <c r="J353" i="21"/>
  <c r="J352" i="21"/>
  <c r="J351" i="21"/>
  <c r="J350" i="21"/>
  <c r="J349" i="21"/>
  <c r="J348" i="21"/>
  <c r="J347" i="21"/>
  <c r="J346" i="21"/>
  <c r="J345" i="21"/>
  <c r="J344" i="21"/>
  <c r="J343" i="21"/>
  <c r="J342" i="21"/>
  <c r="J341" i="21"/>
  <c r="J340" i="21"/>
  <c r="J339" i="21"/>
  <c r="J338" i="21"/>
  <c r="J337" i="21"/>
  <c r="J336" i="21"/>
  <c r="J335" i="21"/>
  <c r="J334" i="21"/>
  <c r="J333" i="21"/>
  <c r="J332" i="21"/>
  <c r="J331" i="21"/>
  <c r="J330" i="21"/>
  <c r="J329" i="21"/>
  <c r="J328" i="21"/>
  <c r="J327" i="21"/>
  <c r="J326" i="21"/>
  <c r="J325" i="21"/>
  <c r="J324" i="21"/>
  <c r="J323" i="21"/>
  <c r="J322" i="21"/>
  <c r="J321" i="21"/>
  <c r="J320" i="21"/>
  <c r="J319" i="21"/>
  <c r="J318" i="21"/>
  <c r="J317" i="21"/>
  <c r="J316" i="21"/>
  <c r="J315" i="21"/>
  <c r="J314" i="21"/>
  <c r="J313" i="21"/>
  <c r="J312" i="21"/>
  <c r="J311" i="21"/>
  <c r="J310" i="21"/>
  <c r="J309" i="21"/>
  <c r="J308" i="21"/>
  <c r="J307" i="21"/>
  <c r="J306" i="21"/>
  <c r="J305" i="21"/>
  <c r="J304" i="21"/>
  <c r="J303" i="21"/>
  <c r="J302" i="21"/>
  <c r="J301" i="21"/>
  <c r="J300" i="21"/>
  <c r="J299" i="21"/>
  <c r="J298" i="21"/>
  <c r="J297" i="21"/>
  <c r="J296" i="21"/>
  <c r="J295" i="21"/>
  <c r="J294" i="21"/>
  <c r="J293" i="21"/>
  <c r="J292" i="21"/>
  <c r="J291" i="21"/>
  <c r="J290" i="21"/>
  <c r="J289" i="21"/>
  <c r="J288" i="21"/>
  <c r="J287" i="21"/>
  <c r="J286" i="21"/>
  <c r="J285" i="21"/>
  <c r="J284" i="21"/>
  <c r="J283" i="21"/>
  <c r="J282" i="21"/>
  <c r="J281" i="21"/>
  <c r="J280" i="21"/>
  <c r="J279" i="21"/>
  <c r="J278" i="21"/>
  <c r="J277" i="21"/>
  <c r="J276" i="21"/>
  <c r="J275" i="21"/>
  <c r="J274" i="21"/>
  <c r="J273" i="21"/>
  <c r="J272" i="21"/>
  <c r="J271" i="21"/>
  <c r="J270" i="21"/>
  <c r="J269" i="21"/>
  <c r="J268" i="21"/>
  <c r="J267" i="21"/>
  <c r="J266" i="21"/>
  <c r="J265" i="21"/>
  <c r="J264" i="21"/>
  <c r="J263" i="21"/>
  <c r="J262" i="21"/>
  <c r="J261" i="21"/>
  <c r="J260" i="21"/>
  <c r="J259" i="21"/>
  <c r="J258" i="21"/>
  <c r="J257" i="21"/>
  <c r="J256" i="21"/>
  <c r="J255" i="21"/>
  <c r="J254" i="21"/>
  <c r="J253" i="21"/>
  <c r="J252" i="21"/>
  <c r="J251" i="21"/>
  <c r="J250" i="21"/>
  <c r="J249" i="21"/>
  <c r="J248" i="21"/>
  <c r="J247" i="21"/>
  <c r="J246" i="21"/>
  <c r="J245" i="21"/>
  <c r="J244" i="21"/>
  <c r="J243" i="21"/>
  <c r="J242" i="21"/>
  <c r="J241" i="21"/>
  <c r="J240" i="21"/>
  <c r="J239" i="21"/>
  <c r="J238" i="21"/>
  <c r="J237" i="21"/>
  <c r="J236" i="21"/>
  <c r="J235" i="21"/>
  <c r="J234" i="21"/>
  <c r="J233" i="21"/>
  <c r="J232" i="21"/>
  <c r="J231" i="21"/>
  <c r="J230" i="21"/>
  <c r="J229" i="21"/>
  <c r="J228" i="21"/>
  <c r="J227" i="21"/>
  <c r="J226" i="21"/>
  <c r="J225" i="21"/>
  <c r="J224" i="21"/>
  <c r="J223" i="21"/>
  <c r="J222" i="21"/>
  <c r="J221" i="21"/>
  <c r="J220" i="21"/>
  <c r="J219" i="21"/>
  <c r="J218" i="21"/>
  <c r="J217" i="21"/>
  <c r="J216" i="21"/>
  <c r="J215" i="21"/>
  <c r="J214" i="21"/>
  <c r="J213" i="21"/>
  <c r="J212" i="21"/>
  <c r="J211" i="21"/>
  <c r="J210" i="21"/>
  <c r="J209" i="21"/>
  <c r="J208" i="21"/>
  <c r="J207" i="21"/>
  <c r="J206" i="21"/>
  <c r="J205" i="21"/>
  <c r="J204" i="21"/>
  <c r="J203" i="21"/>
  <c r="J202" i="21"/>
  <c r="J201" i="21"/>
  <c r="J200" i="21"/>
  <c r="J199" i="21"/>
  <c r="J198" i="21"/>
  <c r="J197" i="21"/>
  <c r="J196" i="21"/>
  <c r="J195" i="21"/>
  <c r="J194" i="21"/>
  <c r="J193" i="21"/>
  <c r="J192" i="21"/>
  <c r="J191" i="21"/>
  <c r="J190" i="21"/>
  <c r="J189" i="21"/>
  <c r="J188" i="21"/>
  <c r="J187" i="21"/>
  <c r="J186" i="21"/>
  <c r="J185" i="21"/>
  <c r="J184" i="21"/>
  <c r="J183" i="21"/>
  <c r="J182" i="21"/>
  <c r="J181" i="21"/>
  <c r="J180" i="21"/>
  <c r="J179" i="21"/>
  <c r="J178" i="21"/>
  <c r="J177" i="21"/>
  <c r="J176" i="21"/>
  <c r="J175" i="21"/>
  <c r="J174" i="21"/>
  <c r="J173" i="21"/>
  <c r="J172" i="21"/>
  <c r="J171" i="21"/>
  <c r="J170" i="21"/>
  <c r="J169" i="21"/>
  <c r="J168" i="21"/>
  <c r="J166" i="21"/>
  <c r="K885" i="21"/>
  <c r="A70" i="27"/>
  <c r="A71" i="27"/>
  <c r="A69" i="27"/>
  <c r="A68" i="27"/>
  <c r="A67" i="27"/>
  <c r="A66" i="27"/>
  <c r="A64" i="27"/>
  <c r="A65" i="27"/>
  <c r="K1752" i="21" l="1"/>
  <c r="K1753" i="21"/>
  <c r="K1631" i="21"/>
  <c r="K1639" i="21"/>
  <c r="K1647" i="21"/>
  <c r="K1655" i="21"/>
  <c r="K1663" i="21"/>
  <c r="K1671" i="21"/>
  <c r="K1679" i="21"/>
  <c r="K1687" i="21"/>
  <c r="K1695" i="21"/>
  <c r="K1266" i="21"/>
  <c r="K1274" i="21"/>
  <c r="K1282" i="21"/>
  <c r="K1290" i="21"/>
  <c r="K1298" i="21"/>
  <c r="K1306" i="21"/>
  <c r="K1314" i="21"/>
  <c r="K1322" i="21"/>
  <c r="K1330" i="21"/>
  <c r="K1338" i="21"/>
  <c r="K1346" i="21"/>
  <c r="K1354" i="21"/>
  <c r="K1362" i="21"/>
  <c r="K1370" i="21"/>
  <c r="K1378" i="21"/>
  <c r="K1386" i="21"/>
  <c r="K1394" i="21"/>
  <c r="K1402" i="21"/>
  <c r="K1410" i="21"/>
  <c r="K1418" i="21"/>
  <c r="K1426" i="21"/>
  <c r="K1434" i="21"/>
  <c r="K1442" i="21"/>
  <c r="K1450" i="21"/>
  <c r="K1458" i="21"/>
  <c r="K1466" i="21"/>
  <c r="K1474" i="21"/>
  <c r="K1482" i="21"/>
  <c r="K1490" i="21"/>
  <c r="K1498" i="21"/>
  <c r="K1506" i="21"/>
  <c r="K1514" i="21"/>
  <c r="K1522" i="21"/>
  <c r="K1530" i="21"/>
  <c r="K1538" i="21"/>
  <c r="K1546" i="21"/>
  <c r="K1554" i="21"/>
  <c r="K1562" i="21"/>
  <c r="K1570" i="21"/>
  <c r="K1578" i="21"/>
  <c r="K1586" i="21"/>
  <c r="K1594" i="21"/>
  <c r="K1602" i="21"/>
  <c r="K1610" i="21"/>
  <c r="K1618" i="21"/>
  <c r="K1267" i="21"/>
  <c r="K1275" i="21"/>
  <c r="K1283" i="21"/>
  <c r="K1291" i="21"/>
  <c r="K1299" i="21"/>
  <c r="K1307" i="21"/>
  <c r="K1315" i="21"/>
  <c r="K1323" i="21"/>
  <c r="K1331" i="21"/>
  <c r="K1339" i="21"/>
  <c r="K1347" i="21"/>
  <c r="K1355" i="21"/>
  <c r="K1363" i="21"/>
  <c r="K1371" i="21"/>
  <c r="K1379" i="21"/>
  <c r="K1387" i="21"/>
  <c r="K1395" i="21"/>
  <c r="K1403" i="21"/>
  <c r="K1411" i="21"/>
  <c r="K1419" i="21"/>
  <c r="K1427" i="21"/>
  <c r="K1435" i="21"/>
  <c r="K1443" i="21"/>
  <c r="K1451" i="21"/>
  <c r="K1459" i="21"/>
  <c r="K1467" i="21"/>
  <c r="K1475" i="21"/>
  <c r="K1483" i="21"/>
  <c r="K1491" i="21"/>
  <c r="K1499" i="21"/>
  <c r="K1507" i="21"/>
  <c r="K1515" i="21"/>
  <c r="K1523" i="21"/>
  <c r="K1531" i="21"/>
  <c r="K1539" i="21"/>
  <c r="K1547" i="21"/>
  <c r="K1555" i="21"/>
  <c r="K1563" i="21"/>
  <c r="K1571" i="21"/>
  <c r="K1579" i="21"/>
  <c r="K1587" i="21"/>
  <c r="K1595" i="21"/>
  <c r="K1603" i="21"/>
  <c r="K1611" i="21"/>
  <c r="K1619" i="21"/>
  <c r="K1629" i="21"/>
  <c r="K1637" i="21"/>
  <c r="K1645" i="21"/>
  <c r="K1653" i="21"/>
  <c r="K1661" i="21"/>
  <c r="K1669" i="21"/>
  <c r="K1677" i="21"/>
  <c r="K1685" i="21"/>
  <c r="K1693" i="21"/>
  <c r="K1630" i="21"/>
  <c r="K1638" i="21"/>
  <c r="K1646" i="21"/>
  <c r="K1654" i="21"/>
  <c r="K1662" i="21"/>
  <c r="K1670" i="21"/>
  <c r="K1678" i="21"/>
  <c r="K1686" i="21"/>
  <c r="K1694" i="21"/>
  <c r="K1268" i="21"/>
  <c r="K1276" i="21"/>
  <c r="K1284" i="21"/>
  <c r="K1292" i="21"/>
  <c r="K1300" i="21"/>
  <c r="K1308" i="21"/>
  <c r="K1316" i="21"/>
  <c r="K1324" i="21"/>
  <c r="K1332" i="21"/>
  <c r="K1340" i="21"/>
  <c r="K1348" i="21"/>
  <c r="K1356" i="21"/>
  <c r="K1364" i="21"/>
  <c r="K1372" i="21"/>
  <c r="K1380" i="21"/>
  <c r="K1388" i="21"/>
  <c r="K1396" i="21"/>
  <c r="K1404" i="21"/>
  <c r="K1412" i="21"/>
  <c r="K1420" i="21"/>
  <c r="K1428" i="21"/>
  <c r="K1436" i="21"/>
  <c r="K1444" i="21"/>
  <c r="K1452" i="21"/>
  <c r="K1460" i="21"/>
  <c r="K1468" i="21"/>
  <c r="K1476" i="21"/>
  <c r="K1484" i="21"/>
  <c r="K1492" i="21"/>
  <c r="K1500" i="21"/>
  <c r="K1508" i="21"/>
  <c r="K1516" i="21"/>
  <c r="K1524" i="21"/>
  <c r="K1532" i="21"/>
  <c r="K1540" i="21"/>
  <c r="K1548" i="21"/>
  <c r="K1556" i="21"/>
  <c r="K1564" i="21"/>
  <c r="K1572" i="21"/>
  <c r="K1580" i="21"/>
  <c r="K1588" i="21"/>
  <c r="K1596" i="21"/>
  <c r="K1604" i="21"/>
  <c r="K1612" i="21"/>
  <c r="K1620" i="21"/>
  <c r="K1272" i="21"/>
  <c r="K1280" i="21"/>
  <c r="K1288" i="21"/>
  <c r="K1296" i="21"/>
  <c r="K1304" i="21"/>
  <c r="K1312" i="21"/>
  <c r="K1320" i="21"/>
  <c r="K1328" i="21"/>
  <c r="K1336" i="21"/>
  <c r="K1344" i="21"/>
  <c r="K1352" i="21"/>
  <c r="K1360" i="21"/>
  <c r="K1368" i="21"/>
  <c r="K1376" i="21"/>
  <c r="K1384" i="21"/>
  <c r="K1392" i="21"/>
  <c r="K1400" i="21"/>
  <c r="K1408" i="21"/>
  <c r="K1416" i="21"/>
  <c r="K1424" i="21"/>
  <c r="K1432" i="21"/>
  <c r="K1440" i="21"/>
  <c r="K1448" i="21"/>
  <c r="K1456" i="21"/>
  <c r="K1464" i="21"/>
  <c r="K1472" i="21"/>
  <c r="K1480" i="21"/>
  <c r="K1488" i="21"/>
  <c r="K1496" i="21"/>
  <c r="K1504" i="21"/>
  <c r="K1512" i="21"/>
  <c r="K1520" i="21"/>
  <c r="K1528" i="21"/>
  <c r="K1536" i="21"/>
  <c r="K1544" i="21"/>
  <c r="K1552" i="21"/>
  <c r="K1560" i="21"/>
  <c r="K1568" i="21"/>
  <c r="K1576" i="21"/>
  <c r="K1584" i="21"/>
  <c r="K1592" i="21"/>
  <c r="K1600" i="21"/>
  <c r="K1608" i="21"/>
  <c r="K1616" i="21"/>
  <c r="K1627" i="21"/>
  <c r="K1635" i="21"/>
  <c r="K1643" i="21"/>
  <c r="K1651" i="21"/>
  <c r="K1659" i="21"/>
  <c r="K1667" i="21"/>
  <c r="K1675" i="21"/>
  <c r="K1683" i="21"/>
  <c r="K1691" i="21"/>
  <c r="K1265" i="21"/>
  <c r="K1273" i="21"/>
  <c r="K1281" i="21"/>
  <c r="K1289" i="21"/>
  <c r="K1297" i="21"/>
  <c r="K1305" i="21"/>
  <c r="K1313" i="21"/>
  <c r="K1321" i="21"/>
  <c r="K1329" i="21"/>
  <c r="K1337" i="21"/>
  <c r="K1345" i="21"/>
  <c r="K1353" i="21"/>
  <c r="K1361" i="21"/>
  <c r="K1369" i="21"/>
  <c r="K1377" i="21"/>
  <c r="K1385" i="21"/>
  <c r="K1393" i="21"/>
  <c r="K1401" i="21"/>
  <c r="K1409" i="21"/>
  <c r="K1417" i="21"/>
  <c r="K1425" i="21"/>
  <c r="K1433" i="21"/>
  <c r="K1441" i="21"/>
  <c r="K1449" i="21"/>
  <c r="K1457" i="21"/>
  <c r="K1465" i="21"/>
  <c r="K1473" i="21"/>
  <c r="K1481" i="21"/>
  <c r="K1489" i="21"/>
  <c r="K1497" i="21"/>
  <c r="K1505" i="21"/>
  <c r="K1513" i="21"/>
  <c r="K1521" i="21"/>
  <c r="K1529" i="21"/>
  <c r="K1537" i="21"/>
  <c r="K1545" i="21"/>
  <c r="K1553" i="21"/>
  <c r="K1561" i="21"/>
  <c r="K1569" i="21"/>
  <c r="K1577" i="21"/>
  <c r="K1585" i="21"/>
  <c r="K1593" i="21"/>
  <c r="K1601" i="21"/>
  <c r="K1609" i="21"/>
  <c r="K1617" i="21"/>
  <c r="K1628" i="21"/>
  <c r="K1636" i="21"/>
  <c r="K1644" i="21"/>
  <c r="K1652" i="21"/>
  <c r="K1660" i="21"/>
  <c r="K1668" i="21"/>
  <c r="K1676" i="21"/>
  <c r="K1684" i="21"/>
  <c r="K1692" i="21"/>
  <c r="K1044" i="21"/>
  <c r="H1263" i="21"/>
  <c r="G1263" i="21"/>
  <c r="E1263" i="21"/>
  <c r="C446" i="33"/>
  <c r="C437" i="33"/>
  <c r="C428" i="33"/>
  <c r="C419" i="33"/>
  <c r="D410" i="33"/>
  <c r="D401" i="33"/>
  <c r="D392" i="33"/>
  <c r="A388" i="33"/>
  <c r="A387" i="33"/>
  <c r="A386" i="33"/>
  <c r="D322" i="33"/>
  <c r="C450" i="33" s="1"/>
  <c r="H1624" i="21" s="1"/>
  <c r="D318" i="33"/>
  <c r="C449" i="33" s="1"/>
  <c r="H1262" i="21" s="1"/>
  <c r="D313" i="33"/>
  <c r="C448" i="33" s="1"/>
  <c r="H1043" i="21" s="1"/>
  <c r="D307" i="33"/>
  <c r="C447" i="33" s="1"/>
  <c r="H884" i="21" s="1"/>
  <c r="D297" i="33"/>
  <c r="C441" i="33" s="1"/>
  <c r="G1624" i="21" s="1"/>
  <c r="D293" i="33"/>
  <c r="C440" i="33" s="1"/>
  <c r="G1262" i="21" s="1"/>
  <c r="D288" i="33"/>
  <c r="C439" i="33" s="1"/>
  <c r="G1043" i="21" s="1"/>
  <c r="D283" i="33"/>
  <c r="C438" i="33" s="1"/>
  <c r="G884" i="21" s="1"/>
  <c r="C429" i="33"/>
  <c r="F884" i="21" s="1"/>
  <c r="D272" i="33"/>
  <c r="C432" i="33" s="1"/>
  <c r="F1624" i="21" s="1"/>
  <c r="C431" i="33"/>
  <c r="F1262" i="21" s="1"/>
  <c r="D262" i="33"/>
  <c r="C430" i="33" s="1"/>
  <c r="F1043" i="21" s="1"/>
  <c r="A444" i="33"/>
  <c r="A435" i="33"/>
  <c r="A426" i="33"/>
  <c r="H1755" i="21" l="1"/>
  <c r="G1755" i="21"/>
  <c r="C451" i="33"/>
  <c r="C442" i="33"/>
  <c r="C433" i="33"/>
  <c r="I750" i="21"/>
  <c r="H750" i="21"/>
  <c r="G750" i="21"/>
  <c r="F750" i="21"/>
  <c r="E750" i="21"/>
  <c r="D750" i="21"/>
  <c r="C750" i="21"/>
  <c r="B750" i="21"/>
  <c r="I386" i="21"/>
  <c r="H386" i="21"/>
  <c r="G386" i="21"/>
  <c r="F386" i="21"/>
  <c r="E386" i="21"/>
  <c r="D386" i="21"/>
  <c r="C386" i="21"/>
  <c r="B386" i="21"/>
  <c r="D2506" i="21"/>
  <c r="C2506" i="21"/>
  <c r="B2506" i="21"/>
  <c r="B2142" i="21"/>
  <c r="B1922" i="21"/>
  <c r="C1762" i="21"/>
  <c r="I6" i="21"/>
  <c r="H6" i="21"/>
  <c r="G6" i="21"/>
  <c r="F6" i="21"/>
  <c r="E6" i="21"/>
  <c r="D6" i="21"/>
  <c r="C6" i="21"/>
  <c r="B6" i="21"/>
  <c r="K1" i="21"/>
  <c r="A884" i="21"/>
  <c r="A1043" i="21"/>
  <c r="A1044" i="21"/>
  <c r="E105" i="33"/>
  <c r="I10" i="42"/>
  <c r="C93" i="27"/>
  <c r="E94" i="27"/>
  <c r="D137" i="33"/>
  <c r="E137" i="33"/>
  <c r="D32" i="27"/>
  <c r="C32" i="27"/>
  <c r="J750" i="21" l="1"/>
  <c r="J1625" i="21"/>
  <c r="J6" i="21"/>
  <c r="J386" i="21"/>
  <c r="D1922" i="21"/>
  <c r="D1762" i="21"/>
  <c r="A385" i="21"/>
  <c r="A386" i="21"/>
  <c r="C81" i="27" l="1"/>
  <c r="A2142" i="21"/>
  <c r="A1922" i="21"/>
  <c r="A1762" i="21"/>
  <c r="A2506" i="21"/>
  <c r="A1625" i="21"/>
  <c r="A750" i="21"/>
  <c r="A167" i="21"/>
  <c r="D2142" i="21" l="1"/>
  <c r="I1263" i="21"/>
  <c r="F1263" i="21"/>
  <c r="D1263" i="21"/>
  <c r="C1263" i="21"/>
  <c r="B1263" i="21"/>
  <c r="H167" i="21"/>
  <c r="G167" i="21"/>
  <c r="F167" i="21"/>
  <c r="E167" i="21"/>
  <c r="D167" i="21"/>
  <c r="C167" i="21"/>
  <c r="B167" i="21"/>
  <c r="J1263" i="21" l="1"/>
  <c r="E184" i="35"/>
  <c r="E127" i="35"/>
  <c r="E68" i="35"/>
  <c r="E245" i="35"/>
  <c r="E254" i="35" s="1"/>
  <c r="F11" i="42"/>
  <c r="G11" i="42"/>
  <c r="H11" i="42"/>
  <c r="E11" i="42"/>
  <c r="D11" i="42"/>
  <c r="C11" i="42"/>
  <c r="B11" i="42"/>
  <c r="A11" i="42"/>
  <c r="H749" i="21"/>
  <c r="A10" i="42"/>
  <c r="I9" i="42"/>
  <c r="H385" i="21" s="1"/>
  <c r="A9" i="42"/>
  <c r="I8" i="42"/>
  <c r="H165" i="21" s="1"/>
  <c r="A8" i="42"/>
  <c r="I7" i="42"/>
  <c r="H5" i="21" s="1"/>
  <c r="A7" i="42"/>
  <c r="I2" i="42"/>
  <c r="A1" i="42"/>
  <c r="H879" i="21" l="1"/>
  <c r="I11" i="42"/>
  <c r="E1" i="35" l="1"/>
  <c r="H1" i="27"/>
  <c r="E3" i="33"/>
  <c r="G1" i="18"/>
  <c r="I1" i="16"/>
  <c r="I1" i="36"/>
  <c r="I1" i="41"/>
  <c r="E60" i="27" l="1"/>
  <c r="D221" i="33" l="1"/>
  <c r="E183" i="33"/>
  <c r="E76" i="33" l="1"/>
  <c r="D76" i="33"/>
  <c r="A453" i="33" l="1"/>
  <c r="A417" i="33"/>
  <c r="A408" i="33"/>
  <c r="A399" i="33"/>
  <c r="A390" i="33"/>
  <c r="D184" i="35"/>
  <c r="D127" i="35"/>
  <c r="F46" i="27"/>
  <c r="E46" i="27"/>
  <c r="D46" i="27"/>
  <c r="C46" i="27"/>
  <c r="D364" i="33"/>
  <c r="E122" i="33"/>
  <c r="D402" i="33" s="1"/>
  <c r="C884" i="21" s="1"/>
  <c r="D122" i="33"/>
  <c r="C402" i="33" s="1"/>
  <c r="G749" i="21"/>
  <c r="G385" i="21"/>
  <c r="G165" i="21"/>
  <c r="G5" i="21"/>
  <c r="A20" i="41"/>
  <c r="A19" i="41"/>
  <c r="A18" i="41"/>
  <c r="A17" i="41"/>
  <c r="B21" i="41"/>
  <c r="G879" i="21" l="1"/>
  <c r="F13" i="27"/>
  <c r="D105" i="33" l="1"/>
  <c r="E192" i="33"/>
  <c r="D8" i="41" l="1"/>
  <c r="D9" i="41"/>
  <c r="D10" i="41"/>
  <c r="D7" i="41"/>
  <c r="E251" i="35"/>
  <c r="D68" i="35"/>
  <c r="D251" i="35" s="1"/>
  <c r="E209" i="33" l="1"/>
  <c r="D209" i="33"/>
  <c r="D11" i="18"/>
  <c r="B11" i="17"/>
  <c r="D231" i="33" l="1"/>
  <c r="D192" i="33"/>
  <c r="D183" i="33" l="1"/>
  <c r="E252" i="35" l="1"/>
  <c r="D252" i="35"/>
  <c r="F32" i="27" l="1"/>
  <c r="E32" i="27"/>
  <c r="C11" i="41" l="1"/>
  <c r="B11" i="41"/>
  <c r="A11" i="41"/>
  <c r="A10" i="41"/>
  <c r="A9" i="41"/>
  <c r="A8" i="41"/>
  <c r="A7" i="41"/>
  <c r="A1" i="41"/>
  <c r="E253" i="35" l="1"/>
  <c r="D253" i="35"/>
  <c r="F60" i="27"/>
  <c r="E13" i="27"/>
  <c r="A1624" i="21"/>
  <c r="E749" i="21"/>
  <c r="D749" i="21"/>
  <c r="A749" i="21"/>
  <c r="A2505" i="21" s="1"/>
  <c r="E385" i="21"/>
  <c r="D385" i="21"/>
  <c r="A2141" i="21"/>
  <c r="E165" i="21"/>
  <c r="D165" i="21"/>
  <c r="A165" i="21"/>
  <c r="A1921" i="21" s="1"/>
  <c r="E5" i="21"/>
  <c r="D5" i="21"/>
  <c r="A5" i="21"/>
  <c r="A397" i="33"/>
  <c r="D371" i="33"/>
  <c r="C459" i="33" s="1"/>
  <c r="D350" i="33"/>
  <c r="C457" i="33" s="1"/>
  <c r="I1043" i="21" s="1"/>
  <c r="D340" i="33"/>
  <c r="C456" i="33" s="1"/>
  <c r="D249" i="33"/>
  <c r="C423" i="33" s="1"/>
  <c r="E1624" i="21" s="1"/>
  <c r="D243" i="33"/>
  <c r="C421" i="33"/>
  <c r="E1043" i="21" s="1"/>
  <c r="C420" i="33"/>
  <c r="E884" i="21" s="1"/>
  <c r="D414" i="33"/>
  <c r="C414" i="33"/>
  <c r="E201" i="33"/>
  <c r="D413" i="33" s="1"/>
  <c r="D1262" i="21" s="1"/>
  <c r="D201" i="33"/>
  <c r="C413" i="33" s="1"/>
  <c r="D412" i="33"/>
  <c r="D1043" i="21" s="1"/>
  <c r="C412" i="33"/>
  <c r="D411" i="33"/>
  <c r="D884" i="21" s="1"/>
  <c r="C411" i="33"/>
  <c r="E168" i="33"/>
  <c r="D405" i="33" s="1"/>
  <c r="C1624" i="21" s="1"/>
  <c r="D168" i="33"/>
  <c r="C405" i="33" s="1"/>
  <c r="E157" i="33"/>
  <c r="D404" i="33" s="1"/>
  <c r="C1262" i="21" s="1"/>
  <c r="D157" i="33"/>
  <c r="C404" i="33" s="1"/>
  <c r="D403" i="33"/>
  <c r="C1043" i="21" s="1"/>
  <c r="C403" i="33"/>
  <c r="D396" i="33"/>
  <c r="B1624" i="21" s="1"/>
  <c r="D395" i="33"/>
  <c r="B1262" i="21" s="1"/>
  <c r="C395" i="33"/>
  <c r="E52" i="33"/>
  <c r="D394" i="33" s="1"/>
  <c r="B1043" i="21" s="1"/>
  <c r="D52" i="33"/>
  <c r="C394" i="33" s="1"/>
  <c r="C1921" i="21" s="1"/>
  <c r="E28" i="33"/>
  <c r="D393" i="33" s="1"/>
  <c r="B884" i="21" s="1"/>
  <c r="D28" i="33"/>
  <c r="C393" i="33" s="1"/>
  <c r="E11" i="18"/>
  <c r="C11" i="18"/>
  <c r="B11" i="18"/>
  <c r="A11" i="18"/>
  <c r="F10" i="18"/>
  <c r="I749" i="21" s="1"/>
  <c r="A10" i="18"/>
  <c r="F9" i="18"/>
  <c r="I385" i="21" s="1"/>
  <c r="A9" i="18"/>
  <c r="F8" i="18"/>
  <c r="I165" i="21" s="1"/>
  <c r="A8" i="18"/>
  <c r="F7" i="18"/>
  <c r="A7" i="18"/>
  <c r="A1" i="18"/>
  <c r="B20" i="36"/>
  <c r="A20" i="36"/>
  <c r="A19" i="36"/>
  <c r="A18" i="36"/>
  <c r="A17" i="36"/>
  <c r="A16" i="36"/>
  <c r="B11" i="36"/>
  <c r="A11" i="36"/>
  <c r="E11" i="36"/>
  <c r="D11" i="36"/>
  <c r="A10" i="36"/>
  <c r="D10" i="36"/>
  <c r="A9" i="36"/>
  <c r="D9" i="36"/>
  <c r="A8" i="36"/>
  <c r="D8" i="36"/>
  <c r="A7" i="36"/>
  <c r="D7" i="36"/>
  <c r="A1" i="36"/>
  <c r="H35" i="16"/>
  <c r="G35" i="16"/>
  <c r="F35" i="16"/>
  <c r="E35" i="16"/>
  <c r="D35" i="16"/>
  <c r="C35" i="16"/>
  <c r="B35" i="16"/>
  <c r="I34" i="16"/>
  <c r="I33" i="16"/>
  <c r="I32" i="16"/>
  <c r="I31" i="16"/>
  <c r="H30" i="16"/>
  <c r="G30" i="16"/>
  <c r="F30" i="16"/>
  <c r="E30" i="16"/>
  <c r="D30" i="16"/>
  <c r="C30" i="16"/>
  <c r="B30" i="16"/>
  <c r="H23" i="16"/>
  <c r="G23" i="16"/>
  <c r="F23" i="16"/>
  <c r="E23" i="16"/>
  <c r="D23" i="16"/>
  <c r="C23" i="16"/>
  <c r="B23" i="16"/>
  <c r="I22" i="16"/>
  <c r="I21" i="16"/>
  <c r="I20" i="16"/>
  <c r="I19" i="16"/>
  <c r="H18" i="16"/>
  <c r="G18" i="16"/>
  <c r="F18" i="16"/>
  <c r="E18" i="16"/>
  <c r="D18" i="16"/>
  <c r="C18" i="16"/>
  <c r="B18" i="16"/>
  <c r="H12" i="16"/>
  <c r="G12" i="16"/>
  <c r="F12" i="16"/>
  <c r="E12" i="16"/>
  <c r="D12" i="16"/>
  <c r="C12" i="16"/>
  <c r="B12" i="16"/>
  <c r="A12" i="16"/>
  <c r="I11" i="16"/>
  <c r="C749" i="21" s="1"/>
  <c r="A11" i="16"/>
  <c r="A22" i="16" s="1"/>
  <c r="A34" i="16" s="1"/>
  <c r="I10" i="16"/>
  <c r="C385" i="21" s="1"/>
  <c r="A10" i="16"/>
  <c r="A21" i="16" s="1"/>
  <c r="A33" i="16" s="1"/>
  <c r="I9" i="16"/>
  <c r="C165" i="21" s="1"/>
  <c r="A9" i="16"/>
  <c r="A20" i="16" s="1"/>
  <c r="A32" i="16" s="1"/>
  <c r="I8" i="16"/>
  <c r="C5" i="21" s="1"/>
  <c r="A8" i="16"/>
  <c r="A19" i="16" s="1"/>
  <c r="A31" i="16" s="1"/>
  <c r="A1" i="16"/>
  <c r="H22" i="17"/>
  <c r="G22" i="17"/>
  <c r="F22" i="17"/>
  <c r="E22" i="17"/>
  <c r="D22" i="17"/>
  <c r="C22" i="17"/>
  <c r="B22" i="17"/>
  <c r="A22" i="17"/>
  <c r="I21" i="17"/>
  <c r="B749" i="21" s="1"/>
  <c r="A21" i="17"/>
  <c r="I20" i="17"/>
  <c r="B385" i="21" s="1"/>
  <c r="A20" i="17"/>
  <c r="I19" i="17"/>
  <c r="B165" i="21" s="1"/>
  <c r="A19" i="17"/>
  <c r="I18" i="17"/>
  <c r="B5" i="21" s="1"/>
  <c r="A18" i="17"/>
  <c r="H17" i="17"/>
  <c r="G17" i="17"/>
  <c r="F17" i="17"/>
  <c r="E17" i="17"/>
  <c r="D17" i="17"/>
  <c r="C17" i="17"/>
  <c r="B17" i="17"/>
  <c r="H11" i="17"/>
  <c r="G11" i="17"/>
  <c r="F11" i="17"/>
  <c r="E11" i="17"/>
  <c r="D11" i="17"/>
  <c r="C11" i="17"/>
  <c r="I10" i="17"/>
  <c r="B2505" i="21" s="1"/>
  <c r="I9" i="17"/>
  <c r="I8" i="17"/>
  <c r="B1921" i="21" s="1"/>
  <c r="J1043" i="21" l="1"/>
  <c r="C1922" i="21"/>
  <c r="C2141" i="21"/>
  <c r="I5" i="21"/>
  <c r="I879" i="21" s="1"/>
  <c r="B1755" i="21"/>
  <c r="I884" i="21"/>
  <c r="J884" i="21" s="1"/>
  <c r="D1624" i="21"/>
  <c r="A1761" i="21"/>
  <c r="C879" i="21"/>
  <c r="D879" i="21"/>
  <c r="E879" i="21"/>
  <c r="B879" i="21"/>
  <c r="C422" i="33"/>
  <c r="E1262" i="21" s="1"/>
  <c r="E1755" i="21" s="1"/>
  <c r="I1624" i="21"/>
  <c r="A35" i="16"/>
  <c r="A23" i="16"/>
  <c r="E255" i="35"/>
  <c r="C396" i="33"/>
  <c r="I23" i="16"/>
  <c r="C24" i="16" s="1"/>
  <c r="D255" i="35"/>
  <c r="D406" i="33"/>
  <c r="D1921" i="21"/>
  <c r="C1755" i="21"/>
  <c r="I22" i="17"/>
  <c r="G23" i="17" s="1"/>
  <c r="I35" i="16"/>
  <c r="G36" i="16" s="1"/>
  <c r="C1761" i="21"/>
  <c r="D397" i="33"/>
  <c r="C406" i="33"/>
  <c r="C415" i="33"/>
  <c r="D415" i="33"/>
  <c r="F11" i="18"/>
  <c r="B1761" i="21"/>
  <c r="B2141" i="21"/>
  <c r="I11" i="17"/>
  <c r="B12" i="17" s="1"/>
  <c r="I12" i="16"/>
  <c r="E13" i="16" s="1"/>
  <c r="C13" i="27"/>
  <c r="D13" i="27"/>
  <c r="C397" i="33" l="1"/>
  <c r="C2505" i="21"/>
  <c r="D2505" i="21" s="1"/>
  <c r="D2141" i="21"/>
  <c r="K1263" i="21"/>
  <c r="I167" i="21"/>
  <c r="J167" i="21" s="1"/>
  <c r="J1624" i="21"/>
  <c r="D1755" i="21"/>
  <c r="F1755" i="21"/>
  <c r="B2635" i="21"/>
  <c r="C424" i="33"/>
  <c r="F13" i="16"/>
  <c r="D13" i="16"/>
  <c r="C13" i="16"/>
  <c r="B13" i="16"/>
  <c r="H13" i="16"/>
  <c r="G13" i="16"/>
  <c r="C12" i="17"/>
  <c r="B23" i="17"/>
  <c r="H23" i="17"/>
  <c r="E23" i="17"/>
  <c r="F23" i="17"/>
  <c r="C23" i="17"/>
  <c r="H24" i="16"/>
  <c r="D23" i="17"/>
  <c r="E36" i="16"/>
  <c r="C36" i="16"/>
  <c r="H36" i="16"/>
  <c r="B36" i="16"/>
  <c r="F36" i="16"/>
  <c r="D36" i="16"/>
  <c r="D24" i="16"/>
  <c r="B24" i="16"/>
  <c r="E24" i="16"/>
  <c r="F24" i="16"/>
  <c r="G24" i="16"/>
  <c r="G12" i="17"/>
  <c r="E12" i="17"/>
  <c r="H12" i="17"/>
  <c r="F12" i="17"/>
  <c r="D12" i="17"/>
  <c r="D1761" i="21"/>
  <c r="D2635" i="21" l="1"/>
  <c r="C2635" i="21"/>
  <c r="I12" i="17"/>
  <c r="I23" i="17"/>
  <c r="I36" i="16"/>
  <c r="I24" i="16"/>
  <c r="F5" i="21"/>
  <c r="J5" i="21" s="1"/>
  <c r="K884" i="21" s="1"/>
  <c r="F749" i="21" l="1"/>
  <c r="J749" i="21" s="1"/>
  <c r="D11" i="41"/>
  <c r="F385" i="21"/>
  <c r="J385" i="21" s="1"/>
  <c r="F165" i="21"/>
  <c r="J165" i="21" s="1"/>
  <c r="K1043" i="21" s="1"/>
  <c r="K1624" i="21" l="1"/>
  <c r="K1625" i="21"/>
  <c r="F879" i="21"/>
  <c r="J879" i="21" l="1"/>
  <c r="C458" i="33"/>
  <c r="I13" i="16"/>
  <c r="I1262" i="21" l="1"/>
  <c r="J1262" i="21" s="1"/>
  <c r="K1262" i="21" s="1"/>
  <c r="C460" i="33"/>
  <c r="I1755" i="21" l="1"/>
  <c r="J1755" i="21"/>
  <c r="K1755" i="21" s="1"/>
  <c r="D82" i="27"/>
  <c r="C82" i="27"/>
  <c r="F94" i="27"/>
  <c r="C97" i="27"/>
  <c r="F99" i="27"/>
  <c r="C91" i="27"/>
  <c r="E97" i="27"/>
  <c r="C85" i="27"/>
  <c r="C88" i="27"/>
  <c r="C92" i="27"/>
  <c r="E95" i="27"/>
  <c r="C98" i="27"/>
  <c r="D91" i="27"/>
  <c r="D85" i="27"/>
  <c r="D88" i="27"/>
  <c r="F95" i="27"/>
  <c r="E98" i="27"/>
  <c r="D90" i="27"/>
  <c r="C86" i="27"/>
  <c r="C89" i="27"/>
  <c r="C96" i="27"/>
  <c r="F98" i="27"/>
  <c r="D87" i="27"/>
  <c r="C95" i="27"/>
  <c r="D86" i="27"/>
  <c r="D89" i="27"/>
  <c r="D93" i="27"/>
  <c r="E96" i="27"/>
  <c r="C99" i="27"/>
  <c r="F97" i="27"/>
  <c r="C87" i="27"/>
  <c r="C90" i="27"/>
  <c r="C94" i="27"/>
  <c r="F96" i="27"/>
  <c r="E99" i="27"/>
  <c r="C84" i="27"/>
  <c r="D84" i="27"/>
  <c r="C83" i="27"/>
  <c r="D83" i="27"/>
  <c r="C100" i="27" l="1"/>
  <c r="D100" i="27"/>
  <c r="E100" i="27"/>
  <c r="F100" i="27"/>
</calcChain>
</file>

<file path=xl/sharedStrings.xml><?xml version="1.0" encoding="utf-8"?>
<sst xmlns="http://schemas.openxmlformats.org/spreadsheetml/2006/main" count="3473" uniqueCount="1052">
  <si>
    <t>Finanziell geförderte Strommengen und finanzielle Förderung für das Kalenderjahr 2024 auf Basis der Prüfungsvermerke der ÜNB:</t>
  </si>
  <si>
    <t>15.07.2025</t>
  </si>
  <si>
    <t>Angaben zu kaufmännisch abgenommenen Strommengen und Einspeisevergütungen nach EEG</t>
  </si>
  <si>
    <t>Im Rahmen der Einspeisevergütung kaufmännisch abgenommene Strommengen in kWh</t>
  </si>
  <si>
    <t>Wasserkraft</t>
  </si>
  <si>
    <t>Deponie-, Klär-, Grubengas</t>
  </si>
  <si>
    <t>Biomasse</t>
  </si>
  <si>
    <t>Geothermie</t>
  </si>
  <si>
    <t>Windenergie an Land</t>
  </si>
  <si>
    <t>Windenergie auf See</t>
  </si>
  <si>
    <t>Strommengen
gesamt</t>
  </si>
  <si>
    <t>50Hertz</t>
  </si>
  <si>
    <t>Amprion</t>
  </si>
  <si>
    <t>TenneT</t>
  </si>
  <si>
    <t>TransnetBW</t>
  </si>
  <si>
    <t>Summe</t>
  </si>
  <si>
    <t>Anteil:</t>
  </si>
  <si>
    <t>Zu leistende Zahlungen für Einspeisevergütungen in Euro</t>
  </si>
  <si>
    <t>Einspeisevergütung gesamt</t>
  </si>
  <si>
    <t>* Die oben unter dem Energieträger „Solare Strahlungsenergie“ ausgewiesenen Vergütungen beinhalten auch die Vergütungen für selbst verbrauchten Solarstrom i.S. des § 33 Abs. 2 EEG in der am 31.03.2012 geltenden Fassung.</t>
  </si>
  <si>
    <t xml:space="preserve"> </t>
  </si>
  <si>
    <t>Angaben zur Direktvermarktung</t>
  </si>
  <si>
    <t xml:space="preserve">Marktprämie in Euro </t>
  </si>
  <si>
    <t>Solare Strahlungsenergie</t>
  </si>
  <si>
    <t>Marktprämie gesamt</t>
  </si>
  <si>
    <t>Strommengen im Marktprämienmodell in kWh</t>
  </si>
  <si>
    <t>Strommengen in der sonstigen Direktvermarktung in kWh</t>
  </si>
  <si>
    <t>Sonstige Direktvermarktung gesamt</t>
  </si>
  <si>
    <t>Angaben zum Mieterstromzuschlag und zur Förderung für Flexibilität</t>
  </si>
  <si>
    <t>Mieterstromzuschlag in kWh (informativ)</t>
  </si>
  <si>
    <t xml:space="preserve">Mieterstromzuschlag in Euro </t>
  </si>
  <si>
    <t xml:space="preserve">Förderung für Flexibilität in Euro </t>
  </si>
  <si>
    <t>Finanzielle Beteiligung der Kommunen am Ausbau und zu leistende Erstattungen von Projektsicherungsbeiträgen</t>
  </si>
  <si>
    <t>Finanzielle Beteiligung der Kommunen am Ausbau in Euro</t>
  </si>
  <si>
    <t>Freiflächen-
anlagen</t>
  </si>
  <si>
    <t>Windenergie-
anlagen an Land</t>
  </si>
  <si>
    <t>Projektsicherungsbeitrag in Euro</t>
  </si>
  <si>
    <t>Projektsicherungs-
beitrag</t>
  </si>
  <si>
    <t>Angaben zu Zahlungen bei Pflichtverstößen nach § 52 Abs. 1 bis 7 EEG 2023</t>
  </si>
  <si>
    <t>Wind an Land</t>
  </si>
  <si>
    <t>Wind auf See</t>
  </si>
  <si>
    <t>Pflichtverstöße gesamt</t>
  </si>
  <si>
    <t>* Die Tabelle enthält nicht die an uns von Betreibern von KWK-Anlagen zu leistenden Zahlungen bei Pflichtverstößen nach § 52 Abs. 8 EEG 2023. Die Zahlungen für Pflichtverstöße für KWK-Anlagen werden in der Veröffentlichung der KWKG-Jahresabrechnungsdaten ausgewiesen und auf das EEG-Konto gebucht.</t>
  </si>
  <si>
    <t>Angaben zu vermiedenen Netzentgelten gemäß § 13 Abs. 2 EnFG</t>
  </si>
  <si>
    <t>Vermiedene Netzentgelte (vNE) in Euro</t>
  </si>
  <si>
    <t>vNE gesamt</t>
  </si>
  <si>
    <t xml:space="preserve">Nachträgliche Korrekturen nach § 20 Abs. 1 EnFG auf Basis der Prüfungsvermerke </t>
  </si>
  <si>
    <t>im Hinblick auf Änderungen der abzurechnenden Strommengen, der Zahlungsansprüche der ÜNB</t>
  </si>
  <si>
    <t>oder erhaltenener Zahlungen</t>
  </si>
  <si>
    <t>Aufteilung pro Regelzone nach Einspeisevergütung, Direktvermarktung, Mieterstromzuschlag,</t>
  </si>
  <si>
    <t xml:space="preserve">Flexibilitätszuschlag und Flexibilitätsprämie, Finanzielle Beteiligung der Kommunen am Ausbau, </t>
  </si>
  <si>
    <t>Projektsicherungsbeiträgen, Zahlungen bei Pflichtverstößen und vermiedene Netzentgelte</t>
  </si>
  <si>
    <t>Einspeisevergütung</t>
  </si>
  <si>
    <t>Regelzone</t>
  </si>
  <si>
    <t>Grund*</t>
  </si>
  <si>
    <t>Jahr</t>
  </si>
  <si>
    <t>kaufm. abgenommene Strommenge 
[kWh]</t>
  </si>
  <si>
    <t>Einspeisevergütung
[EUR]</t>
  </si>
  <si>
    <t>Summe 50Hertz</t>
  </si>
  <si>
    <t>Summe Amprion</t>
  </si>
  <si>
    <t>Summe TenneT</t>
  </si>
  <si>
    <t>Summe TransnetBW</t>
  </si>
  <si>
    <t>Direktvermarktung</t>
  </si>
  <si>
    <t>Strommenge 
Direktvermarktung
[kWh]</t>
  </si>
  <si>
    <t>Marktprämie
[EUR]</t>
  </si>
  <si>
    <t>Mieterstromzuschlag</t>
  </si>
  <si>
    <t>Strommenge 
Mieterstromzuschlag
[kWh]</t>
  </si>
  <si>
    <t>Mieterstromzuschlag
[EUR]</t>
  </si>
  <si>
    <t>Flexibilitätszuschlag und Flexibilitätsprämie</t>
  </si>
  <si>
    <t>Flexibilitätszuschlag und Flexibilitätsprämie
[EUR]</t>
  </si>
  <si>
    <t>Finanzielle Beteiligung der Kommunen am Ausbau</t>
  </si>
  <si>
    <t>Finanzielle Beteiligung der Kommunen am Ausbau
[EUR]</t>
  </si>
  <si>
    <t>Projektsicherungsbeitrag</t>
  </si>
  <si>
    <t>Projektsicherungsbeitrag
[EUR]</t>
  </si>
  <si>
    <t>Zahlungen bei Pflichtverstößen</t>
  </si>
  <si>
    <t>Zahlungen bei Pflichtverstößen
[EUR]</t>
  </si>
  <si>
    <t>Vermiedene Netzentgelte</t>
  </si>
  <si>
    <t>Vermiedene Netzentgelte
[EUR]</t>
  </si>
  <si>
    <t>*) Legende zu den Gründen für die nachträgliche Korrekturen nach § 20 Abs. 1 EnFG:</t>
  </si>
  <si>
    <t>1: Rückforderungen aufgrund von § 18 Abs. 1 EnFG (§ 20 Abs. 1 Nr. 1 EnFG)</t>
  </si>
  <si>
    <t>2: rechtskräftige Gerichtsentscheidung im Hauptsacheverfahren (§ 20 Abs. 1 Nr. 2 EnFG)</t>
  </si>
  <si>
    <t xml:space="preserve">3: Ergebnis eines Verfahrens bei der Clearingstelle nach § 81 Abs. 4 Satz 1 Nr. 1 oder 2EEG (§ 20 Abs. 1 Nr. 3 EnFG) </t>
  </si>
  <si>
    <t xml:space="preserve">4: Entscheidungen der Bundesnetzagentur nach § 62 EnFG, § 85EEG (§ 20 Abs. 1 Nr. 4 EnFG) </t>
  </si>
  <si>
    <t>5: vollstreckbarer Titel, der erst nach der Abrechnung nach § 15 EnFG ergangen ist (§ 20 Abs. 1 Nr. 5 EnFG)</t>
  </si>
  <si>
    <t xml:space="preserve">6: Zahlungen, die nach § 26 Abs. 2EEG zu einem späteren Zeitpunkt fällig geworden sind (§ 20 Abs. 1 Nr. 6 EnFG) </t>
  </si>
  <si>
    <t>7: unstreitige Korrektur fehlerhafter oder unvollständiger Angaben (§ 20 Abs. 1 Nr. 7 EnFG)</t>
  </si>
  <si>
    <t>kaufm. abgenommene Strommenge
[kWh]</t>
  </si>
  <si>
    <t>Zusammenfassung der Einspeisevergütungen/Marktprämien bzw. finanzielle Förderungen oder erhaltener Zahlungen nach EEG in Euro</t>
  </si>
  <si>
    <t>Übertragungsnetz-
betreiber</t>
  </si>
  <si>
    <t>Einspeise-
vergütung</t>
  </si>
  <si>
    <t>Marktprämie</t>
  </si>
  <si>
    <t>Mieterstrom-
zuschlag</t>
  </si>
  <si>
    <t>Förderung der Flexibilität</t>
  </si>
  <si>
    <t>Finanzielle Beteiligung von Kommunen am Ausbau</t>
  </si>
  <si>
    <t>Projekt-
sicherungs-
beitrag</t>
  </si>
  <si>
    <t>Zwischenergebnis</t>
  </si>
  <si>
    <t>(1)</t>
  </si>
  <si>
    <t>(2)</t>
  </si>
  <si>
    <t>(3)</t>
  </si>
  <si>
    <t>(4)</t>
  </si>
  <si>
    <t>(5)</t>
  </si>
  <si>
    <t>(6)</t>
  </si>
  <si>
    <t>(7)</t>
  </si>
  <si>
    <t>(8)</t>
  </si>
  <si>
    <t>(9) = (1) + (2)
+ (3) + (4) + (5) + (6) - (7) - (8)</t>
  </si>
  <si>
    <t>50Hertz (ÜNB)</t>
  </si>
  <si>
    <t>SNB901665585874</t>
  </si>
  <si>
    <t>SNB910474681448</t>
  </si>
  <si>
    <t>SNB911159111601</t>
  </si>
  <si>
    <t>SNB912218404412</t>
  </si>
  <si>
    <t>SNB913006238462</t>
  </si>
  <si>
    <t>SNB913130054136</t>
  </si>
  <si>
    <t>SNB913280322543</t>
  </si>
  <si>
    <t>SNB913563830420</t>
  </si>
  <si>
    <t>SNB914103081760</t>
  </si>
  <si>
    <t>SNB914630088973</t>
  </si>
  <si>
    <t>SNB914879260819</t>
  </si>
  <si>
    <t>SNB915186313908</t>
  </si>
  <si>
    <t>SNB915358347793</t>
  </si>
  <si>
    <t>SNB915638224585</t>
  </si>
  <si>
    <t>SNB916269213931</t>
  </si>
  <si>
    <t>SNB916663914472</t>
  </si>
  <si>
    <t>SNB917314328846</t>
  </si>
  <si>
    <t>SNB917432806905</t>
  </si>
  <si>
    <t>SNB918070278383</t>
  </si>
  <si>
    <t>SNB918084816830</t>
  </si>
  <si>
    <t>SNB918539636471</t>
  </si>
  <si>
    <t>SNB918620072652</t>
  </si>
  <si>
    <t>SNB919654931526</t>
  </si>
  <si>
    <t>SNB919657321775</t>
  </si>
  <si>
    <t>SNB920348005966</t>
  </si>
  <si>
    <t>SNB920699937404</t>
  </si>
  <si>
    <t>SNB921629791202</t>
  </si>
  <si>
    <t>SNB922055731633</t>
  </si>
  <si>
    <t>SNB922354559020</t>
  </si>
  <si>
    <t>SNB922689183730</t>
  </si>
  <si>
    <t>SNB922861338965</t>
  </si>
  <si>
    <t>SNB925823629552</t>
  </si>
  <si>
    <t>SNB925883927308</t>
  </si>
  <si>
    <t>SNB926394976090</t>
  </si>
  <si>
    <t>SNB926442995943</t>
  </si>
  <si>
    <t>SNB926470799582</t>
  </si>
  <si>
    <t>SNB927160517950</t>
  </si>
  <si>
    <t>SNB927925826730</t>
  </si>
  <si>
    <t>SNB928200943784</t>
  </si>
  <si>
    <t>SNB928602915495</t>
  </si>
  <si>
    <t>SNB928759560869</t>
  </si>
  <si>
    <t>SNB929027950139</t>
  </si>
  <si>
    <t>SNB930067626847</t>
  </si>
  <si>
    <t>SNB930525911119</t>
  </si>
  <si>
    <t>SNB931294328658</t>
  </si>
  <si>
    <t>SNB931431136771</t>
  </si>
  <si>
    <t>SNB931986174853</t>
  </si>
  <si>
    <t>SNB932006596143</t>
  </si>
  <si>
    <t>SNB932107297727</t>
  </si>
  <si>
    <t>SNB932509765411</t>
  </si>
  <si>
    <t>SNB933235634552</t>
  </si>
  <si>
    <t>SNB933274941888</t>
  </si>
  <si>
    <t>SNB933459598975</t>
  </si>
  <si>
    <t>SNB933869654360</t>
  </si>
  <si>
    <t>SNB934071779865</t>
  </si>
  <si>
    <t>SNB934355412402</t>
  </si>
  <si>
    <t>SNB934514392514</t>
  </si>
  <si>
    <t>SNB934984130722</t>
  </si>
  <si>
    <t>SNB935760057516</t>
  </si>
  <si>
    <t>SNB936461984224</t>
  </si>
  <si>
    <t>SNB936480897581</t>
  </si>
  <si>
    <t>SNB936769439815</t>
  </si>
  <si>
    <t>SNB936940951426</t>
  </si>
  <si>
    <t>SNB937001443546</t>
  </si>
  <si>
    <t>SNB938672757734</t>
  </si>
  <si>
    <t>SNB939517994215</t>
  </si>
  <si>
    <t>SNB939624707241</t>
  </si>
  <si>
    <t>SNB939724292715</t>
  </si>
  <si>
    <t>SNB941081544895</t>
  </si>
  <si>
    <t>SNB941283828373</t>
  </si>
  <si>
    <t>SNB941314694489</t>
  </si>
  <si>
    <t>SNB941690671609</t>
  </si>
  <si>
    <t>SNB942159258331</t>
  </si>
  <si>
    <t>SNB943531720705</t>
  </si>
  <si>
    <t>SNB943962034624</t>
  </si>
  <si>
    <t>SNB944962954653</t>
  </si>
  <si>
    <t>SNB945861817537</t>
  </si>
  <si>
    <t>SNB946013720880</t>
  </si>
  <si>
    <t>SNB946425570127</t>
  </si>
  <si>
    <t>SNB946612539746</t>
  </si>
  <si>
    <t>SNB948470226516</t>
  </si>
  <si>
    <t>SNB948816192529</t>
  </si>
  <si>
    <t>SNB948859455841</t>
  </si>
  <si>
    <t>SNB950262883869</t>
  </si>
  <si>
    <t>SNB951105240061</t>
  </si>
  <si>
    <t>SNB951305396193</t>
  </si>
  <si>
    <t>SNB952677840789</t>
  </si>
  <si>
    <t>SNB953495670831</t>
  </si>
  <si>
    <t>SNB953669866350</t>
  </si>
  <si>
    <t>SNB954281375657</t>
  </si>
  <si>
    <t>SNB954814647626</t>
  </si>
  <si>
    <t>SNB957404386462</t>
  </si>
  <si>
    <t>SNB957440824454</t>
  </si>
  <si>
    <t>SNB957549782006</t>
  </si>
  <si>
    <t>SNB957591716776</t>
  </si>
  <si>
    <t>SNB958237843443</t>
  </si>
  <si>
    <t>SNB959120377328</t>
  </si>
  <si>
    <t>SNB959176447266</t>
  </si>
  <si>
    <t>SNB959567240391</t>
  </si>
  <si>
    <t>SNB959966681252</t>
  </si>
  <si>
    <t>SNB960729432592</t>
  </si>
  <si>
    <t>SNB961316124487</t>
  </si>
  <si>
    <t>SNB961833910969</t>
  </si>
  <si>
    <t>SNB961943991735</t>
  </si>
  <si>
    <t>SNB962389410347</t>
  </si>
  <si>
    <t>SNB962890977544</t>
  </si>
  <si>
    <t>SNB963070917732</t>
  </si>
  <si>
    <t>SNB963792700889</t>
  </si>
  <si>
    <t>SNB963995572245</t>
  </si>
  <si>
    <t>SNB964045995373</t>
  </si>
  <si>
    <t>SNB964092397892</t>
  </si>
  <si>
    <t>SNB964659661008</t>
  </si>
  <si>
    <t>SNB968295079586</t>
  </si>
  <si>
    <t>SNB968914838013</t>
  </si>
  <si>
    <t>SNB970223838288</t>
  </si>
  <si>
    <t>SNB970821959712</t>
  </si>
  <si>
    <t>SNB971199523673</t>
  </si>
  <si>
    <t>SNB971345683381</t>
  </si>
  <si>
    <t>SNB971770548286</t>
  </si>
  <si>
    <t>SNB971962135690</t>
  </si>
  <si>
    <t>SNB973501936539</t>
  </si>
  <si>
    <t>SNB973505068113</t>
  </si>
  <si>
    <t>SNB974684403535</t>
  </si>
  <si>
    <t>SNB974763887737</t>
  </si>
  <si>
    <t>SNB975176329548</t>
  </si>
  <si>
    <t>SNB975846871759</t>
  </si>
  <si>
    <t>SNB976240506834</t>
  </si>
  <si>
    <t>SNB976679550309</t>
  </si>
  <si>
    <t>SNB977174706994</t>
  </si>
  <si>
    <t>SNB977374861035</t>
  </si>
  <si>
    <t>SNB977641826996</t>
  </si>
  <si>
    <t>SNB978051166283</t>
  </si>
  <si>
    <t>SNB978071940108</t>
  </si>
  <si>
    <t>SNB979269087643</t>
  </si>
  <si>
    <t>SNB979429791342</t>
  </si>
  <si>
    <t>SNB980808485264</t>
  </si>
  <si>
    <t>SNB981122608278</t>
  </si>
  <si>
    <t>SNB981460842488</t>
  </si>
  <si>
    <t>SNB981597332487</t>
  </si>
  <si>
    <t>SNB982046657236</t>
  </si>
  <si>
    <t>SNB982241851170</t>
  </si>
  <si>
    <t>SNB982934611074</t>
  </si>
  <si>
    <t>SNB983029590205</t>
  </si>
  <si>
    <t>SNB983765888505</t>
  </si>
  <si>
    <t>SNB985072256732</t>
  </si>
  <si>
    <t>SNB985993443181</t>
  </si>
  <si>
    <t>SNB987317008403</t>
  </si>
  <si>
    <t>SNB987483520273</t>
  </si>
  <si>
    <t>SNB988532040636</t>
  </si>
  <si>
    <t>SNB989700422711</t>
  </si>
  <si>
    <t>SNB990362338043</t>
  </si>
  <si>
    <t>SNB990971435621</t>
  </si>
  <si>
    <t>SNB991689251534</t>
  </si>
  <si>
    <t>SNB991836941189</t>
  </si>
  <si>
    <t>SNB995034381532</t>
  </si>
  <si>
    <t>SNB995332374861</t>
  </si>
  <si>
    <t>SNB999125588145</t>
  </si>
  <si>
    <t>SNB926394308747</t>
  </si>
  <si>
    <t>SNB978108787379</t>
  </si>
  <si>
    <t>SNB939688186686</t>
  </si>
  <si>
    <t>SNB974739102161</t>
  </si>
  <si>
    <t>SNB985871274975</t>
  </si>
  <si>
    <t>SNB929663692172</t>
  </si>
  <si>
    <t>SNB915100694458</t>
  </si>
  <si>
    <t>SNB933956506145</t>
  </si>
  <si>
    <t>SNB976890256486</t>
  </si>
  <si>
    <t>SNB942305388936</t>
  </si>
  <si>
    <t>SNB956986612075</t>
  </si>
  <si>
    <t>SNB946885311919</t>
  </si>
  <si>
    <t>SNB983526428810</t>
  </si>
  <si>
    <t>SNB961745390019</t>
  </si>
  <si>
    <t>SNB959523885956</t>
  </si>
  <si>
    <t>SNB984269982003</t>
  </si>
  <si>
    <t>SNB990887002092</t>
  </si>
  <si>
    <t>SNB944057190867</t>
  </si>
  <si>
    <t>SNB900123507953</t>
  </si>
  <si>
    <t>SNB967148688999</t>
  </si>
  <si>
    <t>SNB986042567117</t>
  </si>
  <si>
    <t>SNB981335690930</t>
  </si>
  <si>
    <t>SNB918156808725</t>
  </si>
  <si>
    <t>SNB964262506406</t>
  </si>
  <si>
    <t>SNB969362778135</t>
  </si>
  <si>
    <t>SNB921816651920</t>
  </si>
  <si>
    <t>SNB985382489820</t>
  </si>
  <si>
    <t>SNB932516649124</t>
  </si>
  <si>
    <t>SNB910696207785</t>
  </si>
  <si>
    <t>SNB959585826225</t>
  </si>
  <si>
    <t>SNB942804093577</t>
  </si>
  <si>
    <t>SNB954537392643</t>
  </si>
  <si>
    <t>SNB992672107807</t>
  </si>
  <si>
    <t>SNB961471621746</t>
  </si>
  <si>
    <t>SNB931015724646</t>
  </si>
  <si>
    <t>SNB987153361809</t>
  </si>
  <si>
    <t>SNB955266506998</t>
  </si>
  <si>
    <t>SNB944150243392</t>
  </si>
  <si>
    <t>SNB966809778161</t>
  </si>
  <si>
    <t>SNB973672371320</t>
  </si>
  <si>
    <t>SNB918250928893</t>
  </si>
  <si>
    <t>SNB983792571722</t>
  </si>
  <si>
    <t>SNB991400668603</t>
  </si>
  <si>
    <t>SNB955586052717</t>
  </si>
  <si>
    <t>SNB931164620455</t>
  </si>
  <si>
    <t>SNB972265030262</t>
  </si>
  <si>
    <t>SNB973356062049</t>
  </si>
  <si>
    <t>SNB918097788087</t>
  </si>
  <si>
    <t>SNB980055629275</t>
  </si>
  <si>
    <t>SNB921319639913</t>
  </si>
  <si>
    <t>SNB922774216633</t>
  </si>
  <si>
    <t>SNB969058795651</t>
  </si>
  <si>
    <t>SNB982432856366</t>
  </si>
  <si>
    <t>SNB958077102830</t>
  </si>
  <si>
    <t>SNB977716315769</t>
  </si>
  <si>
    <t>SNB974711150357</t>
  </si>
  <si>
    <t>SNB982660786343</t>
  </si>
  <si>
    <t>SNB922361841965</t>
  </si>
  <si>
    <t>SNB913768089142</t>
  </si>
  <si>
    <t>SNB924747450655</t>
  </si>
  <si>
    <t>SNB945750197795</t>
  </si>
  <si>
    <t>SNB912063565672</t>
  </si>
  <si>
    <t>SNB915471253889</t>
  </si>
  <si>
    <t>SNB979326623005</t>
  </si>
  <si>
    <t>SNB922030852827</t>
  </si>
  <si>
    <t>SNB911705062982</t>
  </si>
  <si>
    <t>SNB930325069232</t>
  </si>
  <si>
    <t>SNB965281540327</t>
  </si>
  <si>
    <t>SNB929881052512</t>
  </si>
  <si>
    <t>SNB982030394239</t>
  </si>
  <si>
    <t>SNB942111583372</t>
  </si>
  <si>
    <t>SNB914027640531</t>
  </si>
  <si>
    <t>SNB975680234468</t>
  </si>
  <si>
    <t>SNB956958990736</t>
  </si>
  <si>
    <t>SNB965118678667</t>
  </si>
  <si>
    <t>SNB932161540975</t>
  </si>
  <si>
    <t>SNB940133714842</t>
  </si>
  <si>
    <t>SNB947698671429</t>
  </si>
  <si>
    <t>SNB983444187332</t>
  </si>
  <si>
    <t>SNB916123648602</t>
  </si>
  <si>
    <t>SNB974492211483</t>
  </si>
  <si>
    <t>SNB976379598847</t>
  </si>
  <si>
    <t>SNB971503120734</t>
  </si>
  <si>
    <t>SNB989025785690</t>
  </si>
  <si>
    <t>SNB916617262147</t>
  </si>
  <si>
    <t>SNB966808200267</t>
  </si>
  <si>
    <t>SNB912743424114</t>
  </si>
  <si>
    <t>SNB934185023519</t>
  </si>
  <si>
    <t>SNB920357766414</t>
  </si>
  <si>
    <t>SNB911521002599</t>
  </si>
  <si>
    <t>SNB985098042388</t>
  </si>
  <si>
    <t>SNB982394830312</t>
  </si>
  <si>
    <t>SNB967794191157</t>
  </si>
  <si>
    <t>SNB941004899811</t>
  </si>
  <si>
    <t>SNB914306944756</t>
  </si>
  <si>
    <t>SNB934949020686</t>
  </si>
  <si>
    <t>SNB911081401368</t>
  </si>
  <si>
    <t>SNB985431470335</t>
  </si>
  <si>
    <t>SNB945413736880</t>
  </si>
  <si>
    <t>SNB966813503780</t>
  </si>
  <si>
    <t>SNB940122004213</t>
  </si>
  <si>
    <t>SNB986403410816</t>
  </si>
  <si>
    <t>SNB962064980332</t>
  </si>
  <si>
    <t>SNB951760950909</t>
  </si>
  <si>
    <t>SNB943261073362</t>
  </si>
  <si>
    <t>SNB958416423039</t>
  </si>
  <si>
    <t>SNB925999725461</t>
  </si>
  <si>
    <t>SNB953661539375</t>
  </si>
  <si>
    <t>SNB997465895442</t>
  </si>
  <si>
    <t>SNB914731268120</t>
  </si>
  <si>
    <t>SNB933760214908</t>
  </si>
  <si>
    <t>SNB940113133601</t>
  </si>
  <si>
    <t>SNB958070514050</t>
  </si>
  <si>
    <t>SNB926470603247</t>
  </si>
  <si>
    <t>SNB926480464456</t>
  </si>
  <si>
    <t>SNB986931195988</t>
  </si>
  <si>
    <t>SNB913730249284</t>
  </si>
  <si>
    <t>SNB911641710114</t>
  </si>
  <si>
    <t>SNB978730380269</t>
  </si>
  <si>
    <t>SNB911602541351</t>
  </si>
  <si>
    <t>SNB969068596941</t>
  </si>
  <si>
    <t>SNB961497906636</t>
  </si>
  <si>
    <t>SNB943662886851</t>
  </si>
  <si>
    <t>SNB984338214660</t>
  </si>
  <si>
    <t>SNB921897286493</t>
  </si>
  <si>
    <t>SNB919708421706</t>
  </si>
  <si>
    <t>SNB961322866920</t>
  </si>
  <si>
    <t>SNB987569421388</t>
  </si>
  <si>
    <t>SNB971007500575</t>
  </si>
  <si>
    <t>SNB932375556731</t>
  </si>
  <si>
    <t>SNB986190606218</t>
  </si>
  <si>
    <t>SNB971311555230</t>
  </si>
  <si>
    <t>SNB973074326355</t>
  </si>
  <si>
    <t>SNB965379905076</t>
  </si>
  <si>
    <t>SNB993724515038</t>
  </si>
  <si>
    <t>SNB924685554682</t>
  </si>
  <si>
    <t>SNB931546188436</t>
  </si>
  <si>
    <t>SNB965107360993</t>
  </si>
  <si>
    <t>SNB963671951227</t>
  </si>
  <si>
    <t>SNB921550647487</t>
  </si>
  <si>
    <t>SNB969826201797</t>
  </si>
  <si>
    <t>SNB912239808732</t>
  </si>
  <si>
    <t>SNB932788203468</t>
  </si>
  <si>
    <t>SNB972046955654</t>
  </si>
  <si>
    <t>SNB972040623122</t>
  </si>
  <si>
    <t>SNB948741734467</t>
  </si>
  <si>
    <t>SNB931930462517</t>
  </si>
  <si>
    <t>SNB969688824103</t>
  </si>
  <si>
    <t>SNB960797798422</t>
  </si>
  <si>
    <t>SNB935600499711</t>
  </si>
  <si>
    <t>SNB948311994307</t>
  </si>
  <si>
    <t>SNB926697076725</t>
  </si>
  <si>
    <t>SNB935814055062</t>
  </si>
  <si>
    <t>SNB927498960503</t>
  </si>
  <si>
    <t>SNB998044089535</t>
  </si>
  <si>
    <t>SNB918689434309</t>
  </si>
  <si>
    <t>SNB934068635945</t>
  </si>
  <si>
    <t>SNB943480673763</t>
  </si>
  <si>
    <t>SNB931774737192</t>
  </si>
  <si>
    <t>SNB991561247815</t>
  </si>
  <si>
    <t>SNB945532057606</t>
  </si>
  <si>
    <t>SNB990174285078</t>
  </si>
  <si>
    <t>SNB977481237679</t>
  </si>
  <si>
    <t>SNB922607376381</t>
  </si>
  <si>
    <t>SNB979980141082</t>
  </si>
  <si>
    <t>SNB955001358523</t>
  </si>
  <si>
    <t>SNB985347645049</t>
  </si>
  <si>
    <t>SNB911144461377</t>
  </si>
  <si>
    <t>SNB929088252340</t>
  </si>
  <si>
    <t>SNB987451707521</t>
  </si>
  <si>
    <t>SNB968648650424</t>
  </si>
  <si>
    <t>SNB966823215826</t>
  </si>
  <si>
    <t>SNB923190544898</t>
  </si>
  <si>
    <t>SNB933767388565</t>
  </si>
  <si>
    <t>SNB931639626302</t>
  </si>
  <si>
    <t>SNB950584553167</t>
  </si>
  <si>
    <t>SNB945021456095</t>
  </si>
  <si>
    <t>SNB969345305204</t>
  </si>
  <si>
    <t>SNB950006175489</t>
  </si>
  <si>
    <t>SNB944294076061</t>
  </si>
  <si>
    <t>SNB983315496327</t>
  </si>
  <si>
    <t>SNB921299925846</t>
  </si>
  <si>
    <t>SNB931070025696</t>
  </si>
  <si>
    <t>SNB982049301273</t>
  </si>
  <si>
    <t>SNB964592501355</t>
  </si>
  <si>
    <t>SNB950724684287</t>
  </si>
  <si>
    <t>SNB943841101959</t>
  </si>
  <si>
    <t>SNB940437318166</t>
  </si>
  <si>
    <t>SNB918290153354</t>
  </si>
  <si>
    <t>SNB974556654430</t>
  </si>
  <si>
    <t>SNB943042904373</t>
  </si>
  <si>
    <t>SNB924477581384</t>
  </si>
  <si>
    <t>SNB925558752303</t>
  </si>
  <si>
    <t>SNB960884494671</t>
  </si>
  <si>
    <t>SNB956923775696</t>
  </si>
  <si>
    <t>SNB924659713978</t>
  </si>
  <si>
    <t>SNB948485211972</t>
  </si>
  <si>
    <t>SNB935578300972</t>
  </si>
  <si>
    <t>SNB968670865650</t>
  </si>
  <si>
    <t>SNB968694358282</t>
  </si>
  <si>
    <t>SNB971169136186</t>
  </si>
  <si>
    <t>SNB991381724831</t>
  </si>
  <si>
    <t>SNB930709120863</t>
  </si>
  <si>
    <t>SNB942173666990</t>
  </si>
  <si>
    <t>SNB980883363112</t>
  </si>
  <si>
    <t>SNB922514070884</t>
  </si>
  <si>
    <t>SNB941650885558</t>
  </si>
  <si>
    <t>SNB934961797092</t>
  </si>
  <si>
    <t>SNB981060961299</t>
  </si>
  <si>
    <t>SNB977443469322</t>
  </si>
  <si>
    <t>SNB918576265276</t>
  </si>
  <si>
    <t>SNB921080203146</t>
  </si>
  <si>
    <t>SNB981193584808</t>
  </si>
  <si>
    <t>SNB991410365127</t>
  </si>
  <si>
    <t>SNB919208961290</t>
  </si>
  <si>
    <t>SNB913346629968</t>
  </si>
  <si>
    <t>SNB960502792271</t>
  </si>
  <si>
    <t>SNB962756415364</t>
  </si>
  <si>
    <t>SNB951791941969</t>
  </si>
  <si>
    <t>SNB959255155907</t>
  </si>
  <si>
    <t>SNB931823254809</t>
  </si>
  <si>
    <t>SNB922811950100</t>
  </si>
  <si>
    <t>SNB943984165313</t>
  </si>
  <si>
    <t>SNB910882213224</t>
  </si>
  <si>
    <t>SNB947092763157</t>
  </si>
  <si>
    <t>SNB916743652645</t>
  </si>
  <si>
    <t>SNB910956210043</t>
  </si>
  <si>
    <t>SNB968646876970</t>
  </si>
  <si>
    <t>SNB963795614626</t>
  </si>
  <si>
    <t>SNB957632855181</t>
  </si>
  <si>
    <t>SNB967068117678</t>
  </si>
  <si>
    <t>SNB972153058149</t>
  </si>
  <si>
    <t>SNB983546347757</t>
  </si>
  <si>
    <t>SNB951232597106</t>
  </si>
  <si>
    <t>SNB979202870318</t>
  </si>
  <si>
    <t>SNB942824437573</t>
  </si>
  <si>
    <t>SNB948413721931</t>
  </si>
  <si>
    <t>SNB911696239035</t>
  </si>
  <si>
    <t>SNB927574397889</t>
  </si>
  <si>
    <t>SNB991797615686</t>
  </si>
  <si>
    <t>SNB911960309587</t>
  </si>
  <si>
    <t>SNB935626894156</t>
  </si>
  <si>
    <t>SNB960882503184</t>
  </si>
  <si>
    <t>SNB939428749966</t>
  </si>
  <si>
    <t>SNB941183960449</t>
  </si>
  <si>
    <t>SNB949646353012</t>
  </si>
  <si>
    <t>SNB916328839515</t>
  </si>
  <si>
    <t>SNB958337664054</t>
  </si>
  <si>
    <t>SNB955872978110</t>
  </si>
  <si>
    <t>SNB977206503256</t>
  </si>
  <si>
    <t>SNB943571241628</t>
  </si>
  <si>
    <t>SNB937406641264</t>
  </si>
  <si>
    <t>SNB956377097702</t>
  </si>
  <si>
    <t>SNB970033313272</t>
  </si>
  <si>
    <t>SNB906862380628</t>
  </si>
  <si>
    <t>SNB929383206369</t>
  </si>
  <si>
    <t>SNB965315499379</t>
  </si>
  <si>
    <t>SNB946115797155</t>
  </si>
  <si>
    <t>SNB962996832648</t>
  </si>
  <si>
    <t>SNB988769717073</t>
  </si>
  <si>
    <t>SNB924120395771</t>
  </si>
  <si>
    <t>SNB965813404431</t>
  </si>
  <si>
    <t>SNB990562890006</t>
  </si>
  <si>
    <t>SNB926119738552</t>
  </si>
  <si>
    <t>SNB925878615876</t>
  </si>
  <si>
    <t>SNB924409922308</t>
  </si>
  <si>
    <t>SNB930423383254</t>
  </si>
  <si>
    <t>SNB967075358620</t>
  </si>
  <si>
    <t>SNB945322307522</t>
  </si>
  <si>
    <t>SNB917625393281</t>
  </si>
  <si>
    <t>SNB962736090291</t>
  </si>
  <si>
    <t>SNB944723161733</t>
  </si>
  <si>
    <t>SNB968325295962</t>
  </si>
  <si>
    <t>SNB962006136537</t>
  </si>
  <si>
    <t>SNB911347846643</t>
  </si>
  <si>
    <t>SNB941929592729</t>
  </si>
  <si>
    <t>SNB913576376151</t>
  </si>
  <si>
    <t>SNB927533168369</t>
  </si>
  <si>
    <t>SNB972740218178</t>
  </si>
  <si>
    <t>SNB954662803168</t>
  </si>
  <si>
    <t>SNB930312838582</t>
  </si>
  <si>
    <t>SNB914522191989</t>
  </si>
  <si>
    <t>SNB978191145308</t>
  </si>
  <si>
    <t>SNB955607007702</t>
  </si>
  <si>
    <t>SNB953794435957</t>
  </si>
  <si>
    <t>SNB928557841498</t>
  </si>
  <si>
    <t>SNB977581070640</t>
  </si>
  <si>
    <t>SNB919230329570</t>
  </si>
  <si>
    <t>SNB983359308570</t>
  </si>
  <si>
    <t>SNB975283859389</t>
  </si>
  <si>
    <t>SNB913866241817</t>
  </si>
  <si>
    <t>SNB932685335767</t>
  </si>
  <si>
    <t>SNB971196250442</t>
  </si>
  <si>
    <t>SNB971174411018</t>
  </si>
  <si>
    <t>SNB958561375085</t>
  </si>
  <si>
    <t>SNB965500640463</t>
  </si>
  <si>
    <t>SNB955706777742</t>
  </si>
  <si>
    <t>SNB953938790515</t>
  </si>
  <si>
    <t>SNB943319305469</t>
  </si>
  <si>
    <t>SNB985701689504</t>
  </si>
  <si>
    <t>SNB935482852901</t>
  </si>
  <si>
    <t>SNB941424038838</t>
  </si>
  <si>
    <t>SNB964573708865</t>
  </si>
  <si>
    <t>SNB936172924014</t>
  </si>
  <si>
    <t>SNB946958756494</t>
  </si>
  <si>
    <t>SNB914092143906</t>
  </si>
  <si>
    <t>SNB940718804685</t>
  </si>
  <si>
    <t>SNB976863966633</t>
  </si>
  <si>
    <t>SNB916008519201</t>
  </si>
  <si>
    <t>SNB914668240749</t>
  </si>
  <si>
    <t>SNB945768616967</t>
  </si>
  <si>
    <t>SNB981972152532</t>
  </si>
  <si>
    <t>SNB927892816017</t>
  </si>
  <si>
    <t>SNB939653726848</t>
  </si>
  <si>
    <t>SNB947270211210</t>
  </si>
  <si>
    <t>SNB954026274702</t>
  </si>
  <si>
    <t>SNB935738221819</t>
  </si>
  <si>
    <t>SNB996457394093</t>
  </si>
  <si>
    <t>SNB972723368326</t>
  </si>
  <si>
    <t>SNB960416123321</t>
  </si>
  <si>
    <t>SNB962110557570</t>
  </si>
  <si>
    <t>SNB958680286002</t>
  </si>
  <si>
    <t>SNB947030954821</t>
  </si>
  <si>
    <t>SNB950028563172</t>
  </si>
  <si>
    <t>SNB963499807249</t>
  </si>
  <si>
    <t>SNB924774487556</t>
  </si>
  <si>
    <t>SNB982085566391</t>
  </si>
  <si>
    <t>SNB932388577952</t>
  </si>
  <si>
    <t>SNB968489334224</t>
  </si>
  <si>
    <t>SNB959513498364</t>
  </si>
  <si>
    <t>SNB911031559460</t>
  </si>
  <si>
    <t>SNB959373877170</t>
  </si>
  <si>
    <t>SNB940847187345</t>
  </si>
  <si>
    <t>SNB964046129302</t>
  </si>
  <si>
    <t>SNB976170444053</t>
  </si>
  <si>
    <t>SNB965692805121</t>
  </si>
  <si>
    <t>SNB964375043041</t>
  </si>
  <si>
    <t>SNB957268511697</t>
  </si>
  <si>
    <t>SNB973519584647</t>
  </si>
  <si>
    <t>SNB983425156814</t>
  </si>
  <si>
    <t>SNB925050442719</t>
  </si>
  <si>
    <t>SNB956741146944</t>
  </si>
  <si>
    <t>SNB953868012787</t>
  </si>
  <si>
    <t>SNB929073868471</t>
  </si>
  <si>
    <t>SNB968949417344</t>
  </si>
  <si>
    <t>SNB948134408678</t>
  </si>
  <si>
    <t>SNB958672501014</t>
  </si>
  <si>
    <t>SNB945149216045</t>
  </si>
  <si>
    <t>SNB985206131959</t>
  </si>
  <si>
    <t>SNB971746988153</t>
  </si>
  <si>
    <t>SNB978963778161</t>
  </si>
  <si>
    <t>SNB985979481190</t>
  </si>
  <si>
    <t>SNB930134015819</t>
  </si>
  <si>
    <t>SNB973056451075</t>
  </si>
  <si>
    <t>SNB943915605062</t>
  </si>
  <si>
    <t>SNB965557517831</t>
  </si>
  <si>
    <t>SNB922051401837</t>
  </si>
  <si>
    <t>SNB917615238004</t>
  </si>
  <si>
    <t>SNB916672506194</t>
  </si>
  <si>
    <t>SNB978299965228</t>
  </si>
  <si>
    <t>SNB975659838086</t>
  </si>
  <si>
    <t>SNB924332586844</t>
  </si>
  <si>
    <t>SNB980412578185</t>
  </si>
  <si>
    <t>SNB967958627669</t>
  </si>
  <si>
    <t>SNB975801091031</t>
  </si>
  <si>
    <t>SNB980181102130</t>
  </si>
  <si>
    <t>SNB916711029424</t>
  </si>
  <si>
    <t>SNB990329664031</t>
  </si>
  <si>
    <t>SNB938620426132</t>
  </si>
  <si>
    <t>SNB925861098273</t>
  </si>
  <si>
    <t>SNB922220582657</t>
  </si>
  <si>
    <t>SNB917574266223</t>
  </si>
  <si>
    <t>SNB946137378622</t>
  </si>
  <si>
    <t>SNB947553215997</t>
  </si>
  <si>
    <t>SNB977253144464</t>
  </si>
  <si>
    <t>SNB967967636034</t>
  </si>
  <si>
    <t>SNB966216072913</t>
  </si>
  <si>
    <t>SNB985965721965</t>
  </si>
  <si>
    <t>SNB967782555602</t>
  </si>
  <si>
    <t>SNB914735995145</t>
  </si>
  <si>
    <t>SNB939431117011</t>
  </si>
  <si>
    <t>SNB949422762892</t>
  </si>
  <si>
    <t>SNB924793953759</t>
  </si>
  <si>
    <t>SNB960060046328</t>
  </si>
  <si>
    <t>SNB964802985821</t>
  </si>
  <si>
    <t>SNB922161652860</t>
  </si>
  <si>
    <t>SNB914149166902</t>
  </si>
  <si>
    <t>SNB964137069203</t>
  </si>
  <si>
    <t>SNB928258126528</t>
  </si>
  <si>
    <t>SNB942238573102</t>
  </si>
  <si>
    <t>SNB971641248901</t>
  </si>
  <si>
    <t>SNB987617847795</t>
  </si>
  <si>
    <t>SNB969473762610</t>
  </si>
  <si>
    <t>SNB914767582221</t>
  </si>
  <si>
    <t>SNB967490557615</t>
  </si>
  <si>
    <t>SNB926644622999</t>
  </si>
  <si>
    <t>SNB924330086940</t>
  </si>
  <si>
    <t>SNB934967462406</t>
  </si>
  <si>
    <t>SNB913273314623</t>
  </si>
  <si>
    <t>SNB919649671758</t>
  </si>
  <si>
    <t>SNB944601935326</t>
  </si>
  <si>
    <t>SNB988838479086</t>
  </si>
  <si>
    <t>SNB955718588763</t>
  </si>
  <si>
    <t>SNB939779591900</t>
  </si>
  <si>
    <t>SNB983964953738</t>
  </si>
  <si>
    <t>SNB989365725226</t>
  </si>
  <si>
    <t>SNB922269370765</t>
  </si>
  <si>
    <t>SNB984334051054</t>
  </si>
  <si>
    <t>SNB955248518643</t>
  </si>
  <si>
    <t>SNB933386930565</t>
  </si>
  <si>
    <t>SNB973742186519</t>
  </si>
  <si>
    <t>SNB977966674678</t>
  </si>
  <si>
    <t>SNB984571613121</t>
  </si>
  <si>
    <t>SNB942257679137</t>
  </si>
  <si>
    <t>SNB947683785568</t>
  </si>
  <si>
    <t>SNB980054996408</t>
  </si>
  <si>
    <t>SNB915728555230</t>
  </si>
  <si>
    <t>SNB928992067729</t>
  </si>
  <si>
    <t>SNB971076036227</t>
  </si>
  <si>
    <t>SNB957209230809</t>
  </si>
  <si>
    <t>SNB911969765803</t>
  </si>
  <si>
    <t>SNB982713229933</t>
  </si>
  <si>
    <t>SNB918516395612</t>
  </si>
  <si>
    <t>SNB974547197724</t>
  </si>
  <si>
    <t>SNB982597073882</t>
  </si>
  <si>
    <t>SNB945186990991</t>
  </si>
  <si>
    <t>SNB935303204162</t>
  </si>
  <si>
    <t>SNB965819408044</t>
  </si>
  <si>
    <t>SNB972511582064</t>
  </si>
  <si>
    <t>SNB955238223991</t>
  </si>
  <si>
    <t>SNB931316685899</t>
  </si>
  <si>
    <t>SNB952939058372</t>
  </si>
  <si>
    <t>SNB994749019716</t>
  </si>
  <si>
    <t>SNB911838879365</t>
  </si>
  <si>
    <t>SNB989583209836</t>
  </si>
  <si>
    <t>SNB974959002937</t>
  </si>
  <si>
    <t>SNB976987786759</t>
  </si>
  <si>
    <t>SNB921899277833</t>
  </si>
  <si>
    <t>SNB945552907998</t>
  </si>
  <si>
    <t>SNB921626387354</t>
  </si>
  <si>
    <t>SNB917593691679</t>
  </si>
  <si>
    <t>SNB957862279702</t>
  </si>
  <si>
    <t>SNB923242117018</t>
  </si>
  <si>
    <t>SNB984060961757</t>
  </si>
  <si>
    <t>SNB941555074781</t>
  </si>
  <si>
    <t>SNB982380015723</t>
  </si>
  <si>
    <t>SNB988606051575</t>
  </si>
  <si>
    <t>SNB950882682972</t>
  </si>
  <si>
    <t>SNB924819944297</t>
  </si>
  <si>
    <t>SNB966494112844</t>
  </si>
  <si>
    <t>SNB914963192408</t>
  </si>
  <si>
    <t>SNB932374739180</t>
  </si>
  <si>
    <t>SNB916657570554</t>
  </si>
  <si>
    <t>SNB981113965977</t>
  </si>
  <si>
    <t>SNB919067474511</t>
  </si>
  <si>
    <t>SNB979973883449</t>
  </si>
  <si>
    <t>SNB982671807549</t>
  </si>
  <si>
    <t>SNB950960779068</t>
  </si>
  <si>
    <t>SNB960280760097</t>
  </si>
  <si>
    <t>SNB985704986426</t>
  </si>
  <si>
    <t>SNB977384143473</t>
  </si>
  <si>
    <t>SNB920157746937</t>
  </si>
  <si>
    <t>SNB950777700255</t>
  </si>
  <si>
    <t>SNB957988771050</t>
  </si>
  <si>
    <t>SNB967812386411</t>
  </si>
  <si>
    <t>SNB968862623211</t>
  </si>
  <si>
    <t>SNB978865527096</t>
  </si>
  <si>
    <t>SNB967982606159</t>
  </si>
  <si>
    <t>SNB981984960101</t>
  </si>
  <si>
    <t>SNB965998184692</t>
  </si>
  <si>
    <t>SNB954239007623</t>
  </si>
  <si>
    <t>SNB937722627607</t>
  </si>
  <si>
    <t>SNB969483935394</t>
  </si>
  <si>
    <t>SNB940297211072</t>
  </si>
  <si>
    <t>SNB976297675927</t>
  </si>
  <si>
    <t>SNB980783618473</t>
  </si>
  <si>
    <t>SNB930329896650</t>
  </si>
  <si>
    <t>SNB997826747014</t>
  </si>
  <si>
    <t>SNB983973032059</t>
  </si>
  <si>
    <t>SNB980449174619</t>
  </si>
  <si>
    <t>SNB980345455409</t>
  </si>
  <si>
    <t>SNB931610892481</t>
  </si>
  <si>
    <t>SNB990522725676</t>
  </si>
  <si>
    <t>SNB930558787330</t>
  </si>
  <si>
    <t>SNB981336194529</t>
  </si>
  <si>
    <t>SNB926937565941</t>
  </si>
  <si>
    <t>SNB917454122557</t>
  </si>
  <si>
    <t>SNB928340368768</t>
  </si>
  <si>
    <t>SNB963282434775</t>
  </si>
  <si>
    <t>SNB974053451990</t>
  </si>
  <si>
    <t>SNB921471558077</t>
  </si>
  <si>
    <t>SNB950336540445</t>
  </si>
  <si>
    <t>SNB924535591034</t>
  </si>
  <si>
    <t>SNB925831583235</t>
  </si>
  <si>
    <t>SNB929185184919</t>
  </si>
  <si>
    <t>SNB932489723517</t>
  </si>
  <si>
    <t>SNB981887803796</t>
  </si>
  <si>
    <t>SNB947727983103</t>
  </si>
  <si>
    <t>SNB987171059405</t>
  </si>
  <si>
    <t>SNB946373984786</t>
  </si>
  <si>
    <t>SNB917783023525</t>
  </si>
  <si>
    <t>SNB937094451244</t>
  </si>
  <si>
    <t>SNB988980270319</t>
  </si>
  <si>
    <t>SNB916027833432</t>
  </si>
  <si>
    <t>SNB945187645647</t>
  </si>
  <si>
    <t>SNB911692402044</t>
  </si>
  <si>
    <t>SNB985498109605</t>
  </si>
  <si>
    <t>SNB937858140285</t>
  </si>
  <si>
    <t>SNB980126228475</t>
  </si>
  <si>
    <t>SNB967186419241</t>
  </si>
  <si>
    <t>SNB915316807789</t>
  </si>
  <si>
    <t>SNB960098459084</t>
  </si>
  <si>
    <t>SNB931064958931</t>
  </si>
  <si>
    <t>SNB962011640685</t>
  </si>
  <si>
    <t>SNB913085272050</t>
  </si>
  <si>
    <t>SNB969534177940</t>
  </si>
  <si>
    <t>SNB951051725711</t>
  </si>
  <si>
    <t>SNB944419421783</t>
  </si>
  <si>
    <t>SNB940352624434</t>
  </si>
  <si>
    <t>SNB919861978666</t>
  </si>
  <si>
    <t>SNB984607096621</t>
  </si>
  <si>
    <t>SNB949369515353</t>
  </si>
  <si>
    <t>SNB973875583315</t>
  </si>
  <si>
    <t>SNB922722422505</t>
  </si>
  <si>
    <t>SNB952566530197</t>
  </si>
  <si>
    <t>SNB958060904298</t>
  </si>
  <si>
    <t>SNB986580518855</t>
  </si>
  <si>
    <t>SNB994111700501</t>
  </si>
  <si>
    <t>SNB929575518928</t>
  </si>
  <si>
    <t>SNB954187049256</t>
  </si>
  <si>
    <t>SNB985729975610</t>
  </si>
  <si>
    <t>SNB986363918520</t>
  </si>
  <si>
    <t>SNB951835062254</t>
  </si>
  <si>
    <t>SNB933013692798</t>
  </si>
  <si>
    <t>SNB985172238775</t>
  </si>
  <si>
    <t>SNB916255659316</t>
  </si>
  <si>
    <t>SNB946717964085</t>
  </si>
  <si>
    <t>SNB916151866986</t>
  </si>
  <si>
    <t>SNB947514936855</t>
  </si>
  <si>
    <t>SNB986482940686</t>
  </si>
  <si>
    <t>SNB946090906887</t>
  </si>
  <si>
    <t>SNB975581504646</t>
  </si>
  <si>
    <t>SNB949124413085</t>
  </si>
  <si>
    <t>SNB950039201827</t>
  </si>
  <si>
    <t>SNB920393062051</t>
  </si>
  <si>
    <t>SNB991263248615</t>
  </si>
  <si>
    <t>SNB903808877785</t>
  </si>
  <si>
    <t>SNB980362940834</t>
  </si>
  <si>
    <t>SNB952845016893</t>
  </si>
  <si>
    <t>SNB910395619643</t>
  </si>
  <si>
    <t>SNB940478286561</t>
  </si>
  <si>
    <t>SNB929262647085</t>
  </si>
  <si>
    <t>SNB996768145988</t>
  </si>
  <si>
    <t>SNB917014884420</t>
  </si>
  <si>
    <t>SNB953011641437</t>
  </si>
  <si>
    <t>SNB999912340406</t>
  </si>
  <si>
    <t>SNB910224319560</t>
  </si>
  <si>
    <t>SNB910950265032</t>
  </si>
  <si>
    <t>SNB910995561328</t>
  </si>
  <si>
    <t>SNB911104987275</t>
  </si>
  <si>
    <t>SNB913244202027</t>
  </si>
  <si>
    <t>SNB913289502922</t>
  </si>
  <si>
    <t>SNB913832420338</t>
  </si>
  <si>
    <t>SNB913992545742</t>
  </si>
  <si>
    <t>SNB914273329792</t>
  </si>
  <si>
    <t>SNB914946450877</t>
  </si>
  <si>
    <t>SNB915030239484</t>
  </si>
  <si>
    <t>SNB915686229082</t>
  </si>
  <si>
    <t>SNB916927144072</t>
  </si>
  <si>
    <t>SNB920730809172</t>
  </si>
  <si>
    <t>SNB921611512679</t>
  </si>
  <si>
    <t>SNB921631931771</t>
  </si>
  <si>
    <t>SNB921695080347</t>
  </si>
  <si>
    <t>SNB922074927642</t>
  </si>
  <si>
    <t>SNB922393870476</t>
  </si>
  <si>
    <t>SNB922793626642</t>
  </si>
  <si>
    <t>SNB923953358557</t>
  </si>
  <si>
    <t>SNB924181641435</t>
  </si>
  <si>
    <t>SNB924431834525</t>
  </si>
  <si>
    <t>SNB924453035597</t>
  </si>
  <si>
    <t>SNB925565312521</t>
  </si>
  <si>
    <t>SNB925685357501</t>
  </si>
  <si>
    <t>SNB926427521488</t>
  </si>
  <si>
    <t>SNB926559276683</t>
  </si>
  <si>
    <t>SNB926699071292</t>
  </si>
  <si>
    <t>SNB927462109518</t>
  </si>
  <si>
    <t>SNB928479274794</t>
  </si>
  <si>
    <t>SNB929168402344</t>
  </si>
  <si>
    <t>SNB929840763916</t>
  </si>
  <si>
    <t>SNB931622346583</t>
  </si>
  <si>
    <t>SNB933494191209</t>
  </si>
  <si>
    <t>SNB933529129573</t>
  </si>
  <si>
    <t>SNB934214092950</t>
  </si>
  <si>
    <t>SNB934457029447</t>
  </si>
  <si>
    <t>SNB934532229953</t>
  </si>
  <si>
    <t>SNB935144085258</t>
  </si>
  <si>
    <t>SNB935556509052</t>
  </si>
  <si>
    <t>SNB935723521351</t>
  </si>
  <si>
    <t>SNB935932937127</t>
  </si>
  <si>
    <t>SNB936176430474</t>
  </si>
  <si>
    <t>SNB938476571321</t>
  </si>
  <si>
    <t>SNB938624241519</t>
  </si>
  <si>
    <t>SNB940436967099</t>
  </si>
  <si>
    <t>SNB941042755957</t>
  </si>
  <si>
    <t>SNB942224012479</t>
  </si>
  <si>
    <t>SNB942274543879</t>
  </si>
  <si>
    <t>SNB942630156484</t>
  </si>
  <si>
    <t>SNB942908692218</t>
  </si>
  <si>
    <t>SNB943203125821</t>
  </si>
  <si>
    <t>SNB943604361118</t>
  </si>
  <si>
    <t>SNB944999584793</t>
  </si>
  <si>
    <t>SNB945502201350</t>
  </si>
  <si>
    <t>SNB946086138155</t>
  </si>
  <si>
    <t>SNB946710442153</t>
  </si>
  <si>
    <t>SNB946790148600</t>
  </si>
  <si>
    <t>SNB947193557761</t>
  </si>
  <si>
    <t>SNB947592865054</t>
  </si>
  <si>
    <t>SNB947709605108</t>
  </si>
  <si>
    <t>SNB948068461008</t>
  </si>
  <si>
    <t>SNB948186469375</t>
  </si>
  <si>
    <t>SNB948468070435</t>
  </si>
  <si>
    <t>SNB948673048298</t>
  </si>
  <si>
    <t>SNB949152526504</t>
  </si>
  <si>
    <t>SNB951180867351</t>
  </si>
  <si>
    <t>SNB952385093224</t>
  </si>
  <si>
    <t>SNB953132482766</t>
  </si>
  <si>
    <t>SNB953422913031</t>
  </si>
  <si>
    <t>SNB953453232156</t>
  </si>
  <si>
    <t>SNB953975499051</t>
  </si>
  <si>
    <t>SNB954776773166</t>
  </si>
  <si>
    <t>SNB956411704207</t>
  </si>
  <si>
    <t>SNB957361726592</t>
  </si>
  <si>
    <t>SNB959475630567</t>
  </si>
  <si>
    <t>SNB959959730332</t>
  </si>
  <si>
    <t>SNB961283575572</t>
  </si>
  <si>
    <t>SNB961448362368</t>
  </si>
  <si>
    <t>SNB961816584323</t>
  </si>
  <si>
    <t>SNB962013221356</t>
  </si>
  <si>
    <t>SNB962618092306</t>
  </si>
  <si>
    <t>SNB963746327452</t>
  </si>
  <si>
    <t>SNB963821222269</t>
  </si>
  <si>
    <t>SNB964273276183</t>
  </si>
  <si>
    <t>SNB965774651691</t>
  </si>
  <si>
    <t>SNB966380208811</t>
  </si>
  <si>
    <t>SNB967127819703</t>
  </si>
  <si>
    <t>SNB968273674970</t>
  </si>
  <si>
    <t>SNB969708579983</t>
  </si>
  <si>
    <t>SNB969871992015</t>
  </si>
  <si>
    <t>SNB970179850242</t>
  </si>
  <si>
    <t>SNB970253419624</t>
  </si>
  <si>
    <t>SNB970879855325</t>
  </si>
  <si>
    <t>SNB971087047229</t>
  </si>
  <si>
    <t>SNB971124937612</t>
  </si>
  <si>
    <t>SNB972264483465</t>
  </si>
  <si>
    <t>SNB973733148182</t>
  </si>
  <si>
    <t>SNB974041045040</t>
  </si>
  <si>
    <t>SNB974239978785</t>
  </si>
  <si>
    <t>SNB974894111862</t>
  </si>
  <si>
    <t>SNB975061261090</t>
  </si>
  <si>
    <t>SNB975462731697</t>
  </si>
  <si>
    <t>SNB976371748981</t>
  </si>
  <si>
    <t>SNB977095880292</t>
  </si>
  <si>
    <t>SNB979557818782</t>
  </si>
  <si>
    <t>SNB979950878543</t>
  </si>
  <si>
    <t>SNB982726407335</t>
  </si>
  <si>
    <t>SNB983384447602</t>
  </si>
  <si>
    <t>SNB984863778941</t>
  </si>
  <si>
    <t>SNB985099151188</t>
  </si>
  <si>
    <t>SNB985472799266</t>
  </si>
  <si>
    <t>SNB989253327099</t>
  </si>
  <si>
    <t>SNB990892864395</t>
  </si>
  <si>
    <t>SNB991882909515</t>
  </si>
  <si>
    <t>SNB993059842564</t>
  </si>
  <si>
    <t>SNB998167765620</t>
  </si>
  <si>
    <t>SNB998819299022</t>
  </si>
  <si>
    <t>Nachträgliche Korrekturen nach § 20 Abs. 1 EnFG 
Einspeise-
vergütung</t>
  </si>
  <si>
    <t>Nachträgliche Korrekturen nach § 20 Abs. 1 EnFG
Marktprämie</t>
  </si>
  <si>
    <t>Nachträgliche Korrekturen nach § 20 Abs. 1 EnFG
Mieterstrom-
zuschlag</t>
  </si>
  <si>
    <t>Nachträgliche Korrekturen nach § 20 Abs. 1 EnFG
Förderung der Flexibilität</t>
  </si>
  <si>
    <t xml:space="preserve">Nachträgliche Korrekturen nach § 20 Abs. 1 EnFG
Finanzielle Beteiligung der Kommunen am Ausbau
</t>
  </si>
  <si>
    <t>Nachträgliche Korrekturen nach § 20 Abs. 1 EnFG
Projekt-
sicherung-
beitrag</t>
  </si>
  <si>
    <t xml:space="preserve">Nachträgliche Korrekturen nach § 20 Abs. 1 EnFG
Zahlungen bei Pflichtverstößen
</t>
  </si>
  <si>
    <t>Nachträgliche Korrekturen nach § 20 Abs. 1 EnFG
Vermiedene Netzentgelte</t>
  </si>
  <si>
    <t xml:space="preserve">Zwischenergebnis
Korrekturen nach 
§ 20 Abs. 1 EnFG
</t>
  </si>
  <si>
    <t xml:space="preserve">Gesamtsumme
</t>
  </si>
  <si>
    <t>(10)</t>
  </si>
  <si>
    <t>(11)</t>
  </si>
  <si>
    <t>(12)</t>
  </si>
  <si>
    <t>(13)</t>
  </si>
  <si>
    <t>(14)</t>
  </si>
  <si>
    <t>(15)</t>
  </si>
  <si>
    <t>(16)</t>
  </si>
  <si>
    <t>(17)</t>
  </si>
  <si>
    <t>(18) = (10) + (11) + (12) + (13) + (14) + (15) - (16) - (17)</t>
  </si>
  <si>
    <t>(19) = (9) + (18)</t>
  </si>
  <si>
    <t>Zusammenfassung der im Rahmen der Einspeisevergütung kaufmännisch abgenommenen Strommengen in kWh</t>
  </si>
  <si>
    <t>Im Rahmen der Einspeise-
vergütung kaufmännisch abgenommene Strommengen</t>
  </si>
  <si>
    <t>Nachträgliche Korrekturen der im Rahmen der Einspeise-vergütung kaufmännisch abgenommenen 
Strommengen</t>
  </si>
  <si>
    <t>(I)</t>
  </si>
  <si>
    <t>(II)</t>
  </si>
  <si>
    <t>(III) = (I) + (II)</t>
  </si>
  <si>
    <t>Nachträgliche Korrekturen zu EEG-Jahresabrechnungen vergangener Jahre gegenüber Elektrizitätsversorgungsunternehmen, Eigenversorgern bzw.</t>
  </si>
  <si>
    <t xml:space="preserve">Letztverbrauchern gemäß § 66 Abs. 1 EnFG i.V.m. §§ 60a Satz 2, 62 Abs. 2 EEG 2021 oder § 66 Abs. 1 EnFG i.V.m. § 61 Abs. 3, § 62 Abs. 2 EEG 2021, </t>
  </si>
  <si>
    <t>die über den ÜNB abgewickelt werden auf Basis der Prüfungvermerke ÜNB</t>
  </si>
  <si>
    <t>Angaben zu Korrekturen in der Regelzone von 50Hertz</t>
  </si>
  <si>
    <t>Änderung der EEG-umlagepflichtigen
Strommenge
[kWh]</t>
  </si>
  <si>
    <t>Änderung der EEG-Umlage
[EUR]</t>
  </si>
  <si>
    <t>abzunehmende
EEG-Strommenge
[kWh]</t>
  </si>
  <si>
    <t>Vergütung für die
EEG-Strommenge
[EUR]</t>
  </si>
  <si>
    <t>Angaben zu Korrekturen in der Regelzone von Amprion</t>
  </si>
  <si>
    <t>Angaben zu Korrekturen in der Regelzone von TenneT</t>
  </si>
  <si>
    <t>Angaben zu Korrekturen in der Regelzone von TransnetBW</t>
  </si>
  <si>
    <t>8: Korrekturen nach § 66 Abs. 1 EnFG i.V.m. § 62 Abs. 2 EEG 2021</t>
  </si>
  <si>
    <t>Zusammenfassung der nachträglichen Korrekturen</t>
  </si>
  <si>
    <t>Änderung der EEG-umlagepflichtigen
Strommengen
[kWh]</t>
  </si>
  <si>
    <t>Summe Deutschland</t>
  </si>
  <si>
    <t>Nachträgliche Angaben zur EEG-Umlage für Eigenversorgung</t>
  </si>
  <si>
    <t>auf Basis der Prüfungsvermerke der ÜNB hinsichtlich der Angaben der VNB</t>
  </si>
  <si>
    <t>- von Eigenversorgern gemeldete nachträgliche Korrekturen nach § 66 Abs. 1 EnFG i.V.m. § 62 EEG in der für das Korrekturjahr geltenden Fassung</t>
  </si>
  <si>
    <t>- nachträglich von Eigenversorger erhalte Zahlungen, die noch nicht in der zusammengefassten Endabrechnungen für Vorjahre enthalten waren.</t>
  </si>
  <si>
    <t xml:space="preserve">- nachträgliche Korrekturen im Hinblick auf die Verringerung der EEG-Umlage bei Stromspeichern i. S. des § 61l EEG in der für das Korrekturjahr geltenden Fassung </t>
  </si>
  <si>
    <t>- die im Kalenderjahr 2024 von den Eigenversorgern erhaltenen Zinsen aufgrund von § 66 Abs. 1 EnFG i.V.m. § 61j Abs. 4, § 60 Abs. 3 EEG in der am 31.12.2022 geltenden Fassung angegeben</t>
  </si>
  <si>
    <t>EEG-Umlageart</t>
  </si>
  <si>
    <t>Änderung der EEG-umlagepflichtigen Strommengen
kWh</t>
  </si>
  <si>
    <t>Änderungen im Hinblick auf die erhaltene EEG-Umlage
EUR</t>
  </si>
  <si>
    <r>
      <t xml:space="preserve">EEG-Umlage nach § 61 Abs. 1 Satz 1 Nr. 1 EEG 2014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
(30 % der EEG-Umlage) </t>
    </r>
  </si>
  <si>
    <t>EEG-Umlage nach § 61 Abs. 1 Satz 2 EEG 2014
(100 % der EEG-Umlage)</t>
  </si>
  <si>
    <t>EEG-Umlage nach § 41 Abs. 3 EEG 2012</t>
  </si>
  <si>
    <t>EEG-Umlage nach § 42 Abs. 1 Satz 2 EEG 2012 und § 103 Abs. 5 EEG 2014</t>
  </si>
  <si>
    <t>EEG-Umlage nach § 61 Abs. 1 Satz 1 Nr. 1 EEG 2014
(30 % der EEG-Umlage)</t>
  </si>
  <si>
    <t>EEG-Umlage nach § 64, § 103 Abs. 3 bzw. 4 EEG 2014</t>
  </si>
  <si>
    <t>EEG-Umlage nach § 65 EEG 2014</t>
  </si>
  <si>
    <t>EEG-Umlage nach § 61 Abs. 1 Satz 1 Nr. 2 EEG 2014
(35 % der EEG-Umlage)</t>
  </si>
  <si>
    <t>EEG-Umlage nach § 61 Abs. 1 Satz 2 EEG 2014
(100% der EEG-Umlage)</t>
  </si>
  <si>
    <r>
      <t xml:space="preserve">EEG-Umlage nach § 61b EEG i.d.F. 2017 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
(40 % der EEG-Umlage)</t>
    </r>
  </si>
  <si>
    <t>EEG-Umlage nach § 61 Abs. 1 EEG i.d.F. 2017 für Anlagen, die keinen Anspruch auf Entfall oder Verringerung der EEG-Umlage nach § 61a bis § 61d EEG i.d.F. 2017 haben, sowie EEG-Umlage nach § 61g Abs. 1 EEG i.d.F. 2017
(100 % der EEG-Umlage)</t>
  </si>
  <si>
    <r>
      <t xml:space="preserve">Erhöhung der EEG-Umlage um 20 Prozentpunkte aufgrund Sanktionierung nach § 61g Abs. 2 EEG i.d.F. 2018 </t>
    </r>
    <r>
      <rPr>
        <vertAlign val="superscript"/>
        <sz val="10"/>
        <rFont val="Arial"/>
        <family val="2"/>
      </rPr>
      <t xml:space="preserve">3), </t>
    </r>
    <r>
      <rPr>
        <sz val="10"/>
        <rFont val="Arial"/>
        <family val="2"/>
      </rPr>
      <t>*</t>
    </r>
  </si>
  <si>
    <t>Verringerung der EEG-Umlage aufgrund von § 61k Abs. 1 EEG i.d.F. 2017 (von einem elektrischen, chemischen, mechanischen oder physikalischen Stromspeicher bei der Beladung verbrauchter Strom) *</t>
  </si>
  <si>
    <t>Verringerung der EEG-Umlage aufgrund von § 61k Abs. 2 EEG i.d.F. 2017 (zur Erzeugung von Speichergas verbrauchter Strom) *</t>
  </si>
  <si>
    <r>
      <t xml:space="preserve">EEG-Umlage nach § 61b bis § 61d EEG i.d.F. 2018 </t>
    </r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
(40 % der EEG-Umlage)</t>
    </r>
  </si>
  <si>
    <t>EEG-Umlage nach § 61c Abs. 2 EEG i.d.F. 2018
(160 % der EEG-Umlage)</t>
  </si>
  <si>
    <t>EEG-Umlage nach § 61g Abs. 1 oder 2 EEG i.d.F. 2018
(Erneuerung oder Ersetzung von Bestandsanlagen)
(20 % der EEG-Umlage)</t>
  </si>
  <si>
    <t>EEG-Umlage nach § 61 Abs. 1 EEG i.d.F. 2018 für Strom, für den kein Anspruch auf Entfall oder Verringerung der EEG-Umlage nach § 61a bis § 61g EEG i.d.F. 2018 besteht sowie EEG-Umlage nach § 61i Abs. 1 EEG i.d.F. 2018
(100 % der EEG-Umlage)</t>
  </si>
  <si>
    <r>
      <t xml:space="preserve">Erhöhung der EEG-Umlage um 20 Prozentpunkte aufgrund Sanktionierung nach § 61i Abs. 2 EEG i.d.F. 2019 </t>
    </r>
    <r>
      <rPr>
        <vertAlign val="superscript"/>
        <sz val="10"/>
        <rFont val="Arial"/>
        <family val="2"/>
      </rPr>
      <t xml:space="preserve">4), </t>
    </r>
    <r>
      <rPr>
        <sz val="10"/>
        <rFont val="Arial"/>
        <family val="2"/>
      </rPr>
      <t>*</t>
    </r>
  </si>
  <si>
    <t>Verringerung der EEG-Umlage aufgrund von § 61l Abs. 1 EEG i.d.F. 2018 (von einem elektrischen, chemischen, mechanischen oder physikalischen Stromspeicher bei der Beladung verbrauchter Strom) *</t>
  </si>
  <si>
    <t>Verringerung der EEG-Umlage aufgrund von § 61l Abs. 2 EEG i.d.F. 2018 (zur Erzeugung von Speichergas verbrauchter Strom) *</t>
  </si>
  <si>
    <r>
      <t xml:space="preserve">EEG-Umlage nach § 61b bis § 61d EEG i.d.F. 2019 </t>
    </r>
    <r>
      <rPr>
        <vertAlign val="superscript"/>
        <sz val="10"/>
        <rFont val="Arial"/>
        <family val="2"/>
      </rPr>
      <t>4)</t>
    </r>
    <r>
      <rPr>
        <sz val="10"/>
        <rFont val="Arial"/>
        <family val="2"/>
      </rPr>
      <t xml:space="preserve">
(40 % der EEG-Umlage)</t>
    </r>
  </si>
  <si>
    <t>EEG-Umlage nach § 61c Abs. 2 EEG i.d.F. 2019
(160 % der EEG-Umlage)</t>
  </si>
  <si>
    <t>EEG-Umlage nach § 61g Abs. 1 oder 2 EEG i.d.F. 2019
(Erneuerung oder Ersetzung von Bestandsanlagen)
(20 % der EEG-Umlage)</t>
  </si>
  <si>
    <r>
      <t xml:space="preserve">EEG-Umlage nach § 61 Abs. 1 EEG i.d.F. 2019 für Strom, für den kein Anspruch auf Entfall oder Verringerung der EEG-Umlage nach § 61a bis § 61g EEG i.d.F. 2019 besteht </t>
    </r>
    <r>
      <rPr>
        <vertAlign val="superscript"/>
        <sz val="10"/>
        <rFont val="Arial"/>
        <family val="2"/>
      </rPr>
      <t>c)</t>
    </r>
    <r>
      <rPr>
        <sz val="10"/>
        <rFont val="Arial"/>
        <family val="2"/>
      </rPr>
      <t xml:space="preserve"> sowie EEG-Umlage nach § 61i Abs. 1 EEG i.d.F. 2019
(100 % der EEG-Umlage)</t>
    </r>
  </si>
  <si>
    <t>Erhöhung der EEG-Umlage um 20 Prozentpunkte aufgrund Sanktionierung nach § 61i Abs. 2 EEG i.d.F. 2020 *</t>
  </si>
  <si>
    <t>Verringerung der EEG-Umlage aufgrund von § 61l Abs. 1 EEG i.d.F. 2019 (von einem elektrischen, chemischen, mechanischen oder physikalischen Stromspeicher bei der Beladung verbrauchter Strom) *</t>
  </si>
  <si>
    <t>Verringerung der EEG-Umlage aufgrund von § 61l Abs. 2 EEG i.d.F. 2019 (zur Erzeugung von Speichergas verbrauchter Strom) *</t>
  </si>
  <si>
    <r>
      <t xml:space="preserve">EEG-Umlage nach §§ 61b bis 61d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
(40 % der EEG-Umlage)</t>
    </r>
  </si>
  <si>
    <r>
      <t xml:space="preserve">EEG-Umlage nach § 61c Abs. 2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
(160 % der EEG-Umlage)</t>
    </r>
  </si>
  <si>
    <r>
      <t xml:space="preserve">EEG-Umlage nach § 61g Abs. 1 oder 2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
(Erneuerung oder Ersetzung von Bestandsanlagen)
(20 % der EEG-Umlage)</t>
    </r>
  </si>
  <si>
    <r>
      <t xml:space="preserve">EEG-Umlage nach § 61 Abs. 1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für Strom, für den kein Anspruch auf Entfall oder Verringerung der EEG-Umlage nach § 61a bis § 61g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besteht sowie EEG-Umlage nach § 61i Abs. 1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
(100 % der EEG-Umlage)</t>
    </r>
  </si>
  <si>
    <t>Erhöhung der EEG-Umlage um 20 Prozentpunkte aufgrund Sanktionierung nach § 61i Abs. 2 EEG i.d.F. 2021 *</t>
  </si>
  <si>
    <r>
      <t xml:space="preserve">Verringerung der EEG-Umlage aufgrund von § 61l Abs. 1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(von einem elektrischen, chemischen, mechanischen oder physikalischen Stromspeicher bei der Beladung verbrauchter Strom) *</t>
    </r>
  </si>
  <si>
    <r>
      <t xml:space="preserve">Verringerung der EEG-Umlage aufgrund von § 61l Abs. 2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(zur Erzeugung von Speichergas verbrauchter Strom) *</t>
    </r>
  </si>
  <si>
    <r>
      <t xml:space="preserve">EEG-Umlage nach §§ 61b und  61c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
(40 % der EEG-Umlage)</t>
    </r>
  </si>
  <si>
    <r>
      <t xml:space="preserve">EEG-Umlage nach § 61c Abs. 2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
(160 % der EEG-Umlage)</t>
    </r>
  </si>
  <si>
    <r>
      <t xml:space="preserve">EEG-Umlage nach § 61g Abs. 1 oder 2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
(Erneuerung oder Ersetzung von Bestandsanlagen)
(20 % der EEG-Umlage)</t>
    </r>
  </si>
  <si>
    <r>
      <t>EEG-Umlage nach § 61 Abs. 1 EEG i.d.F. 2021</t>
    </r>
    <r>
      <rPr>
        <vertAlign val="superscript"/>
        <sz val="10"/>
        <rFont val="Arial"/>
        <family val="2"/>
      </rPr>
      <t xml:space="preserve"> 6)</t>
    </r>
    <r>
      <rPr>
        <sz val="10"/>
        <rFont val="Arial"/>
        <family val="2"/>
      </rPr>
      <t xml:space="preserve"> für Strom, für den kein Anspruch auf Entfall oder Verringerung der EEG-Umlage nach § 61a bis § 61g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 besteht sowie EEG-Umlage nach § 61i Abs. 1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
(100 % der EEG-Umlage)</t>
    </r>
  </si>
  <si>
    <r>
      <t xml:space="preserve">Erhöhung der EEG-Umlage um 20 Prozentpunkte aufgrund Sanktionierung nach § 61i Abs. 2 EEG i.d.F. 2022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*</t>
    </r>
  </si>
  <si>
    <r>
      <t xml:space="preserve">Verringerung der EEG-Umlage aufgrund von § 61l Abs. 1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 (von einem elektrischen, chemischen, mechanischen oder physikalischen Stromspeicher bei der Beladung verbrauchter Strom) *</t>
    </r>
  </si>
  <si>
    <r>
      <t xml:space="preserve">Verringerung der EEG-Umlage aufgrund von § 61l Abs. 2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 (zur Erzeugung von Speichergas verbrauchter Strom) *</t>
    </r>
  </si>
  <si>
    <r>
      <t xml:space="preserve">EEG-Umlage nach §§ 61b und  61c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
(40 % der EEG-Umlage)</t>
    </r>
  </si>
  <si>
    <r>
      <t xml:space="preserve">EEG-Umlage nach § 61c Abs. 2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
(160 % der EEG-Umlage)</t>
    </r>
  </si>
  <si>
    <r>
      <t xml:space="preserve">EEG-Umlage nach § 61g Abs. 1 oder 2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
(Erneuerung oder Ersetzung von Bestandsanlagen)
(20 % der EEG-Umlage)</t>
    </r>
  </si>
  <si>
    <r>
      <t>EEG-Umlage nach § 61 Abs. 1 EEG i.d.F. 2021</t>
    </r>
    <r>
      <rPr>
        <vertAlign val="superscript"/>
        <sz val="10"/>
        <rFont val="Arial"/>
        <family val="2"/>
      </rPr>
      <t xml:space="preserve"> 7)</t>
    </r>
    <r>
      <rPr>
        <sz val="10"/>
        <rFont val="Arial"/>
        <family val="2"/>
      </rPr>
      <t xml:space="preserve"> für Strom, für den kein Anspruch auf Entfall oder Verringerung der EEG-Umlage nach § 61a bis § 61g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besteht sowie EEG-Umlage nach § 61i Abs. 1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
(100 % der EEG-Umlage)</t>
    </r>
  </si>
  <si>
    <r>
      <t xml:space="preserve">Verringerung der EEG-Umlage aufgrund von § 61l Abs. 1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(von einem elektrischen, chemischen, mechanischen oder physikalischen Stromspeicher bei der Beladung verbrauchter Strom) *</t>
    </r>
  </si>
  <si>
    <r>
      <t xml:space="preserve">Verringerung der EEG-Umlage aufgrund von § 61l Abs. 2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(zur Erzeugung von Speichergas verbrauchter Strom) *</t>
    </r>
  </si>
  <si>
    <t>Erhaltene Zinsen</t>
  </si>
  <si>
    <t>Erhöhung der EEG-Umlage um 20 Prozentpunkte aufgrund Sanktionierung nach § 61i Abs. 2 EEG 2021 *</t>
  </si>
  <si>
    <t>Änderung der EEG-umlagepflichtigen Strommengen
[kWh]</t>
  </si>
  <si>
    <t xml:space="preserve">Änderungen im Hinblick auf die erhaltene EEG-Umlage
[EUR]
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</si>
  <si>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EEG 2014 = Erneuerbare-Energien-Gesetz in der am 31.12.2016 geltenden Fassung.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</si>
  <si>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EEG i.d.F. 2017 = Erneuerbare-Energien-Gesetz in der am 31.12.2017 geltenden Fassung.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</si>
  <si>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EEG i.d.F. 2018 = Erneuerbare-Energien-Gesetz in der am 31.12.2018 geltenden Fassung. </t>
    </r>
  </si>
  <si>
    <r>
      <rPr>
        <vertAlign val="superscript"/>
        <sz val="10"/>
        <rFont val="Arial"/>
        <family val="2"/>
      </rPr>
      <t>4)</t>
    </r>
    <r>
      <rPr>
        <sz val="10"/>
        <rFont val="Arial"/>
        <family val="2"/>
      </rPr>
      <t xml:space="preserve"> EEG i.d.F. 2019 = Erneuerbare-Energien-Gesetz in der am 31.12.2019 geltenden Fassung.</t>
    </r>
  </si>
  <si>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EEG i.d.F. 2020 = Erneuerbare-Energien-Gesetz in der am 31.12.2020 geltenden Fassung.</t>
    </r>
  </si>
  <si>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 EEG i.d.F. 2021 = Erneuerbare-Energien-Gesetz in der am 31.12.2021 geltenden Fassung.</t>
    </r>
  </si>
  <si>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EEG i.d.F. 2022 = Erneuerbare-Energien-Gesetz in der am 31.12.2022 geltenden Fassung.</t>
    </r>
  </si>
  <si>
    <t>* Davon-Menge: wird nicht in Gesamtmenge mit einbezogen</t>
  </si>
  <si>
    <t>Strommenge Mieterstromzuschlag
[kWh]</t>
  </si>
  <si>
    <t>Solare
Strahlungsenergie*</t>
  </si>
  <si>
    <t>Solare
Strahlungsenergie</t>
  </si>
  <si>
    <t>Zahlungen bei Pflichtverstößen in Euro*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</si>
</sst>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\-#,##0\ "/>
    <numFmt numFmtId="167" formatCode="#,##0.00_ ;\-#,##0.00\ "/>
    <numFmt numFmtId="168" formatCode="#,##0.00_ ;[Red]\-#,##0.00;\-"/>
    <numFmt numFmtId="169" formatCode="_(* #,##0.00_);_(* \(#,##0.00\);_(* &quot;-&quot;??_);_(@_)"/>
    <numFmt numFmtId="170" formatCode="#,##0.0"/>
    <numFmt numFmtId="171" formatCode="#,##0.00&quot;   &quot;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venirNext LT Com Regular"/>
      <family val="2"/>
    </font>
    <font>
      <sz val="11"/>
      <color theme="1"/>
      <name val="AvenirNext LT Com Regular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9"/>
      <name val="Univers"/>
      <family val="2"/>
    </font>
    <font>
      <sz val="9"/>
      <name val="Univers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9C0006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1"/>
      <color theme="1"/>
      <name val="Trebuchet MS"/>
      <family val="2"/>
    </font>
    <font>
      <u/>
      <sz val="10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strike/>
      <sz val="8"/>
      <color rgb="FFFF000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trike/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/>
      <bottom style="thin">
        <color rgb="FF000000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53">
    <xf numFmtId="0" fontId="0" fillId="0" borderId="0"/>
    <xf numFmtId="168" fontId="14" fillId="2" borderId="1"/>
    <xf numFmtId="169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7" fillId="0" borderId="0"/>
    <xf numFmtId="0" fontId="29" fillId="0" borderId="0"/>
    <xf numFmtId="0" fontId="30" fillId="0" borderId="0"/>
    <xf numFmtId="0" fontId="13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9" fontId="26" fillId="0" borderId="0" applyFill="0" applyBorder="0" applyProtection="0">
      <protection locked="0"/>
    </xf>
    <xf numFmtId="49" fontId="25" fillId="0" borderId="0" applyFill="0" applyBorder="0" applyProtection="0">
      <alignment horizontal="center" vertical="top" wrapText="1"/>
      <protection locked="0"/>
    </xf>
    <xf numFmtId="3" fontId="22" fillId="0" borderId="0" applyFill="0" applyBorder="0" applyProtection="0">
      <protection locked="0"/>
    </xf>
    <xf numFmtId="3" fontId="26" fillId="0" borderId="0" applyFill="0" applyBorder="0" applyProtection="0">
      <protection locked="0"/>
    </xf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9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4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4" fillId="0" borderId="0">
      <alignment wrapText="1"/>
      <protection locked="0"/>
    </xf>
    <xf numFmtId="14" fontId="20" fillId="0" borderId="0" applyFill="0" applyBorder="0" applyProtection="0">
      <alignment horizontal="center" vertical="top" wrapText="1"/>
      <protection locked="0"/>
    </xf>
    <xf numFmtId="14" fontId="16" fillId="0" borderId="0" applyFill="0" applyBorder="0" applyProtection="0">
      <alignment horizontal="center" vertical="top" wrapText="1"/>
      <protection locked="0"/>
    </xf>
    <xf numFmtId="14" fontId="15" fillId="0" borderId="0" applyFill="0" applyBorder="0" applyProtection="0">
      <alignment horizontal="center" vertical="top" wrapText="1"/>
      <protection locked="0"/>
    </xf>
    <xf numFmtId="14" fontId="17" fillId="0" borderId="0" applyFill="0" applyBorder="0" applyProtection="0">
      <alignment horizontal="center" vertical="top" wrapText="1"/>
      <protection locked="0"/>
    </xf>
    <xf numFmtId="14" fontId="21" fillId="0" borderId="0" applyFill="0" applyBorder="0" applyProtection="0">
      <alignment horizontal="center" vertical="top" wrapText="1"/>
      <protection locked="0"/>
    </xf>
    <xf numFmtId="49" fontId="14" fillId="0" borderId="0" applyFill="0" applyBorder="0" applyProtection="0">
      <protection locked="0"/>
    </xf>
    <xf numFmtId="49" fontId="14" fillId="0" borderId="0" applyFill="0" applyBorder="0" applyProtection="0">
      <alignment wrapText="1"/>
      <protection locked="0"/>
    </xf>
    <xf numFmtId="49" fontId="19" fillId="0" borderId="0" applyFill="0" applyBorder="0" applyProtection="0">
      <protection locked="0"/>
    </xf>
    <xf numFmtId="49" fontId="19" fillId="0" borderId="0" applyFill="0" applyBorder="0" applyProtection="0">
      <alignment wrapText="1"/>
      <protection locked="0"/>
    </xf>
    <xf numFmtId="49" fontId="23" fillId="0" borderId="0" applyFill="0" applyBorder="0" applyProtection="0">
      <protection locked="0"/>
    </xf>
    <xf numFmtId="49" fontId="23" fillId="0" borderId="0" applyFill="0" applyBorder="0" applyProtection="0">
      <alignment wrapText="1"/>
      <protection locked="0"/>
    </xf>
    <xf numFmtId="49" fontId="18" fillId="0" borderId="0" applyFill="0" applyBorder="0" applyProtection="0">
      <protection locked="0"/>
    </xf>
    <xf numFmtId="49" fontId="18" fillId="0" borderId="0" applyFill="0" applyBorder="0" applyProtection="0">
      <alignment wrapText="1"/>
      <protection locked="0"/>
    </xf>
    <xf numFmtId="49" fontId="22" fillId="0" borderId="0" applyFill="0" applyBorder="0" applyProtection="0">
      <protection locked="0"/>
    </xf>
    <xf numFmtId="49" fontId="22" fillId="0" borderId="0" applyFill="0" applyBorder="0" applyProtection="0">
      <alignment wrapText="1"/>
      <protection locked="0"/>
    </xf>
    <xf numFmtId="49" fontId="20" fillId="0" borderId="0" applyFill="0" applyBorder="0" applyProtection="0">
      <alignment horizontal="center" vertical="top" wrapText="1"/>
      <protection locked="0"/>
    </xf>
    <xf numFmtId="49" fontId="16" fillId="0" borderId="0" applyFill="0" applyBorder="0" applyProtection="0">
      <alignment horizontal="center" vertical="top" wrapText="1"/>
      <protection locked="0"/>
    </xf>
    <xf numFmtId="49" fontId="15" fillId="0" borderId="0" applyFill="0" applyBorder="0" applyProtection="0">
      <alignment horizontal="center" vertical="top" wrapText="1"/>
      <protection locked="0"/>
    </xf>
    <xf numFmtId="49" fontId="17" fillId="0" borderId="0" applyFill="0" applyBorder="0" applyProtection="0">
      <alignment horizontal="center" vertical="top" wrapText="1"/>
      <protection locked="0"/>
    </xf>
    <xf numFmtId="49" fontId="21" fillId="0" borderId="0" applyFill="0" applyBorder="0" applyProtection="0">
      <alignment horizontal="center" vertical="top" wrapText="1"/>
      <protection locked="0"/>
    </xf>
    <xf numFmtId="3" fontId="14" fillId="0" borderId="0" applyFill="0" applyBorder="0" applyProtection="0">
      <protection locked="0"/>
    </xf>
    <xf numFmtId="3" fontId="19" fillId="0" borderId="0" applyFill="0" applyBorder="0" applyProtection="0">
      <protection locked="0"/>
    </xf>
    <xf numFmtId="3" fontId="23" fillId="0" borderId="0" applyFill="0" applyBorder="0" applyProtection="0">
      <protection locked="0"/>
    </xf>
    <xf numFmtId="3" fontId="18" fillId="0" borderId="0" applyFill="0" applyBorder="0" applyProtection="0">
      <protection locked="0"/>
    </xf>
    <xf numFmtId="170" fontId="14" fillId="0" borderId="0" applyFill="0" applyBorder="0" applyProtection="0">
      <protection locked="0"/>
    </xf>
    <xf numFmtId="170" fontId="19" fillId="0" borderId="0" applyFill="0" applyBorder="0" applyProtection="0">
      <protection locked="0"/>
    </xf>
    <xf numFmtId="170" fontId="23" fillId="0" borderId="0" applyFill="0" applyBorder="0" applyProtection="0">
      <protection locked="0"/>
    </xf>
    <xf numFmtId="170" fontId="18" fillId="0" borderId="0" applyFill="0" applyBorder="0" applyProtection="0">
      <protection locked="0"/>
    </xf>
    <xf numFmtId="170" fontId="22" fillId="0" borderId="0" applyFill="0" applyBorder="0" applyProtection="0">
      <protection locked="0"/>
    </xf>
    <xf numFmtId="4" fontId="14" fillId="0" borderId="0" applyFill="0" applyBorder="0" applyProtection="0">
      <protection locked="0"/>
    </xf>
    <xf numFmtId="4" fontId="19" fillId="0" borderId="0" applyFill="0" applyBorder="0" applyProtection="0">
      <protection locked="0"/>
    </xf>
    <xf numFmtId="4" fontId="23" fillId="0" borderId="0" applyFill="0" applyBorder="0" applyProtection="0">
      <protection locked="0"/>
    </xf>
    <xf numFmtId="4" fontId="18" fillId="0" borderId="0" applyFill="0" applyBorder="0" applyProtection="0">
      <protection locked="0"/>
    </xf>
    <xf numFmtId="4" fontId="22" fillId="0" borderId="0" applyFill="0" applyBorder="0" applyProtection="0">
      <protection locked="0"/>
    </xf>
    <xf numFmtId="0" fontId="11" fillId="0" borderId="0"/>
    <xf numFmtId="0" fontId="30" fillId="0" borderId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5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5" fillId="22" borderId="0" applyNumberFormat="0" applyBorder="0" applyAlignment="0" applyProtection="0"/>
    <xf numFmtId="0" fontId="34" fillId="17" borderId="0" applyNumberFormat="0" applyBorder="0" applyAlignment="0" applyProtection="0"/>
    <xf numFmtId="0" fontId="34" fillId="23" borderId="0" applyNumberFormat="0" applyBorder="0" applyAlignment="0" applyProtection="0"/>
    <xf numFmtId="0" fontId="35" fillId="18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16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8" fillId="38" borderId="16" applyNumberFormat="0" applyAlignment="0" applyProtection="0"/>
    <xf numFmtId="0" fontId="38" fillId="38" borderId="16" applyNumberFormat="0" applyAlignment="0" applyProtection="0"/>
    <xf numFmtId="0" fontId="45" fillId="38" borderId="17" applyNumberFormat="0" applyAlignment="0" applyProtection="0"/>
    <xf numFmtId="0" fontId="45" fillId="38" borderId="17" applyNumberFormat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33" fillId="7" borderId="15" applyNumberFormat="0" applyAlignment="0" applyProtection="0"/>
    <xf numFmtId="0" fontId="49" fillId="27" borderId="17" applyNumberFormat="0" applyAlignment="0" applyProtection="0"/>
    <xf numFmtId="0" fontId="33" fillId="7" borderId="15" applyNumberFormat="0" applyAlignment="0" applyProtection="0"/>
    <xf numFmtId="0" fontId="49" fillId="27" borderId="17" applyNumberFormat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1" fillId="4" borderId="0" applyNumberFormat="0" applyBorder="0" applyAlignment="0" applyProtection="0"/>
    <xf numFmtId="0" fontId="34" fillId="21" borderId="0" applyNumberFormat="0" applyBorder="0" applyAlignment="0" applyProtection="0"/>
    <xf numFmtId="0" fontId="31" fillId="4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2" fillId="6" borderId="0" applyNumberFormat="0" applyBorder="0" applyAlignment="0" applyProtection="0"/>
    <xf numFmtId="0" fontId="37" fillId="27" borderId="0" applyNumberFormat="0" applyBorder="0" applyAlignment="0" applyProtection="0"/>
    <xf numFmtId="0" fontId="32" fillId="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18" fillId="26" borderId="17" applyNumberFormat="0" applyFont="0" applyAlignment="0" applyProtection="0"/>
    <xf numFmtId="0" fontId="18" fillId="26" borderId="17" applyNumberFormat="0" applyFon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4" fontId="18" fillId="42" borderId="17" applyNumberFormat="0" applyProtection="0">
      <alignment vertical="center"/>
    </xf>
    <xf numFmtId="4" fontId="18" fillId="42" borderId="17" applyNumberFormat="0" applyProtection="0">
      <alignment vertical="center"/>
    </xf>
    <xf numFmtId="4" fontId="18" fillId="42" borderId="17" applyNumberFormat="0" applyProtection="0">
      <alignment vertical="center"/>
    </xf>
    <xf numFmtId="4" fontId="52" fillId="3" borderId="17" applyNumberFormat="0" applyProtection="0">
      <alignment vertical="center"/>
    </xf>
    <xf numFmtId="4" fontId="18" fillId="3" borderId="17" applyNumberFormat="0" applyProtection="0">
      <alignment horizontal="left" vertical="center" indent="1"/>
    </xf>
    <xf numFmtId="4" fontId="18" fillId="3" borderId="17" applyNumberFormat="0" applyProtection="0">
      <alignment horizontal="left" vertical="center" indent="1"/>
    </xf>
    <xf numFmtId="4" fontId="18" fillId="3" borderId="17" applyNumberFormat="0" applyProtection="0">
      <alignment horizontal="left" vertical="center" indent="1"/>
    </xf>
    <xf numFmtId="0" fontId="41" fillId="42" borderId="19" applyNumberFormat="0" applyProtection="0">
      <alignment horizontal="left" vertical="top" indent="1"/>
    </xf>
    <xf numFmtId="4" fontId="18" fillId="12" borderId="17" applyNumberFormat="0" applyProtection="0">
      <alignment horizontal="left" vertical="center" indent="1"/>
    </xf>
    <xf numFmtId="4" fontId="18" fillId="12" borderId="17" applyNumberFormat="0" applyProtection="0">
      <alignment horizontal="left" vertical="center" indent="1"/>
    </xf>
    <xf numFmtId="4" fontId="18" fillId="12" borderId="17" applyNumberFormat="0" applyProtection="0">
      <alignment horizontal="left" vertical="center" indent="1"/>
    </xf>
    <xf numFmtId="4" fontId="18" fillId="8" borderId="17" applyNumberFormat="0" applyProtection="0">
      <alignment horizontal="right" vertical="center"/>
    </xf>
    <xf numFmtId="4" fontId="18" fillId="8" borderId="17" applyNumberFormat="0" applyProtection="0">
      <alignment horizontal="right" vertical="center"/>
    </xf>
    <xf numFmtId="4" fontId="18" fillId="8" borderId="17" applyNumberFormat="0" applyProtection="0">
      <alignment horizontal="right" vertical="center"/>
    </xf>
    <xf numFmtId="4" fontId="18" fillId="44" borderId="17" applyNumberFormat="0" applyProtection="0">
      <alignment horizontal="right" vertical="center"/>
    </xf>
    <xf numFmtId="4" fontId="18" fillId="44" borderId="17" applyNumberFormat="0" applyProtection="0">
      <alignment horizontal="right" vertical="center"/>
    </xf>
    <xf numFmtId="4" fontId="18" fillId="44" borderId="17" applyNumberFormat="0" applyProtection="0">
      <alignment horizontal="right" vertical="center"/>
    </xf>
    <xf numFmtId="4" fontId="18" fillId="30" borderId="20" applyNumberFormat="0" applyProtection="0">
      <alignment horizontal="right" vertical="center"/>
    </xf>
    <xf numFmtId="4" fontId="18" fillId="30" borderId="20" applyNumberFormat="0" applyProtection="0">
      <alignment horizontal="right" vertical="center"/>
    </xf>
    <xf numFmtId="4" fontId="18" fillId="30" borderId="20" applyNumberFormat="0" applyProtection="0">
      <alignment horizontal="right" vertical="center"/>
    </xf>
    <xf numFmtId="4" fontId="18" fillId="11" borderId="17" applyNumberFormat="0" applyProtection="0">
      <alignment horizontal="right" vertical="center"/>
    </xf>
    <xf numFmtId="4" fontId="18" fillId="11" borderId="17" applyNumberFormat="0" applyProtection="0">
      <alignment horizontal="right" vertical="center"/>
    </xf>
    <xf numFmtId="4" fontId="18" fillId="11" borderId="17" applyNumberFormat="0" applyProtection="0">
      <alignment horizontal="right" vertical="center"/>
    </xf>
    <xf numFmtId="4" fontId="18" fillId="13" borderId="17" applyNumberFormat="0" applyProtection="0">
      <alignment horizontal="right" vertical="center"/>
    </xf>
    <xf numFmtId="4" fontId="18" fillId="13" borderId="17" applyNumberFormat="0" applyProtection="0">
      <alignment horizontal="right" vertical="center"/>
    </xf>
    <xf numFmtId="4" fontId="18" fillId="13" borderId="17" applyNumberFormat="0" applyProtection="0">
      <alignment horizontal="right" vertical="center"/>
    </xf>
    <xf numFmtId="4" fontId="18" fillId="35" borderId="17" applyNumberFormat="0" applyProtection="0">
      <alignment horizontal="right" vertical="center"/>
    </xf>
    <xf numFmtId="4" fontId="18" fillId="35" borderId="17" applyNumberFormat="0" applyProtection="0">
      <alignment horizontal="right" vertical="center"/>
    </xf>
    <xf numFmtId="4" fontId="18" fillId="35" borderId="17" applyNumberFormat="0" applyProtection="0">
      <alignment horizontal="right" vertical="center"/>
    </xf>
    <xf numFmtId="4" fontId="18" fillId="32" borderId="17" applyNumberFormat="0" applyProtection="0">
      <alignment horizontal="right" vertical="center"/>
    </xf>
    <xf numFmtId="4" fontId="18" fillId="32" borderId="17" applyNumberFormat="0" applyProtection="0">
      <alignment horizontal="right" vertical="center"/>
    </xf>
    <xf numFmtId="4" fontId="18" fillId="32" borderId="17" applyNumberFormat="0" applyProtection="0">
      <alignment horizontal="right" vertical="center"/>
    </xf>
    <xf numFmtId="4" fontId="18" fillId="45" borderId="17" applyNumberFormat="0" applyProtection="0">
      <alignment horizontal="right" vertical="center"/>
    </xf>
    <xf numFmtId="4" fontId="18" fillId="45" borderId="17" applyNumberFormat="0" applyProtection="0">
      <alignment horizontal="right" vertical="center"/>
    </xf>
    <xf numFmtId="4" fontId="18" fillId="45" borderId="17" applyNumberFormat="0" applyProtection="0">
      <alignment horizontal="right" vertical="center"/>
    </xf>
    <xf numFmtId="4" fontId="18" fillId="10" borderId="17" applyNumberFormat="0" applyProtection="0">
      <alignment horizontal="right" vertical="center"/>
    </xf>
    <xf numFmtId="4" fontId="18" fillId="10" borderId="17" applyNumberFormat="0" applyProtection="0">
      <alignment horizontal="right" vertical="center"/>
    </xf>
    <xf numFmtId="4" fontId="18" fillId="10" borderId="17" applyNumberFormat="0" applyProtection="0">
      <alignment horizontal="right" vertical="center"/>
    </xf>
    <xf numFmtId="4" fontId="18" fillId="46" borderId="20" applyNumberFormat="0" applyProtection="0">
      <alignment horizontal="left" vertical="center" indent="1"/>
    </xf>
    <xf numFmtId="4" fontId="18" fillId="46" borderId="20" applyNumberFormat="0" applyProtection="0">
      <alignment horizontal="left" vertical="center" indent="1"/>
    </xf>
    <xf numFmtId="4" fontId="18" fillId="46" borderId="20" applyNumberFormat="0" applyProtection="0">
      <alignment horizontal="left" vertical="center" indent="1"/>
    </xf>
    <xf numFmtId="4" fontId="13" fillId="47" borderId="20" applyNumberFormat="0" applyProtection="0">
      <alignment horizontal="left" vertical="center" indent="1"/>
    </xf>
    <xf numFmtId="4" fontId="13" fillId="47" borderId="20" applyNumberFormat="0" applyProtection="0">
      <alignment horizontal="left" vertical="center" indent="1"/>
    </xf>
    <xf numFmtId="4" fontId="13" fillId="47" borderId="20" applyNumberFormat="0" applyProtection="0">
      <alignment horizontal="left" vertical="center" indent="1"/>
    </xf>
    <xf numFmtId="4" fontId="13" fillId="47" borderId="20" applyNumberFormat="0" applyProtection="0">
      <alignment horizontal="left" vertical="center" indent="1"/>
    </xf>
    <xf numFmtId="4" fontId="18" fillId="48" borderId="17" applyNumberFormat="0" applyProtection="0">
      <alignment horizontal="right" vertical="center"/>
    </xf>
    <xf numFmtId="4" fontId="18" fillId="48" borderId="17" applyNumberFormat="0" applyProtection="0">
      <alignment horizontal="right" vertical="center"/>
    </xf>
    <xf numFmtId="4" fontId="18" fillId="48" borderId="17" applyNumberFormat="0" applyProtection="0">
      <alignment horizontal="right" vertical="center"/>
    </xf>
    <xf numFmtId="4" fontId="18" fillId="49" borderId="20" applyNumberFormat="0" applyProtection="0">
      <alignment horizontal="left" vertical="center" indent="1"/>
    </xf>
    <xf numFmtId="4" fontId="18" fillId="49" borderId="20" applyNumberFormat="0" applyProtection="0">
      <alignment horizontal="left" vertical="center" indent="1"/>
    </xf>
    <xf numFmtId="4" fontId="18" fillId="49" borderId="20" applyNumberFormat="0" applyProtection="0">
      <alignment horizontal="left" vertical="center" indent="1"/>
    </xf>
    <xf numFmtId="4" fontId="18" fillId="48" borderId="20" applyNumberFormat="0" applyProtection="0">
      <alignment horizontal="left" vertical="center" indent="1"/>
    </xf>
    <xf numFmtId="4" fontId="18" fillId="48" borderId="20" applyNumberFormat="0" applyProtection="0">
      <alignment horizontal="left" vertical="center" indent="1"/>
    </xf>
    <xf numFmtId="4" fontId="18" fillId="48" borderId="20" applyNumberFormat="0" applyProtection="0">
      <alignment horizontal="left" vertical="center" indent="1"/>
    </xf>
    <xf numFmtId="0" fontId="18" fillId="37" borderId="17" applyNumberFormat="0" applyProtection="0">
      <alignment horizontal="left" vertical="center" indent="1"/>
    </xf>
    <xf numFmtId="0" fontId="18" fillId="37" borderId="17" applyNumberFormat="0" applyProtection="0">
      <alignment horizontal="left" vertical="center" indent="1"/>
    </xf>
    <xf numFmtId="0" fontId="18" fillId="37" borderId="17" applyNumberFormat="0" applyProtection="0">
      <alignment horizontal="left" vertical="center" indent="1"/>
    </xf>
    <xf numFmtId="0" fontId="18" fillId="47" borderId="19" applyNumberFormat="0" applyProtection="0">
      <alignment horizontal="left" vertical="top" indent="1"/>
    </xf>
    <xf numFmtId="0" fontId="18" fillId="50" borderId="17" applyNumberFormat="0" applyProtection="0">
      <alignment horizontal="left" vertical="center" indent="1"/>
    </xf>
    <xf numFmtId="0" fontId="18" fillId="50" borderId="17" applyNumberFormat="0" applyProtection="0">
      <alignment horizontal="left" vertical="center" indent="1"/>
    </xf>
    <xf numFmtId="0" fontId="18" fillId="50" borderId="17" applyNumberFormat="0" applyProtection="0">
      <alignment horizontal="left" vertical="center" indent="1"/>
    </xf>
    <xf numFmtId="0" fontId="18" fillId="48" borderId="19" applyNumberFormat="0" applyProtection="0">
      <alignment horizontal="left" vertical="top" indent="1"/>
    </xf>
    <xf numFmtId="0" fontId="18" fillId="9" borderId="17" applyNumberFormat="0" applyProtection="0">
      <alignment horizontal="left" vertical="center" indent="1"/>
    </xf>
    <xf numFmtId="0" fontId="18" fillId="9" borderId="17" applyNumberFormat="0" applyProtection="0">
      <alignment horizontal="left" vertical="center" indent="1"/>
    </xf>
    <xf numFmtId="0" fontId="18" fillId="9" borderId="17" applyNumberFormat="0" applyProtection="0">
      <alignment horizontal="left" vertical="center" indent="1"/>
    </xf>
    <xf numFmtId="0" fontId="18" fillId="9" borderId="19" applyNumberFormat="0" applyProtection="0">
      <alignment horizontal="left" vertical="top" indent="1"/>
    </xf>
    <xf numFmtId="0" fontId="18" fillId="49" borderId="17" applyNumberFormat="0" applyProtection="0">
      <alignment horizontal="left" vertical="center" indent="1"/>
    </xf>
    <xf numFmtId="0" fontId="18" fillId="49" borderId="17" applyNumberFormat="0" applyProtection="0">
      <alignment horizontal="left" vertical="center" indent="1"/>
    </xf>
    <xf numFmtId="0" fontId="18" fillId="49" borderId="17" applyNumberFormat="0" applyProtection="0">
      <alignment horizontal="left" vertical="center" indent="1"/>
    </xf>
    <xf numFmtId="0" fontId="18" fillId="49" borderId="19" applyNumberFormat="0" applyProtection="0">
      <alignment horizontal="left" vertical="top" indent="1"/>
    </xf>
    <xf numFmtId="0" fontId="18" fillId="51" borderId="21" applyNumberFormat="0">
      <protection locked="0"/>
    </xf>
    <xf numFmtId="0" fontId="17" fillId="47" borderId="22" applyBorder="0"/>
    <xf numFmtId="4" fontId="40" fillId="43" borderId="19" applyNumberFormat="0" applyProtection="0">
      <alignment vertical="center"/>
    </xf>
    <xf numFmtId="4" fontId="52" fillId="2" borderId="5" applyNumberFormat="0" applyProtection="0">
      <alignment vertical="center"/>
    </xf>
    <xf numFmtId="4" fontId="40" fillId="37" borderId="19" applyNumberFormat="0" applyProtection="0">
      <alignment horizontal="left" vertical="center" indent="1"/>
    </xf>
    <xf numFmtId="0" fontId="40" fillId="43" borderId="19" applyNumberFormat="0" applyProtection="0">
      <alignment horizontal="left" vertical="top" indent="1"/>
    </xf>
    <xf numFmtId="4" fontId="18" fillId="0" borderId="17" applyNumberFormat="0" applyProtection="0">
      <alignment horizontal="right" vertical="center"/>
    </xf>
    <xf numFmtId="4" fontId="18" fillId="0" borderId="17" applyNumberFormat="0" applyProtection="0">
      <alignment horizontal="right" vertical="center"/>
    </xf>
    <xf numFmtId="4" fontId="18" fillId="0" borderId="17" applyNumberFormat="0" applyProtection="0">
      <alignment horizontal="right" vertical="center"/>
    </xf>
    <xf numFmtId="4" fontId="52" fillId="52" borderId="17" applyNumberFormat="0" applyProtection="0">
      <alignment horizontal="right" vertical="center"/>
    </xf>
    <xf numFmtId="4" fontId="18" fillId="12" borderId="17" applyNumberFormat="0" applyProtection="0">
      <alignment horizontal="left" vertical="center" indent="1"/>
    </xf>
    <xf numFmtId="4" fontId="18" fillId="12" borderId="17" applyNumberFormat="0" applyProtection="0">
      <alignment horizontal="left" vertical="center" indent="1"/>
    </xf>
    <xf numFmtId="4" fontId="18" fillId="12" borderId="17" applyNumberFormat="0" applyProtection="0">
      <alignment horizontal="left" vertical="center" indent="1"/>
    </xf>
    <xf numFmtId="0" fontId="40" fillId="48" borderId="19" applyNumberFormat="0" applyProtection="0">
      <alignment horizontal="left" vertical="top" indent="1"/>
    </xf>
    <xf numFmtId="4" fontId="42" fillId="53" borderId="20" applyNumberFormat="0" applyProtection="0">
      <alignment horizontal="left" vertical="center" indent="1"/>
    </xf>
    <xf numFmtId="0" fontId="18" fillId="54" borderId="5"/>
    <xf numFmtId="0" fontId="18" fillId="54" borderId="5"/>
    <xf numFmtId="0" fontId="18" fillId="54" borderId="5"/>
    <xf numFmtId="4" fontId="43" fillId="51" borderId="17" applyNumberFormat="0" applyProtection="0">
      <alignment horizontal="right" vertical="center"/>
    </xf>
    <xf numFmtId="0" fontId="53" fillId="5" borderId="0" applyNumberFormat="0" applyBorder="0" applyAlignment="0" applyProtection="0"/>
    <xf numFmtId="0" fontId="44" fillId="26" borderId="0" applyNumberFormat="0" applyBorder="0" applyAlignment="0" applyProtection="0"/>
    <xf numFmtId="0" fontId="53" fillId="5" borderId="0" applyNumberFormat="0" applyBorder="0" applyAlignment="0" applyProtection="0"/>
    <xf numFmtId="0" fontId="44" fillId="26" borderId="0" applyNumberFormat="0" applyBorder="0" applyAlignment="0" applyProtection="0"/>
    <xf numFmtId="0" fontId="50" fillId="0" borderId="0" applyNumberFormat="0" applyFill="0" applyBorder="0" applyAlignment="0" applyProtection="0"/>
    <xf numFmtId="0" fontId="9" fillId="0" borderId="0"/>
    <xf numFmtId="0" fontId="9" fillId="0" borderId="0"/>
    <xf numFmtId="0" fontId="18" fillId="55" borderId="0"/>
    <xf numFmtId="0" fontId="18" fillId="55" borderId="0"/>
    <xf numFmtId="0" fontId="13" fillId="0" borderId="0"/>
    <xf numFmtId="0" fontId="18" fillId="55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55" borderId="0"/>
    <xf numFmtId="0" fontId="18" fillId="55" borderId="0"/>
    <xf numFmtId="0" fontId="18" fillId="55" borderId="0"/>
    <xf numFmtId="0" fontId="18" fillId="55" borderId="0"/>
    <xf numFmtId="0" fontId="18" fillId="55" borderId="0"/>
    <xf numFmtId="0" fontId="18" fillId="55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55" borderId="0"/>
    <xf numFmtId="0" fontId="12" fillId="0" borderId="0"/>
    <xf numFmtId="0" fontId="13" fillId="0" borderId="0"/>
    <xf numFmtId="0" fontId="13" fillId="0" borderId="0"/>
    <xf numFmtId="0" fontId="18" fillId="55" borderId="0"/>
    <xf numFmtId="0" fontId="13" fillId="0" borderId="0"/>
    <xf numFmtId="0" fontId="9" fillId="0" borderId="0"/>
    <xf numFmtId="0" fontId="13" fillId="0" borderId="0"/>
    <xf numFmtId="0" fontId="12" fillId="0" borderId="0"/>
    <xf numFmtId="0" fontId="12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6" fillId="34" borderId="27" applyNumberFormat="0" applyAlignment="0" applyProtection="0"/>
    <xf numFmtId="0" fontId="36" fillId="34" borderId="27" applyNumberFormat="0" applyAlignment="0" applyProtection="0"/>
    <xf numFmtId="168" fontId="13" fillId="2" borderId="1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8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13" fillId="0" borderId="0">
      <alignment wrapText="1"/>
      <protection locked="0"/>
    </xf>
    <xf numFmtId="49" fontId="13" fillId="0" borderId="0" applyFill="0" applyBorder="0" applyProtection="0">
      <protection locked="0"/>
    </xf>
    <xf numFmtId="49" fontId="13" fillId="0" borderId="0" applyFill="0" applyBorder="0" applyProtection="0">
      <alignment wrapText="1"/>
      <protection locked="0"/>
    </xf>
    <xf numFmtId="3" fontId="13" fillId="0" borderId="0" applyFill="0" applyBorder="0" applyProtection="0">
      <protection locked="0"/>
    </xf>
    <xf numFmtId="170" fontId="13" fillId="0" borderId="0" applyFill="0" applyBorder="0" applyProtection="0">
      <protection locked="0"/>
    </xf>
    <xf numFmtId="4" fontId="13" fillId="0" borderId="0" applyFill="0" applyBorder="0" applyProtection="0">
      <protection locked="0"/>
    </xf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3" fillId="0" borderId="0"/>
    <xf numFmtId="0" fontId="28" fillId="0" borderId="0"/>
    <xf numFmtId="0" fontId="6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6" fillId="0" borderId="0"/>
    <xf numFmtId="0" fontId="4" fillId="0" borderId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3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3" fillId="0" borderId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" fontId="13" fillId="47" borderId="53" applyNumberFormat="0" applyProtection="0">
      <alignment horizontal="left" vertical="center" indent="1"/>
    </xf>
    <xf numFmtId="4" fontId="18" fillId="0" borderId="55" applyNumberFormat="0" applyProtection="0">
      <alignment horizontal="right" vertical="center"/>
    </xf>
    <xf numFmtId="0" fontId="40" fillId="43" borderId="57" applyNumberFormat="0" applyProtection="0">
      <alignment horizontal="left" vertical="top" indent="1"/>
    </xf>
    <xf numFmtId="4" fontId="42" fillId="53" borderId="53" applyNumberFormat="0" applyProtection="0">
      <alignment horizontal="left" vertical="center" indent="1"/>
    </xf>
    <xf numFmtId="4" fontId="18" fillId="12" borderId="50" applyNumberFormat="0" applyProtection="0">
      <alignment horizontal="left" vertical="center" indent="1"/>
    </xf>
    <xf numFmtId="0" fontId="18" fillId="50" borderId="50" applyNumberFormat="0" applyProtection="0">
      <alignment horizontal="left" vertical="center" indent="1"/>
    </xf>
    <xf numFmtId="4" fontId="13" fillId="47" borderId="53" applyNumberFormat="0" applyProtection="0">
      <alignment horizontal="left" vertical="center" indent="1"/>
    </xf>
    <xf numFmtId="4" fontId="18" fillId="46" borderId="53" applyNumberFormat="0" applyProtection="0">
      <alignment horizontal="left" vertical="center" indent="1"/>
    </xf>
    <xf numFmtId="0" fontId="2" fillId="0" borderId="0"/>
    <xf numFmtId="4" fontId="18" fillId="30" borderId="53" applyNumberFormat="0" applyProtection="0">
      <alignment horizontal="right" vertical="center"/>
    </xf>
    <xf numFmtId="4" fontId="18" fillId="44" borderId="50" applyNumberFormat="0" applyProtection="0">
      <alignment horizontal="right" vertical="center"/>
    </xf>
    <xf numFmtId="4" fontId="18" fillId="44" borderId="50" applyNumberFormat="0" applyProtection="0">
      <alignment horizontal="right" vertical="center"/>
    </xf>
    <xf numFmtId="4" fontId="18" fillId="12" borderId="50" applyNumberFormat="0" applyProtection="0">
      <alignment horizontal="left" vertical="center" indent="1"/>
    </xf>
    <xf numFmtId="0" fontId="17" fillId="47" borderId="59" applyBorder="0"/>
    <xf numFmtId="0" fontId="18" fillId="49" borderId="55" applyNumberFormat="0" applyProtection="0">
      <alignment horizontal="left" vertical="center" indent="1"/>
    </xf>
    <xf numFmtId="0" fontId="49" fillId="27" borderId="50" applyNumberFormat="0" applyAlignment="0" applyProtection="0"/>
    <xf numFmtId="0" fontId="18" fillId="37" borderId="55" applyNumberFormat="0" applyProtection="0">
      <alignment horizontal="left" vertical="center" indent="1"/>
    </xf>
    <xf numFmtId="4" fontId="52" fillId="52" borderId="50" applyNumberFormat="0" applyProtection="0">
      <alignment horizontal="right" vertical="center"/>
    </xf>
    <xf numFmtId="4" fontId="13" fillId="47" borderId="53" applyNumberFormat="0" applyProtection="0">
      <alignment horizontal="left" vertical="center" indent="1"/>
    </xf>
    <xf numFmtId="4" fontId="18" fillId="46" borderId="53" applyNumberFormat="0" applyProtection="0">
      <alignment horizontal="left" vertical="center" indent="1"/>
    </xf>
    <xf numFmtId="4" fontId="18" fillId="35" borderId="50" applyNumberFormat="0" applyProtection="0">
      <alignment horizontal="right" vertical="center"/>
    </xf>
    <xf numFmtId="4" fontId="18" fillId="3" borderId="50" applyNumberFormat="0" applyProtection="0">
      <alignment horizontal="left" vertical="center" indent="1"/>
    </xf>
    <xf numFmtId="4" fontId="18" fillId="48" borderId="55" applyNumberFormat="0" applyProtection="0">
      <alignment horizontal="right" vertical="center"/>
    </xf>
    <xf numFmtId="4" fontId="13" fillId="47" borderId="58" applyNumberFormat="0" applyProtection="0">
      <alignment horizontal="left" vertical="center" indent="1"/>
    </xf>
    <xf numFmtId="0" fontId="18" fillId="48" borderId="57" applyNumberFormat="0" applyProtection="0">
      <alignment horizontal="left" vertical="top" indent="1"/>
    </xf>
    <xf numFmtId="4" fontId="18" fillId="13" borderId="50" applyNumberFormat="0" applyProtection="0">
      <alignment horizontal="right" vertical="center"/>
    </xf>
    <xf numFmtId="0" fontId="2" fillId="0" borderId="0"/>
    <xf numFmtId="4" fontId="18" fillId="11" borderId="50" applyNumberFormat="0" applyProtection="0">
      <alignment horizontal="right" vertical="center"/>
    </xf>
    <xf numFmtId="0" fontId="2" fillId="0" borderId="0"/>
    <xf numFmtId="0" fontId="18" fillId="49" borderId="55" applyNumberFormat="0" applyProtection="0">
      <alignment horizontal="left" vertical="center" indent="1"/>
    </xf>
    <xf numFmtId="0" fontId="18" fillId="50" borderId="55" applyNumberFormat="0" applyProtection="0">
      <alignment horizontal="left" vertical="center" indent="1"/>
    </xf>
    <xf numFmtId="4" fontId="18" fillId="46" borderId="58" applyNumberFormat="0" applyProtection="0">
      <alignment horizontal="left" vertical="center" indent="1"/>
    </xf>
    <xf numFmtId="4" fontId="18" fillId="46" borderId="58" applyNumberFormat="0" applyProtection="0">
      <alignment horizontal="left" vertical="center" indent="1"/>
    </xf>
    <xf numFmtId="0" fontId="38" fillId="38" borderId="43" applyNumberFormat="0" applyAlignment="0" applyProtection="0"/>
    <xf numFmtId="0" fontId="38" fillId="38" borderId="43" applyNumberFormat="0" applyAlignment="0" applyProtection="0"/>
    <xf numFmtId="0" fontId="45" fillId="38" borderId="44" applyNumberFormat="0" applyAlignment="0" applyProtection="0"/>
    <xf numFmtId="0" fontId="45" fillId="38" borderId="44" applyNumberFormat="0" applyAlignment="0" applyProtection="0"/>
    <xf numFmtId="0" fontId="49" fillId="27" borderId="44" applyNumberFormat="0" applyAlignment="0" applyProtection="0"/>
    <xf numFmtId="0" fontId="49" fillId="27" borderId="44" applyNumberFormat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4" fontId="18" fillId="12" borderId="55" applyNumberFormat="0" applyProtection="0">
      <alignment horizontal="left" vertical="center" indent="1"/>
    </xf>
    <xf numFmtId="4" fontId="18" fillId="12" borderId="55" applyNumberFormat="0" applyProtection="0">
      <alignment horizontal="left" vertical="center" indent="1"/>
    </xf>
    <xf numFmtId="4" fontId="18" fillId="12" borderId="55" applyNumberFormat="0" applyProtection="0">
      <alignment horizontal="left" vertical="center" indent="1"/>
    </xf>
    <xf numFmtId="4" fontId="52" fillId="52" borderId="55" applyNumberFormat="0" applyProtection="0">
      <alignment horizontal="right" vertical="center"/>
    </xf>
    <xf numFmtId="4" fontId="18" fillId="0" borderId="55" applyNumberFormat="0" applyProtection="0">
      <alignment horizontal="right" vertical="center"/>
    </xf>
    <xf numFmtId="4" fontId="43" fillId="51" borderId="50" applyNumberFormat="0" applyProtection="0">
      <alignment horizontal="right" vertical="center"/>
    </xf>
    <xf numFmtId="4" fontId="18" fillId="12" borderId="50" applyNumberFormat="0" applyProtection="0">
      <alignment horizontal="left" vertical="center" indent="1"/>
    </xf>
    <xf numFmtId="0" fontId="40" fillId="48" borderId="52" applyNumberFormat="0" applyProtection="0">
      <alignment horizontal="left" vertical="top" indent="1"/>
    </xf>
    <xf numFmtId="4" fontId="18" fillId="12" borderId="50" applyNumberFormat="0" applyProtection="0">
      <alignment horizontal="left" vertical="center" indent="1"/>
    </xf>
    <xf numFmtId="4" fontId="40" fillId="37" borderId="52" applyNumberFormat="0" applyProtection="0">
      <alignment horizontal="left" vertical="center" indent="1"/>
    </xf>
    <xf numFmtId="4" fontId="18" fillId="0" borderId="50" applyNumberFormat="0" applyProtection="0">
      <alignment horizontal="right" vertical="center"/>
    </xf>
    <xf numFmtId="0" fontId="18" fillId="49" borderId="50" applyNumberFormat="0" applyProtection="0">
      <alignment horizontal="left" vertical="center" indent="1"/>
    </xf>
    <xf numFmtId="0" fontId="18" fillId="9" borderId="52" applyNumberFormat="0" applyProtection="0">
      <alignment horizontal="left" vertical="top" indent="1"/>
    </xf>
    <xf numFmtId="0" fontId="18" fillId="9" borderId="50" applyNumberFormat="0" applyProtection="0">
      <alignment horizontal="left" vertical="center" indent="1"/>
    </xf>
    <xf numFmtId="0" fontId="18" fillId="9" borderId="50" applyNumberFormat="0" applyProtection="0">
      <alignment horizontal="left" vertical="center" indent="1"/>
    </xf>
    <xf numFmtId="0" fontId="18" fillId="9" borderId="50" applyNumberFormat="0" applyProtection="0">
      <alignment horizontal="left" vertical="center" indent="1"/>
    </xf>
    <xf numFmtId="0" fontId="18" fillId="48" borderId="52" applyNumberFormat="0" applyProtection="0">
      <alignment horizontal="left" vertical="top" indent="1"/>
    </xf>
    <xf numFmtId="0" fontId="18" fillId="26" borderId="44" applyNumberFormat="0" applyFont="0" applyAlignment="0" applyProtection="0"/>
    <xf numFmtId="0" fontId="18" fillId="26" borderId="44" applyNumberFormat="0" applyFont="0" applyAlignment="0" applyProtection="0"/>
    <xf numFmtId="0" fontId="18" fillId="50" borderId="50" applyNumberFormat="0" applyProtection="0">
      <alignment horizontal="left" vertical="center" indent="1"/>
    </xf>
    <xf numFmtId="0" fontId="18" fillId="37" borderId="50" applyNumberFormat="0" applyProtection="0">
      <alignment horizontal="left" vertical="center" indent="1"/>
    </xf>
    <xf numFmtId="0" fontId="18" fillId="37" borderId="50" applyNumberFormat="0" applyProtection="0">
      <alignment horizontal="left" vertical="center" indent="1"/>
    </xf>
    <xf numFmtId="4" fontId="18" fillId="42" borderId="44" applyNumberFormat="0" applyProtection="0">
      <alignment vertical="center"/>
    </xf>
    <xf numFmtId="4" fontId="18" fillId="42" borderId="44" applyNumberFormat="0" applyProtection="0">
      <alignment vertical="center"/>
    </xf>
    <xf numFmtId="4" fontId="18" fillId="42" borderId="44" applyNumberFormat="0" applyProtection="0">
      <alignment vertical="center"/>
    </xf>
    <xf numFmtId="4" fontId="52" fillId="3" borderId="44" applyNumberFormat="0" applyProtection="0">
      <alignment vertical="center"/>
    </xf>
    <xf numFmtId="4" fontId="18" fillId="3" borderId="44" applyNumberFormat="0" applyProtection="0">
      <alignment horizontal="left" vertical="center" indent="1"/>
    </xf>
    <xf numFmtId="4" fontId="18" fillId="3" borderId="44" applyNumberFormat="0" applyProtection="0">
      <alignment horizontal="left" vertical="center" indent="1"/>
    </xf>
    <xf numFmtId="4" fontId="18" fillId="3" borderId="44" applyNumberFormat="0" applyProtection="0">
      <alignment horizontal="left" vertical="center" indent="1"/>
    </xf>
    <xf numFmtId="0" fontId="41" fillId="42" borderId="46" applyNumberFormat="0" applyProtection="0">
      <alignment horizontal="left" vertical="top" indent="1"/>
    </xf>
    <xf numFmtId="4" fontId="18" fillId="12" borderId="44" applyNumberFormat="0" applyProtection="0">
      <alignment horizontal="left" vertical="center" indent="1"/>
    </xf>
    <xf numFmtId="4" fontId="18" fillId="12" borderId="44" applyNumberFormat="0" applyProtection="0">
      <alignment horizontal="left" vertical="center" indent="1"/>
    </xf>
    <xf numFmtId="4" fontId="18" fillId="12" borderId="44" applyNumberFormat="0" applyProtection="0">
      <alignment horizontal="left" vertical="center" indent="1"/>
    </xf>
    <xf numFmtId="4" fontId="18" fillId="8" borderId="44" applyNumberFormat="0" applyProtection="0">
      <alignment horizontal="right" vertical="center"/>
    </xf>
    <xf numFmtId="4" fontId="18" fillId="8" borderId="44" applyNumberFormat="0" applyProtection="0">
      <alignment horizontal="right" vertical="center"/>
    </xf>
    <xf numFmtId="4" fontId="18" fillId="8" borderId="44" applyNumberFormat="0" applyProtection="0">
      <alignment horizontal="right" vertical="center"/>
    </xf>
    <xf numFmtId="4" fontId="18" fillId="44" borderId="44" applyNumberFormat="0" applyProtection="0">
      <alignment horizontal="right" vertical="center"/>
    </xf>
    <xf numFmtId="4" fontId="18" fillId="44" borderId="44" applyNumberFormat="0" applyProtection="0">
      <alignment horizontal="right" vertical="center"/>
    </xf>
    <xf numFmtId="4" fontId="18" fillId="44" borderId="44" applyNumberFormat="0" applyProtection="0">
      <alignment horizontal="right" vertical="center"/>
    </xf>
    <xf numFmtId="4" fontId="18" fillId="30" borderId="47" applyNumberFormat="0" applyProtection="0">
      <alignment horizontal="right" vertical="center"/>
    </xf>
    <xf numFmtId="4" fontId="18" fillId="30" borderId="47" applyNumberFormat="0" applyProtection="0">
      <alignment horizontal="right" vertical="center"/>
    </xf>
    <xf numFmtId="4" fontId="18" fillId="30" borderId="47" applyNumberFormat="0" applyProtection="0">
      <alignment horizontal="right" vertical="center"/>
    </xf>
    <xf numFmtId="4" fontId="18" fillId="11" borderId="44" applyNumberFormat="0" applyProtection="0">
      <alignment horizontal="right" vertical="center"/>
    </xf>
    <xf numFmtId="4" fontId="18" fillId="11" borderId="44" applyNumberFormat="0" applyProtection="0">
      <alignment horizontal="right" vertical="center"/>
    </xf>
    <xf numFmtId="4" fontId="18" fillId="11" borderId="44" applyNumberFormat="0" applyProtection="0">
      <alignment horizontal="right" vertical="center"/>
    </xf>
    <xf numFmtId="4" fontId="18" fillId="13" borderId="44" applyNumberFormat="0" applyProtection="0">
      <alignment horizontal="right" vertical="center"/>
    </xf>
    <xf numFmtId="4" fontId="18" fillId="13" borderId="44" applyNumberFormat="0" applyProtection="0">
      <alignment horizontal="right" vertical="center"/>
    </xf>
    <xf numFmtId="4" fontId="18" fillId="13" borderId="44" applyNumberFormat="0" applyProtection="0">
      <alignment horizontal="right" vertical="center"/>
    </xf>
    <xf numFmtId="4" fontId="18" fillId="35" borderId="44" applyNumberFormat="0" applyProtection="0">
      <alignment horizontal="right" vertical="center"/>
    </xf>
    <xf numFmtId="4" fontId="18" fillId="35" borderId="44" applyNumberFormat="0" applyProtection="0">
      <alignment horizontal="right" vertical="center"/>
    </xf>
    <xf numFmtId="4" fontId="18" fillId="35" borderId="44" applyNumberFormat="0" applyProtection="0">
      <alignment horizontal="right" vertical="center"/>
    </xf>
    <xf numFmtId="4" fontId="18" fillId="32" borderId="44" applyNumberFormat="0" applyProtection="0">
      <alignment horizontal="right" vertical="center"/>
    </xf>
    <xf numFmtId="4" fontId="18" fillId="32" borderId="44" applyNumberFormat="0" applyProtection="0">
      <alignment horizontal="right" vertical="center"/>
    </xf>
    <xf numFmtId="4" fontId="18" fillId="32" borderId="44" applyNumberFormat="0" applyProtection="0">
      <alignment horizontal="right" vertical="center"/>
    </xf>
    <xf numFmtId="4" fontId="18" fillId="45" borderId="44" applyNumberFormat="0" applyProtection="0">
      <alignment horizontal="right" vertical="center"/>
    </xf>
    <xf numFmtId="4" fontId="18" fillId="45" borderId="44" applyNumberFormat="0" applyProtection="0">
      <alignment horizontal="right" vertical="center"/>
    </xf>
    <xf numFmtId="4" fontId="18" fillId="45" borderId="44" applyNumberFormat="0" applyProtection="0">
      <alignment horizontal="right" vertical="center"/>
    </xf>
    <xf numFmtId="4" fontId="18" fillId="10" borderId="44" applyNumberFormat="0" applyProtection="0">
      <alignment horizontal="right" vertical="center"/>
    </xf>
    <xf numFmtId="4" fontId="18" fillId="10" borderId="44" applyNumberFormat="0" applyProtection="0">
      <alignment horizontal="right" vertical="center"/>
    </xf>
    <xf numFmtId="4" fontId="18" fillId="10" borderId="44" applyNumberFormat="0" applyProtection="0">
      <alignment horizontal="right" vertical="center"/>
    </xf>
    <xf numFmtId="4" fontId="18" fillId="46" borderId="47" applyNumberFormat="0" applyProtection="0">
      <alignment horizontal="left" vertical="center" indent="1"/>
    </xf>
    <xf numFmtId="4" fontId="18" fillId="46" borderId="47" applyNumberFormat="0" applyProtection="0">
      <alignment horizontal="left" vertical="center" indent="1"/>
    </xf>
    <xf numFmtId="4" fontId="18" fillId="46" borderId="47" applyNumberFormat="0" applyProtection="0">
      <alignment horizontal="left" vertical="center" indent="1"/>
    </xf>
    <xf numFmtId="4" fontId="13" fillId="47" borderId="47" applyNumberFormat="0" applyProtection="0">
      <alignment horizontal="left" vertical="center" indent="1"/>
    </xf>
    <xf numFmtId="4" fontId="13" fillId="47" borderId="47" applyNumberFormat="0" applyProtection="0">
      <alignment horizontal="left" vertical="center" indent="1"/>
    </xf>
    <xf numFmtId="4" fontId="13" fillId="47" borderId="47" applyNumberFormat="0" applyProtection="0">
      <alignment horizontal="left" vertical="center" indent="1"/>
    </xf>
    <xf numFmtId="4" fontId="13" fillId="47" borderId="47" applyNumberFormat="0" applyProtection="0">
      <alignment horizontal="left" vertical="center" indent="1"/>
    </xf>
    <xf numFmtId="4" fontId="18" fillId="48" borderId="44" applyNumberFormat="0" applyProtection="0">
      <alignment horizontal="right" vertical="center"/>
    </xf>
    <xf numFmtId="4" fontId="18" fillId="48" borderId="44" applyNumberFormat="0" applyProtection="0">
      <alignment horizontal="right" vertical="center"/>
    </xf>
    <xf numFmtId="4" fontId="18" fillId="48" borderId="44" applyNumberFormat="0" applyProtection="0">
      <alignment horizontal="right" vertical="center"/>
    </xf>
    <xf numFmtId="4" fontId="18" fillId="49" borderId="47" applyNumberFormat="0" applyProtection="0">
      <alignment horizontal="left" vertical="center" indent="1"/>
    </xf>
    <xf numFmtId="4" fontId="18" fillId="49" borderId="47" applyNumberFormat="0" applyProtection="0">
      <alignment horizontal="left" vertical="center" indent="1"/>
    </xf>
    <xf numFmtId="4" fontId="18" fillId="49" borderId="47" applyNumberFormat="0" applyProtection="0">
      <alignment horizontal="left" vertical="center" indent="1"/>
    </xf>
    <xf numFmtId="4" fontId="18" fillId="48" borderId="47" applyNumberFormat="0" applyProtection="0">
      <alignment horizontal="left" vertical="center" indent="1"/>
    </xf>
    <xf numFmtId="4" fontId="18" fillId="48" borderId="47" applyNumberFormat="0" applyProtection="0">
      <alignment horizontal="left" vertical="center" indent="1"/>
    </xf>
    <xf numFmtId="4" fontId="18" fillId="48" borderId="47" applyNumberFormat="0" applyProtection="0">
      <alignment horizontal="left" vertical="center" indent="1"/>
    </xf>
    <xf numFmtId="0" fontId="18" fillId="37" borderId="44" applyNumberFormat="0" applyProtection="0">
      <alignment horizontal="left" vertical="center" indent="1"/>
    </xf>
    <xf numFmtId="0" fontId="18" fillId="37" borderId="44" applyNumberFormat="0" applyProtection="0">
      <alignment horizontal="left" vertical="center" indent="1"/>
    </xf>
    <xf numFmtId="0" fontId="18" fillId="37" borderId="44" applyNumberFormat="0" applyProtection="0">
      <alignment horizontal="left" vertical="center" indent="1"/>
    </xf>
    <xf numFmtId="0" fontId="18" fillId="47" borderId="46" applyNumberFormat="0" applyProtection="0">
      <alignment horizontal="left" vertical="top" indent="1"/>
    </xf>
    <xf numFmtId="0" fontId="18" fillId="50" borderId="44" applyNumberFormat="0" applyProtection="0">
      <alignment horizontal="left" vertical="center" indent="1"/>
    </xf>
    <xf numFmtId="0" fontId="18" fillId="50" borderId="44" applyNumberFormat="0" applyProtection="0">
      <alignment horizontal="left" vertical="center" indent="1"/>
    </xf>
    <xf numFmtId="0" fontId="18" fillId="50" borderId="44" applyNumberFormat="0" applyProtection="0">
      <alignment horizontal="left" vertical="center" indent="1"/>
    </xf>
    <xf numFmtId="0" fontId="18" fillId="48" borderId="46" applyNumberFormat="0" applyProtection="0">
      <alignment horizontal="left" vertical="top" indent="1"/>
    </xf>
    <xf numFmtId="0" fontId="18" fillId="9" borderId="44" applyNumberFormat="0" applyProtection="0">
      <alignment horizontal="left" vertical="center" indent="1"/>
    </xf>
    <xf numFmtId="0" fontId="18" fillId="9" borderId="44" applyNumberFormat="0" applyProtection="0">
      <alignment horizontal="left" vertical="center" indent="1"/>
    </xf>
    <xf numFmtId="0" fontId="18" fillId="9" borderId="44" applyNumberFormat="0" applyProtection="0">
      <alignment horizontal="left" vertical="center" indent="1"/>
    </xf>
    <xf numFmtId="0" fontId="18" fillId="9" borderId="46" applyNumberFormat="0" applyProtection="0">
      <alignment horizontal="left" vertical="top" indent="1"/>
    </xf>
    <xf numFmtId="0" fontId="18" fillId="49" borderId="44" applyNumberFormat="0" applyProtection="0">
      <alignment horizontal="left" vertical="center" indent="1"/>
    </xf>
    <xf numFmtId="0" fontId="18" fillId="49" borderId="44" applyNumberFormat="0" applyProtection="0">
      <alignment horizontal="left" vertical="center" indent="1"/>
    </xf>
    <xf numFmtId="0" fontId="18" fillId="49" borderId="44" applyNumberFormat="0" applyProtection="0">
      <alignment horizontal="left" vertical="center" indent="1"/>
    </xf>
    <xf numFmtId="0" fontId="18" fillId="49" borderId="46" applyNumberFormat="0" applyProtection="0">
      <alignment horizontal="left" vertical="top" indent="1"/>
    </xf>
    <xf numFmtId="0" fontId="18" fillId="37" borderId="50" applyNumberFormat="0" applyProtection="0">
      <alignment horizontal="left" vertical="center" indent="1"/>
    </xf>
    <xf numFmtId="0" fontId="17" fillId="47" borderId="48" applyBorder="0"/>
    <xf numFmtId="4" fontId="40" fillId="43" borderId="46" applyNumberFormat="0" applyProtection="0">
      <alignment vertical="center"/>
    </xf>
    <xf numFmtId="4" fontId="18" fillId="48" borderId="53" applyNumberFormat="0" applyProtection="0">
      <alignment horizontal="left" vertical="center" indent="1"/>
    </xf>
    <xf numFmtId="4" fontId="40" fillId="37" borderId="46" applyNumberFormat="0" applyProtection="0">
      <alignment horizontal="left" vertical="center" indent="1"/>
    </xf>
    <xf numFmtId="0" fontId="40" fillId="43" borderId="46" applyNumberFormat="0" applyProtection="0">
      <alignment horizontal="left" vertical="top" indent="1"/>
    </xf>
    <xf numFmtId="4" fontId="18" fillId="0" borderId="44" applyNumberFormat="0" applyProtection="0">
      <alignment horizontal="right" vertical="center"/>
    </xf>
    <xf numFmtId="4" fontId="18" fillId="0" borderId="44" applyNumberFormat="0" applyProtection="0">
      <alignment horizontal="right" vertical="center"/>
    </xf>
    <xf numFmtId="4" fontId="18" fillId="0" borderId="44" applyNumberFormat="0" applyProtection="0">
      <alignment horizontal="right" vertical="center"/>
    </xf>
    <xf numFmtId="4" fontId="52" fillId="52" borderId="44" applyNumberFormat="0" applyProtection="0">
      <alignment horizontal="right" vertical="center"/>
    </xf>
    <xf numFmtId="4" fontId="18" fillId="12" borderId="44" applyNumberFormat="0" applyProtection="0">
      <alignment horizontal="left" vertical="center" indent="1"/>
    </xf>
    <xf numFmtId="4" fontId="18" fillId="12" borderId="44" applyNumberFormat="0" applyProtection="0">
      <alignment horizontal="left" vertical="center" indent="1"/>
    </xf>
    <xf numFmtId="4" fontId="18" fillId="12" borderId="44" applyNumberFormat="0" applyProtection="0">
      <alignment horizontal="left" vertical="center" indent="1"/>
    </xf>
    <xf numFmtId="0" fontId="40" fillId="48" borderId="46" applyNumberFormat="0" applyProtection="0">
      <alignment horizontal="left" vertical="top" indent="1"/>
    </xf>
    <xf numFmtId="4" fontId="42" fillId="53" borderId="47" applyNumberFormat="0" applyProtection="0">
      <alignment horizontal="left" vertical="center" indent="1"/>
    </xf>
    <xf numFmtId="4" fontId="18" fillId="48" borderId="53" applyNumberFormat="0" applyProtection="0">
      <alignment horizontal="left" vertical="center" indent="1"/>
    </xf>
    <xf numFmtId="4" fontId="18" fillId="48" borderId="53" applyNumberFormat="0" applyProtection="0">
      <alignment horizontal="left" vertical="center" indent="1"/>
    </xf>
    <xf numFmtId="4" fontId="18" fillId="49" borderId="53" applyNumberFormat="0" applyProtection="0">
      <alignment horizontal="left" vertical="center" indent="1"/>
    </xf>
    <xf numFmtId="4" fontId="43" fillId="51" borderId="44" applyNumberFormat="0" applyProtection="0">
      <alignment horizontal="right" vertical="center"/>
    </xf>
    <xf numFmtId="4" fontId="18" fillId="49" borderId="53" applyNumberFormat="0" applyProtection="0">
      <alignment horizontal="left" vertical="center" indent="1"/>
    </xf>
    <xf numFmtId="4" fontId="18" fillId="49" borderId="53" applyNumberFormat="0" applyProtection="0">
      <alignment horizontal="left" vertical="center" indent="1"/>
    </xf>
    <xf numFmtId="4" fontId="18" fillId="48" borderId="50" applyNumberFormat="0" applyProtection="0">
      <alignment horizontal="right" vertical="center"/>
    </xf>
    <xf numFmtId="4" fontId="18" fillId="48" borderId="50" applyNumberFormat="0" applyProtection="0">
      <alignment horizontal="right" vertical="center"/>
    </xf>
    <xf numFmtId="4" fontId="18" fillId="48" borderId="50" applyNumberFormat="0" applyProtection="0">
      <alignment horizontal="right" vertical="center"/>
    </xf>
    <xf numFmtId="0" fontId="2" fillId="0" borderId="0"/>
    <xf numFmtId="0" fontId="2" fillId="0" borderId="0"/>
    <xf numFmtId="4" fontId="18" fillId="45" borderId="50" applyNumberFormat="0" applyProtection="0">
      <alignment horizontal="right" vertical="center"/>
    </xf>
    <xf numFmtId="4" fontId="18" fillId="32" borderId="50" applyNumberFormat="0" applyProtection="0">
      <alignment horizontal="right" vertical="center"/>
    </xf>
    <xf numFmtId="4" fontId="18" fillId="35" borderId="50" applyNumberFormat="0" applyProtection="0">
      <alignment horizontal="right" vertical="center"/>
    </xf>
    <xf numFmtId="4" fontId="18" fillId="30" borderId="53" applyNumberFormat="0" applyProtection="0">
      <alignment horizontal="right" vertical="center"/>
    </xf>
    <xf numFmtId="4" fontId="18" fillId="30" borderId="53" applyNumberFormat="0" applyProtection="0">
      <alignment horizontal="right" vertical="center"/>
    </xf>
    <xf numFmtId="4" fontId="18" fillId="8" borderId="50" applyNumberFormat="0" applyProtection="0">
      <alignment horizontal="right" vertical="center"/>
    </xf>
    <xf numFmtId="4" fontId="18" fillId="8" borderId="50" applyNumberFormat="0" applyProtection="0">
      <alignment horizontal="right" vertical="center"/>
    </xf>
    <xf numFmtId="4" fontId="18" fillId="44" borderId="50" applyNumberFormat="0" applyProtection="0">
      <alignment horizontal="right" vertical="center"/>
    </xf>
    <xf numFmtId="4" fontId="18" fillId="8" borderId="50" applyNumberFormat="0" applyProtection="0">
      <alignment horizontal="right" vertical="center"/>
    </xf>
    <xf numFmtId="4" fontId="18" fillId="12" borderId="50" applyNumberFormat="0" applyProtection="0">
      <alignment horizontal="left" vertical="center" indent="1"/>
    </xf>
    <xf numFmtId="0" fontId="41" fillId="42" borderId="52" applyNumberFormat="0" applyProtection="0">
      <alignment horizontal="left" vertical="top" indent="1"/>
    </xf>
    <xf numFmtId="4" fontId="18" fillId="12" borderId="50" applyNumberFormat="0" applyProtection="0">
      <alignment horizontal="left" vertical="center" indent="1"/>
    </xf>
    <xf numFmtId="4" fontId="18" fillId="3" borderId="50" applyNumberFormat="0" applyProtection="0">
      <alignment horizontal="left" vertical="center" indent="1"/>
    </xf>
    <xf numFmtId="4" fontId="52" fillId="3" borderId="50" applyNumberFormat="0" applyProtection="0">
      <alignment vertical="center"/>
    </xf>
    <xf numFmtId="4" fontId="18" fillId="42" borderId="50" applyNumberFormat="0" applyProtection="0">
      <alignment vertical="center"/>
    </xf>
    <xf numFmtId="4" fontId="18" fillId="42" borderId="50" applyNumberFormat="0" applyProtection="0">
      <alignment vertical="center"/>
    </xf>
    <xf numFmtId="4" fontId="18" fillId="42" borderId="50" applyNumberFormat="0" applyProtection="0">
      <alignment vertical="center"/>
    </xf>
    <xf numFmtId="4" fontId="40" fillId="43" borderId="57" applyNumberFormat="0" applyProtection="0">
      <alignment vertical="center"/>
    </xf>
    <xf numFmtId="0" fontId="18" fillId="26" borderId="50" applyNumberFormat="0" applyFont="0" applyAlignment="0" applyProtection="0"/>
    <xf numFmtId="0" fontId="18" fillId="26" borderId="50" applyNumberFormat="0" applyFont="0" applyAlignment="0" applyProtection="0"/>
    <xf numFmtId="4" fontId="18" fillId="32" borderId="55" applyNumberFormat="0" applyProtection="0">
      <alignment horizontal="right" vertical="center"/>
    </xf>
    <xf numFmtId="4" fontId="18" fillId="13" borderId="55" applyNumberFormat="0" applyProtection="0">
      <alignment horizontal="right" vertical="center"/>
    </xf>
    <xf numFmtId="4" fontId="18" fillId="13" borderId="55" applyNumberFormat="0" applyProtection="0">
      <alignment horizontal="right" vertical="center"/>
    </xf>
    <xf numFmtId="0" fontId="38" fillId="38" borderId="49" applyNumberFormat="0" applyAlignment="0" applyProtection="0"/>
    <xf numFmtId="4" fontId="18" fillId="49" borderId="58" applyNumberFormat="0" applyProtection="0">
      <alignment horizontal="left" vertical="center" indent="1"/>
    </xf>
    <xf numFmtId="0" fontId="18" fillId="50" borderId="55" applyNumberFormat="0" applyProtection="0">
      <alignment horizontal="left" vertical="center" indent="1"/>
    </xf>
    <xf numFmtId="0" fontId="2" fillId="0" borderId="0"/>
    <xf numFmtId="0" fontId="18" fillId="9" borderId="57" applyNumberFormat="0" applyProtection="0">
      <alignment horizontal="left" vertical="top" indent="1"/>
    </xf>
    <xf numFmtId="4" fontId="13" fillId="47" borderId="58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6" borderId="55" applyNumberFormat="0" applyFont="0" applyAlignment="0" applyProtection="0"/>
    <xf numFmtId="4" fontId="18" fillId="44" borderId="55" applyNumberFormat="0" applyProtection="0">
      <alignment horizontal="right" vertical="center"/>
    </xf>
    <xf numFmtId="4" fontId="18" fillId="48" borderId="58" applyNumberFormat="0" applyProtection="0">
      <alignment horizontal="left" vertical="center" indent="1"/>
    </xf>
    <xf numFmtId="4" fontId="18" fillId="11" borderId="55" applyNumberFormat="0" applyProtection="0">
      <alignment horizontal="right" vertical="center"/>
    </xf>
    <xf numFmtId="0" fontId="39" fillId="0" borderId="56" applyNumberFormat="0" applyFill="0" applyAlignment="0" applyProtection="0"/>
    <xf numFmtId="0" fontId="40" fillId="48" borderId="57" applyNumberFormat="0" applyProtection="0">
      <alignment horizontal="left" vertical="top" indent="1"/>
    </xf>
    <xf numFmtId="4" fontId="40" fillId="37" borderId="57" applyNumberFormat="0" applyProtection="0">
      <alignment horizontal="left" vertical="center" indent="1"/>
    </xf>
    <xf numFmtId="0" fontId="18" fillId="47" borderId="52" applyNumberFormat="0" applyProtection="0">
      <alignment horizontal="left" vertical="top" indent="1"/>
    </xf>
    <xf numFmtId="4" fontId="18" fillId="46" borderId="53" applyNumberFormat="0" applyProtection="0">
      <alignment horizontal="left" vertical="center" indent="1"/>
    </xf>
    <xf numFmtId="4" fontId="18" fillId="45" borderId="50" applyNumberFormat="0" applyProtection="0">
      <alignment horizontal="right" vertical="center"/>
    </xf>
    <xf numFmtId="0" fontId="2" fillId="0" borderId="0"/>
    <xf numFmtId="0" fontId="45" fillId="38" borderId="50" applyNumberFormat="0" applyAlignment="0" applyProtection="0"/>
    <xf numFmtId="4" fontId="18" fillId="8" borderId="55" applyNumberFormat="0" applyProtection="0">
      <alignment horizontal="right" vertical="center"/>
    </xf>
    <xf numFmtId="0" fontId="18" fillId="49" borderId="52" applyNumberFormat="0" applyProtection="0">
      <alignment horizontal="left" vertical="top" indent="1"/>
    </xf>
    <xf numFmtId="4" fontId="18" fillId="0" borderId="50" applyNumberFormat="0" applyProtection="0">
      <alignment horizontal="right" vertical="center"/>
    </xf>
    <xf numFmtId="4" fontId="13" fillId="47" borderId="53" applyNumberFormat="0" applyProtection="0">
      <alignment horizontal="left" vertical="center" indent="1"/>
    </xf>
    <xf numFmtId="4" fontId="18" fillId="10" borderId="50" applyNumberFormat="0" applyProtection="0">
      <alignment horizontal="right" vertical="center"/>
    </xf>
    <xf numFmtId="4" fontId="42" fillId="53" borderId="58" applyNumberFormat="0" applyProtection="0">
      <alignment horizontal="left" vertical="center" indent="1"/>
    </xf>
    <xf numFmtId="4" fontId="18" fillId="35" borderId="50" applyNumberFormat="0" applyProtection="0">
      <alignment horizontal="right" vertical="center"/>
    </xf>
    <xf numFmtId="4" fontId="18" fillId="3" borderId="50" applyNumberFormat="0" applyProtection="0">
      <alignment horizontal="left" vertical="center" indent="1"/>
    </xf>
    <xf numFmtId="4" fontId="18" fillId="30" borderId="58" applyNumberFormat="0" applyProtection="0">
      <alignment horizontal="right" vertical="center"/>
    </xf>
    <xf numFmtId="4" fontId="18" fillId="11" borderId="50" applyNumberFormat="0" applyProtection="0">
      <alignment horizontal="right" vertical="center"/>
    </xf>
    <xf numFmtId="0" fontId="2" fillId="0" borderId="0"/>
    <xf numFmtId="4" fontId="18" fillId="35" borderId="55" applyNumberFormat="0" applyProtection="0">
      <alignment horizontal="right" vertical="center"/>
    </xf>
    <xf numFmtId="0" fontId="41" fillId="42" borderId="57" applyNumberFormat="0" applyProtection="0">
      <alignment horizontal="left" vertical="top" indent="1"/>
    </xf>
    <xf numFmtId="0" fontId="38" fillId="38" borderId="49" applyNumberFormat="0" applyAlignment="0" applyProtection="0"/>
    <xf numFmtId="4" fontId="18" fillId="44" borderId="55" applyNumberFormat="0" applyProtection="0">
      <alignment horizontal="right" vertical="center"/>
    </xf>
    <xf numFmtId="0" fontId="2" fillId="0" borderId="0"/>
    <xf numFmtId="0" fontId="2" fillId="0" borderId="0"/>
    <xf numFmtId="4" fontId="18" fillId="11" borderId="50" applyNumberFormat="0" applyProtection="0">
      <alignment horizontal="right" vertical="center"/>
    </xf>
    <xf numFmtId="0" fontId="18" fillId="49" borderId="50" applyNumberFormat="0" applyProtection="0">
      <alignment horizontal="left" vertical="center" indent="1"/>
    </xf>
    <xf numFmtId="4" fontId="18" fillId="0" borderId="55" applyNumberFormat="0" applyProtection="0">
      <alignment horizontal="right" vertical="center"/>
    </xf>
    <xf numFmtId="0" fontId="18" fillId="50" borderId="50" applyNumberFormat="0" applyProtection="0">
      <alignment horizontal="left" vertical="center" indent="1"/>
    </xf>
    <xf numFmtId="0" fontId="2" fillId="0" borderId="0"/>
    <xf numFmtId="0" fontId="18" fillId="49" borderId="50" applyNumberFormat="0" applyProtection="0">
      <alignment horizontal="left" vertical="center" indent="1"/>
    </xf>
    <xf numFmtId="4" fontId="18" fillId="32" borderId="50" applyNumberFormat="0" applyProtection="0">
      <alignment horizontal="right" vertical="center"/>
    </xf>
    <xf numFmtId="0" fontId="2" fillId="0" borderId="0"/>
    <xf numFmtId="43" fontId="2" fillId="0" borderId="0" applyFont="0" applyFill="0" applyBorder="0" applyAlignment="0" applyProtection="0"/>
    <xf numFmtId="0" fontId="17" fillId="47" borderId="54" applyBorder="0"/>
    <xf numFmtId="4" fontId="18" fillId="32" borderId="50" applyNumberFormat="0" applyProtection="0">
      <alignment horizontal="right" vertical="center"/>
    </xf>
    <xf numFmtId="0" fontId="2" fillId="0" borderId="0"/>
    <xf numFmtId="0" fontId="40" fillId="43" borderId="52" applyNumberFormat="0" applyProtection="0">
      <alignment horizontal="left" vertical="top" indent="1"/>
    </xf>
    <xf numFmtId="4" fontId="18" fillId="10" borderId="50" applyNumberFormat="0" applyProtection="0">
      <alignment horizontal="right" vertical="center"/>
    </xf>
    <xf numFmtId="0" fontId="18" fillId="26" borderId="55" applyNumberFormat="0" applyFont="0" applyAlignment="0" applyProtection="0"/>
    <xf numFmtId="4" fontId="18" fillId="13" borderId="50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18" fillId="11" borderId="55" applyNumberFormat="0" applyProtection="0">
      <alignment horizontal="right" vertical="center"/>
    </xf>
    <xf numFmtId="0" fontId="18" fillId="9" borderId="55" applyNumberFormat="0" applyProtection="0">
      <alignment horizontal="left" vertical="center" indent="1"/>
    </xf>
    <xf numFmtId="0" fontId="49" fillId="27" borderId="50" applyNumberFormat="0" applyAlignment="0" applyProtection="0"/>
    <xf numFmtId="0" fontId="39" fillId="0" borderId="51" applyNumberFormat="0" applyFill="0" applyAlignment="0" applyProtection="0"/>
    <xf numFmtId="0" fontId="45" fillId="38" borderId="50" applyNumberFormat="0" applyAlignment="0" applyProtection="0"/>
    <xf numFmtId="0" fontId="2" fillId="0" borderId="0"/>
    <xf numFmtId="4" fontId="18" fillId="46" borderId="58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0" fillId="43" borderId="52" applyNumberFormat="0" applyProtection="0">
      <alignment vertical="center"/>
    </xf>
    <xf numFmtId="4" fontId="18" fillId="45" borderId="50" applyNumberFormat="0" applyProtection="0">
      <alignment horizontal="right" vertical="center"/>
    </xf>
    <xf numFmtId="0" fontId="2" fillId="0" borderId="0"/>
    <xf numFmtId="4" fontId="18" fillId="0" borderId="50" applyNumberFormat="0" applyProtection="0">
      <alignment horizontal="right" vertical="center"/>
    </xf>
    <xf numFmtId="4" fontId="18" fillId="10" borderId="50" applyNumberFormat="0" applyProtection="0">
      <alignment horizontal="right" vertical="center"/>
    </xf>
    <xf numFmtId="0" fontId="18" fillId="37" borderId="55" applyNumberFormat="0" applyProtection="0">
      <alignment horizontal="left" vertical="center" indent="1"/>
    </xf>
    <xf numFmtId="4" fontId="18" fillId="13" borderId="50" applyNumberFormat="0" applyProtection="0">
      <alignment horizontal="right" vertical="center"/>
    </xf>
    <xf numFmtId="0" fontId="2" fillId="0" borderId="0"/>
    <xf numFmtId="4" fontId="18" fillId="13" borderId="55" applyNumberFormat="0" applyProtection="0">
      <alignment horizontal="right" vertical="center"/>
    </xf>
    <xf numFmtId="0" fontId="39" fillId="0" borderId="51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3" fillId="0" borderId="0">
      <alignment wrapText="1"/>
      <protection locked="0"/>
    </xf>
    <xf numFmtId="0" fontId="13" fillId="0" borderId="0">
      <alignment wrapText="1"/>
      <protection locked="0"/>
    </xf>
    <xf numFmtId="0" fontId="13" fillId="0" borderId="0">
      <alignment wrapText="1"/>
      <protection locked="0"/>
    </xf>
    <xf numFmtId="0" fontId="2" fillId="0" borderId="0"/>
    <xf numFmtId="4" fontId="18" fillId="12" borderId="55" applyNumberFormat="0" applyProtection="0">
      <alignment horizontal="left" vertical="center" indent="1"/>
    </xf>
    <xf numFmtId="0" fontId="18" fillId="9" borderId="55" applyNumberFormat="0" applyProtection="0">
      <alignment horizontal="left" vertical="center" indent="1"/>
    </xf>
    <xf numFmtId="4" fontId="18" fillId="35" borderId="55" applyNumberFormat="0" applyProtection="0">
      <alignment horizontal="right" vertical="center"/>
    </xf>
    <xf numFmtId="4" fontId="18" fillId="30" borderId="58" applyNumberFormat="0" applyProtection="0">
      <alignment horizontal="right" vertical="center"/>
    </xf>
    <xf numFmtId="4" fontId="43" fillId="51" borderId="55" applyNumberFormat="0" applyProtection="0">
      <alignment horizontal="right" vertical="center"/>
    </xf>
    <xf numFmtId="0" fontId="18" fillId="49" borderId="57" applyNumberFormat="0" applyProtection="0">
      <alignment horizontal="left" vertical="top" indent="1"/>
    </xf>
    <xf numFmtId="4" fontId="18" fillId="30" borderId="58" applyNumberFormat="0" applyProtection="0">
      <alignment horizontal="right" vertical="center"/>
    </xf>
    <xf numFmtId="0" fontId="49" fillId="27" borderId="55" applyNumberFormat="0" applyAlignment="0" applyProtection="0"/>
    <xf numFmtId="4" fontId="18" fillId="32" borderId="55" applyNumberFormat="0" applyProtection="0">
      <alignment horizontal="right" vertical="center"/>
    </xf>
    <xf numFmtId="4" fontId="18" fillId="11" borderId="55" applyNumberFormat="0" applyProtection="0">
      <alignment horizontal="right" vertical="center"/>
    </xf>
    <xf numFmtId="4" fontId="18" fillId="48" borderId="55" applyNumberFormat="0" applyProtection="0">
      <alignment horizontal="right" vertical="center"/>
    </xf>
    <xf numFmtId="4" fontId="18" fillId="12" borderId="55" applyNumberFormat="0" applyProtection="0">
      <alignment horizontal="left" vertical="center" indent="1"/>
    </xf>
    <xf numFmtId="4" fontId="18" fillId="42" borderId="55" applyNumberFormat="0" applyProtection="0">
      <alignment vertical="center"/>
    </xf>
    <xf numFmtId="4" fontId="18" fillId="32" borderId="55" applyNumberFormat="0" applyProtection="0">
      <alignment horizontal="right" vertical="center"/>
    </xf>
    <xf numFmtId="4" fontId="18" fillId="44" borderId="55" applyNumberFormat="0" applyProtection="0">
      <alignment horizontal="right" vertical="center"/>
    </xf>
    <xf numFmtId="4" fontId="18" fillId="42" borderId="55" applyNumberFormat="0" applyProtection="0">
      <alignment vertical="center"/>
    </xf>
    <xf numFmtId="4" fontId="18" fillId="12" borderId="55" applyNumberFormat="0" applyProtection="0">
      <alignment horizontal="left" vertical="center" indent="1"/>
    </xf>
    <xf numFmtId="4" fontId="18" fillId="35" borderId="55" applyNumberFormat="0" applyProtection="0">
      <alignment horizontal="right" vertical="center"/>
    </xf>
    <xf numFmtId="4" fontId="18" fillId="49" borderId="58" applyNumberFormat="0" applyProtection="0">
      <alignment horizontal="left" vertical="center" indent="1"/>
    </xf>
    <xf numFmtId="0" fontId="45" fillId="38" borderId="55" applyNumberFormat="0" applyAlignment="0" applyProtection="0"/>
    <xf numFmtId="4" fontId="18" fillId="10" borderId="55" applyNumberFormat="0" applyProtection="0">
      <alignment horizontal="right" vertical="center"/>
    </xf>
    <xf numFmtId="4" fontId="18" fillId="45" borderId="55" applyNumberFormat="0" applyProtection="0">
      <alignment horizontal="right" vertical="center"/>
    </xf>
    <xf numFmtId="4" fontId="18" fillId="45" borderId="55" applyNumberFormat="0" applyProtection="0">
      <alignment horizontal="right" vertical="center"/>
    </xf>
    <xf numFmtId="4" fontId="18" fillId="48" borderId="58" applyNumberFormat="0" applyProtection="0">
      <alignment horizontal="left" vertical="center" indent="1"/>
    </xf>
    <xf numFmtId="4" fontId="18" fillId="48" borderId="58" applyNumberFormat="0" applyProtection="0">
      <alignment horizontal="left" vertical="center" indent="1"/>
    </xf>
    <xf numFmtId="4" fontId="18" fillId="48" borderId="55" applyNumberFormat="0" applyProtection="0">
      <alignment horizontal="right" vertical="center"/>
    </xf>
    <xf numFmtId="0" fontId="18" fillId="47" borderId="57" applyNumberFormat="0" applyProtection="0">
      <alignment horizontal="left" vertical="top" indent="1"/>
    </xf>
    <xf numFmtId="4" fontId="13" fillId="47" borderId="58" applyNumberFormat="0" applyProtection="0">
      <alignment horizontal="left" vertical="center" indent="1"/>
    </xf>
    <xf numFmtId="4" fontId="18" fillId="8" borderId="55" applyNumberFormat="0" applyProtection="0">
      <alignment horizontal="right" vertical="center"/>
    </xf>
    <xf numFmtId="4" fontId="18" fillId="10" borderId="55" applyNumberFormat="0" applyProtection="0">
      <alignment horizontal="right" vertical="center"/>
    </xf>
    <xf numFmtId="0" fontId="18" fillId="9" borderId="55" applyNumberFormat="0" applyProtection="0">
      <alignment horizontal="left" vertical="center" indent="1"/>
    </xf>
    <xf numFmtId="0" fontId="18" fillId="49" borderId="55" applyNumberFormat="0" applyProtection="0">
      <alignment horizontal="left" vertical="center" indent="1"/>
    </xf>
    <xf numFmtId="0" fontId="18" fillId="37" borderId="55" applyNumberFormat="0" applyProtection="0">
      <alignment horizontal="left" vertical="center" indent="1"/>
    </xf>
    <xf numFmtId="4" fontId="18" fillId="49" borderId="58" applyNumberFormat="0" applyProtection="0">
      <alignment horizontal="left" vertical="center" indent="1"/>
    </xf>
    <xf numFmtId="0" fontId="18" fillId="50" borderId="55" applyNumberFormat="0" applyProtection="0">
      <alignment horizontal="left" vertical="center" indent="1"/>
    </xf>
    <xf numFmtId="4" fontId="13" fillId="47" borderId="58" applyNumberFormat="0" applyProtection="0">
      <alignment horizontal="left" vertical="center" indent="1"/>
    </xf>
    <xf numFmtId="4" fontId="18" fillId="8" borderId="55" applyNumberFormat="0" applyProtection="0">
      <alignment horizontal="right" vertical="center"/>
    </xf>
    <xf numFmtId="0" fontId="39" fillId="0" borderId="56" applyNumberFormat="0" applyFill="0" applyAlignment="0" applyProtection="0"/>
    <xf numFmtId="0" fontId="49" fillId="27" borderId="55" applyNumberFormat="0" applyAlignment="0" applyProtection="0"/>
    <xf numFmtId="0" fontId="45" fillId="38" borderId="55" applyNumberFormat="0" applyAlignment="0" applyProtection="0"/>
    <xf numFmtId="4" fontId="18" fillId="10" borderId="55" applyNumberFormat="0" applyProtection="0">
      <alignment horizontal="right" vertical="center"/>
    </xf>
    <xf numFmtId="4" fontId="18" fillId="45" borderId="55" applyNumberFormat="0" applyProtection="0">
      <alignment horizontal="right" vertical="center"/>
    </xf>
    <xf numFmtId="4" fontId="18" fillId="3" borderId="55" applyNumberFormat="0" applyProtection="0">
      <alignment horizontal="left" vertical="center" indent="1"/>
    </xf>
    <xf numFmtId="4" fontId="18" fillId="3" borderId="55" applyNumberFormat="0" applyProtection="0">
      <alignment horizontal="left" vertical="center" indent="1"/>
    </xf>
    <xf numFmtId="4" fontId="52" fillId="3" borderId="55" applyNumberFormat="0" applyProtection="0">
      <alignment vertical="center"/>
    </xf>
    <xf numFmtId="4" fontId="18" fillId="3" borderId="55" applyNumberFormat="0" applyProtection="0">
      <alignment horizontal="left" vertical="center" indent="1"/>
    </xf>
    <xf numFmtId="4" fontId="18" fillId="42" borderId="55" applyNumberFormat="0" applyProtection="0">
      <alignment vertical="center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" fontId="13" fillId="47" borderId="65" applyNumberFormat="0" applyProtection="0">
      <alignment horizontal="left" vertical="center" indent="1"/>
    </xf>
    <xf numFmtId="4" fontId="18" fillId="0" borderId="62" applyNumberFormat="0" applyProtection="0">
      <alignment horizontal="right" vertical="center"/>
    </xf>
    <xf numFmtId="0" fontId="40" fillId="43" borderId="64" applyNumberFormat="0" applyProtection="0">
      <alignment horizontal="left" vertical="top" indent="1"/>
    </xf>
    <xf numFmtId="4" fontId="42" fillId="53" borderId="65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0" fontId="1" fillId="0" borderId="0"/>
    <xf numFmtId="4" fontId="18" fillId="30" borderId="65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0" fontId="17" fillId="47" borderId="66" applyBorder="0"/>
    <xf numFmtId="0" fontId="18" fillId="49" borderId="62" applyNumberFormat="0" applyProtection="0">
      <alignment horizontal="left" vertical="center" indent="1"/>
    </xf>
    <xf numFmtId="0" fontId="49" fillId="27" borderId="62" applyNumberFormat="0" applyAlignment="0" applyProtection="0"/>
    <xf numFmtId="0" fontId="18" fillId="37" borderId="62" applyNumberFormat="0" applyProtection="0">
      <alignment horizontal="left" vertical="center" indent="1"/>
    </xf>
    <xf numFmtId="4" fontId="52" fillId="52" borderId="62" applyNumberFormat="0" applyProtection="0">
      <alignment horizontal="right" vertical="center"/>
    </xf>
    <xf numFmtId="4" fontId="13" fillId="47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4" fontId="18" fillId="35" borderId="62" applyNumberFormat="0" applyProtection="0">
      <alignment horizontal="right" vertical="center"/>
    </xf>
    <xf numFmtId="4" fontId="18" fillId="3" borderId="62" applyNumberFormat="0" applyProtection="0">
      <alignment horizontal="left" vertical="center" indent="1"/>
    </xf>
    <xf numFmtId="4" fontId="18" fillId="48" borderId="62" applyNumberFormat="0" applyProtection="0">
      <alignment horizontal="right" vertical="center"/>
    </xf>
    <xf numFmtId="4" fontId="13" fillId="47" borderId="65" applyNumberFormat="0" applyProtection="0">
      <alignment horizontal="left" vertical="center" indent="1"/>
    </xf>
    <xf numFmtId="0" fontId="18" fillId="48" borderId="64" applyNumberFormat="0" applyProtection="0">
      <alignment horizontal="left" vertical="top" indent="1"/>
    </xf>
    <xf numFmtId="4" fontId="18" fillId="13" borderId="62" applyNumberFormat="0" applyProtection="0">
      <alignment horizontal="right" vertical="center"/>
    </xf>
    <xf numFmtId="0" fontId="1" fillId="0" borderId="0"/>
    <xf numFmtId="4" fontId="18" fillId="11" borderId="62" applyNumberFormat="0" applyProtection="0">
      <alignment horizontal="right" vertical="center"/>
    </xf>
    <xf numFmtId="0" fontId="1" fillId="0" borderId="0"/>
    <xf numFmtId="0" fontId="18" fillId="49" borderId="62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0" fontId="38" fillId="38" borderId="61" applyNumberFormat="0" applyAlignment="0" applyProtection="0"/>
    <xf numFmtId="0" fontId="38" fillId="38" borderId="61" applyNumberFormat="0" applyAlignment="0" applyProtection="0"/>
    <xf numFmtId="0" fontId="45" fillId="38" borderId="62" applyNumberFormat="0" applyAlignment="0" applyProtection="0"/>
    <xf numFmtId="0" fontId="45" fillId="38" borderId="62" applyNumberFormat="0" applyAlignment="0" applyProtection="0"/>
    <xf numFmtId="0" fontId="49" fillId="27" borderId="62" applyNumberFormat="0" applyAlignment="0" applyProtection="0"/>
    <xf numFmtId="0" fontId="49" fillId="27" borderId="62" applyNumberFormat="0" applyAlignment="0" applyProtection="0"/>
    <xf numFmtId="0" fontId="39" fillId="0" borderId="63" applyNumberFormat="0" applyFill="0" applyAlignment="0" applyProtection="0"/>
    <xf numFmtId="0" fontId="39" fillId="0" borderId="63" applyNumberFormat="0" applyFill="0" applyAlignment="0" applyProtection="0"/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52" fillId="52" borderId="62" applyNumberFormat="0" applyProtection="0">
      <alignment horizontal="right" vertical="center"/>
    </xf>
    <xf numFmtId="4" fontId="18" fillId="0" borderId="62" applyNumberFormat="0" applyProtection="0">
      <alignment horizontal="right" vertical="center"/>
    </xf>
    <xf numFmtId="4" fontId="43" fillId="51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0" fontId="40" fillId="48" borderId="64" applyNumberFormat="0" applyProtection="0">
      <alignment horizontal="left" vertical="top" indent="1"/>
    </xf>
    <xf numFmtId="4" fontId="18" fillId="12" borderId="62" applyNumberFormat="0" applyProtection="0">
      <alignment horizontal="left" vertical="center" indent="1"/>
    </xf>
    <xf numFmtId="4" fontId="40" fillId="37" borderId="64" applyNumberFormat="0" applyProtection="0">
      <alignment horizontal="left" vertical="center" indent="1"/>
    </xf>
    <xf numFmtId="4" fontId="18" fillId="0" borderId="62" applyNumberFormat="0" applyProtection="0">
      <alignment horizontal="right" vertical="center"/>
    </xf>
    <xf numFmtId="0" fontId="18" fillId="49" borderId="62" applyNumberFormat="0" applyProtection="0">
      <alignment horizontal="left" vertical="center" indent="1"/>
    </xf>
    <xf numFmtId="0" fontId="18" fillId="9" borderId="64" applyNumberFormat="0" applyProtection="0">
      <alignment horizontal="left" vertical="top" indent="1"/>
    </xf>
    <xf numFmtId="0" fontId="18" fillId="9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0" fontId="18" fillId="48" borderId="64" applyNumberFormat="0" applyProtection="0">
      <alignment horizontal="left" vertical="top" indent="1"/>
    </xf>
    <xf numFmtId="0" fontId="18" fillId="26" borderId="62" applyNumberFormat="0" applyFont="0" applyAlignment="0" applyProtection="0"/>
    <xf numFmtId="0" fontId="18" fillId="26" borderId="62" applyNumberFormat="0" applyFont="0" applyAlignment="0" applyProtection="0"/>
    <xf numFmtId="0" fontId="18" fillId="50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4" fontId="18" fillId="42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52" fillId="3" borderId="62" applyNumberFormat="0" applyProtection="0">
      <alignment vertical="center"/>
    </xf>
    <xf numFmtId="4" fontId="18" fillId="3" borderId="62" applyNumberFormat="0" applyProtection="0">
      <alignment horizontal="left" vertical="center" indent="1"/>
    </xf>
    <xf numFmtId="4" fontId="18" fillId="3" borderId="62" applyNumberFormat="0" applyProtection="0">
      <alignment horizontal="left" vertical="center" indent="1"/>
    </xf>
    <xf numFmtId="4" fontId="18" fillId="3" borderId="62" applyNumberFormat="0" applyProtection="0">
      <alignment horizontal="left" vertical="center" indent="1"/>
    </xf>
    <xf numFmtId="0" fontId="41" fillId="42" borderId="64" applyNumberFormat="0" applyProtection="0">
      <alignment horizontal="left" vertical="top" indent="1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18" fillId="8" borderId="62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4" fontId="18" fillId="35" borderId="62" applyNumberFormat="0" applyProtection="0">
      <alignment horizontal="right" vertical="center"/>
    </xf>
    <xf numFmtId="4" fontId="18" fillId="35" borderId="62" applyNumberFormat="0" applyProtection="0">
      <alignment horizontal="right" vertical="center"/>
    </xf>
    <xf numFmtId="4" fontId="18" fillId="35" borderId="62" applyNumberFormat="0" applyProtection="0">
      <alignment horizontal="right" vertical="center"/>
    </xf>
    <xf numFmtId="4" fontId="18" fillId="32" borderId="62" applyNumberFormat="0" applyProtection="0">
      <alignment horizontal="right" vertical="center"/>
    </xf>
    <xf numFmtId="4" fontId="18" fillId="32" borderId="62" applyNumberFormat="0" applyProtection="0">
      <alignment horizontal="right" vertical="center"/>
    </xf>
    <xf numFmtId="4" fontId="18" fillId="32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4" fontId="18" fillId="46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8" fillId="48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4" fontId="18" fillId="49" borderId="65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0" fontId="18" fillId="47" borderId="64" applyNumberFormat="0" applyProtection="0">
      <alignment horizontal="left" vertical="top" indent="1"/>
    </xf>
    <xf numFmtId="0" fontId="18" fillId="50" borderId="62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0" fontId="18" fillId="48" borderId="64" applyNumberFormat="0" applyProtection="0">
      <alignment horizontal="left" vertical="top" indent="1"/>
    </xf>
    <xf numFmtId="0" fontId="18" fillId="9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0" fontId="18" fillId="9" borderId="64" applyNumberFormat="0" applyProtection="0">
      <alignment horizontal="left" vertical="top" indent="1"/>
    </xf>
    <xf numFmtId="0" fontId="18" fillId="49" borderId="62" applyNumberFormat="0" applyProtection="0">
      <alignment horizontal="left" vertical="center" indent="1"/>
    </xf>
    <xf numFmtId="0" fontId="18" fillId="49" borderId="62" applyNumberFormat="0" applyProtection="0">
      <alignment horizontal="left" vertical="center" indent="1"/>
    </xf>
    <xf numFmtId="0" fontId="18" fillId="49" borderId="62" applyNumberFormat="0" applyProtection="0">
      <alignment horizontal="left" vertical="center" indent="1"/>
    </xf>
    <xf numFmtId="0" fontId="18" fillId="49" borderId="64" applyNumberFormat="0" applyProtection="0">
      <alignment horizontal="left" vertical="top" indent="1"/>
    </xf>
    <xf numFmtId="0" fontId="18" fillId="37" borderId="62" applyNumberFormat="0" applyProtection="0">
      <alignment horizontal="left" vertical="center" indent="1"/>
    </xf>
    <xf numFmtId="0" fontId="17" fillId="47" borderId="66" applyBorder="0"/>
    <xf numFmtId="4" fontId="40" fillId="43" borderId="64" applyNumberFormat="0" applyProtection="0">
      <alignment vertical="center"/>
    </xf>
    <xf numFmtId="4" fontId="18" fillId="48" borderId="65" applyNumberFormat="0" applyProtection="0">
      <alignment horizontal="left" vertical="center" indent="1"/>
    </xf>
    <xf numFmtId="4" fontId="40" fillId="37" borderId="64" applyNumberFormat="0" applyProtection="0">
      <alignment horizontal="left" vertical="center" indent="1"/>
    </xf>
    <xf numFmtId="0" fontId="40" fillId="43" borderId="64" applyNumberFormat="0" applyProtection="0">
      <alignment horizontal="left" vertical="top" indent="1"/>
    </xf>
    <xf numFmtId="4" fontId="18" fillId="0" borderId="62" applyNumberFormat="0" applyProtection="0">
      <alignment horizontal="right" vertical="center"/>
    </xf>
    <xf numFmtId="4" fontId="18" fillId="0" borderId="62" applyNumberFormat="0" applyProtection="0">
      <alignment horizontal="right" vertical="center"/>
    </xf>
    <xf numFmtId="4" fontId="18" fillId="0" borderId="62" applyNumberFormat="0" applyProtection="0">
      <alignment horizontal="right" vertical="center"/>
    </xf>
    <xf numFmtId="4" fontId="52" fillId="52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0" fontId="40" fillId="48" borderId="64" applyNumberFormat="0" applyProtection="0">
      <alignment horizontal="left" vertical="top" indent="1"/>
    </xf>
    <xf numFmtId="4" fontId="42" fillId="53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4" fontId="43" fillId="51" borderId="62" applyNumberFormat="0" applyProtection="0">
      <alignment horizontal="right" vertical="center"/>
    </xf>
    <xf numFmtId="4" fontId="18" fillId="49" borderId="65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4" fontId="18" fillId="48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0" fontId="1" fillId="0" borderId="0"/>
    <xf numFmtId="0" fontId="1" fillId="0" borderId="0"/>
    <xf numFmtId="4" fontId="18" fillId="45" borderId="62" applyNumberFormat="0" applyProtection="0">
      <alignment horizontal="right" vertical="center"/>
    </xf>
    <xf numFmtId="4" fontId="18" fillId="32" borderId="62" applyNumberFormat="0" applyProtection="0">
      <alignment horizontal="right" vertical="center"/>
    </xf>
    <xf numFmtId="4" fontId="18" fillId="35" borderId="62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0" fontId="41" fillId="42" borderId="64" applyNumberFormat="0" applyProtection="0">
      <alignment horizontal="left" vertical="top" indent="1"/>
    </xf>
    <xf numFmtId="4" fontId="18" fillId="12" borderId="62" applyNumberFormat="0" applyProtection="0">
      <alignment horizontal="left" vertical="center" indent="1"/>
    </xf>
    <xf numFmtId="4" fontId="18" fillId="3" borderId="62" applyNumberFormat="0" applyProtection="0">
      <alignment horizontal="left" vertical="center" indent="1"/>
    </xf>
    <xf numFmtId="4" fontId="52" fillId="3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40" fillId="43" borderId="64" applyNumberFormat="0" applyProtection="0">
      <alignment vertical="center"/>
    </xf>
    <xf numFmtId="0" fontId="18" fillId="26" borderId="62" applyNumberFormat="0" applyFont="0" applyAlignment="0" applyProtection="0"/>
    <xf numFmtId="0" fontId="18" fillId="26" borderId="62" applyNumberFormat="0" applyFont="0" applyAlignment="0" applyProtection="0"/>
    <xf numFmtId="4" fontId="18" fillId="32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0" fontId="38" fillId="38" borderId="61" applyNumberFormat="0" applyAlignment="0" applyProtection="0"/>
    <xf numFmtId="4" fontId="18" fillId="49" borderId="65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0" fontId="1" fillId="0" borderId="0"/>
    <xf numFmtId="0" fontId="18" fillId="9" borderId="64" applyNumberFormat="0" applyProtection="0">
      <alignment horizontal="left" vertical="top" indent="1"/>
    </xf>
    <xf numFmtId="4" fontId="13" fillId="47" borderId="6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26" borderId="62" applyNumberFormat="0" applyFont="0" applyAlignment="0" applyProtection="0"/>
    <xf numFmtId="4" fontId="18" fillId="44" borderId="62" applyNumberFormat="0" applyProtection="0">
      <alignment horizontal="right" vertical="center"/>
    </xf>
    <xf numFmtId="4" fontId="18" fillId="48" borderId="65" applyNumberFormat="0" applyProtection="0">
      <alignment horizontal="left" vertical="center" indent="1"/>
    </xf>
    <xf numFmtId="4" fontId="18" fillId="11" borderId="62" applyNumberFormat="0" applyProtection="0">
      <alignment horizontal="right" vertical="center"/>
    </xf>
    <xf numFmtId="0" fontId="39" fillId="0" borderId="63" applyNumberFormat="0" applyFill="0" applyAlignment="0" applyProtection="0"/>
    <xf numFmtId="0" fontId="40" fillId="48" borderId="64" applyNumberFormat="0" applyProtection="0">
      <alignment horizontal="left" vertical="top" indent="1"/>
    </xf>
    <xf numFmtId="4" fontId="40" fillId="37" borderId="64" applyNumberFormat="0" applyProtection="0">
      <alignment horizontal="left" vertical="center" indent="1"/>
    </xf>
    <xf numFmtId="0" fontId="18" fillId="47" borderId="64" applyNumberFormat="0" applyProtection="0">
      <alignment horizontal="left" vertical="top" indent="1"/>
    </xf>
    <xf numFmtId="4" fontId="18" fillId="46" borderId="65" applyNumberFormat="0" applyProtection="0">
      <alignment horizontal="left" vertical="center" indent="1"/>
    </xf>
    <xf numFmtId="4" fontId="18" fillId="45" borderId="62" applyNumberFormat="0" applyProtection="0">
      <alignment horizontal="right" vertical="center"/>
    </xf>
    <xf numFmtId="0" fontId="1" fillId="0" borderId="0"/>
    <xf numFmtId="0" fontId="45" fillId="38" borderId="62" applyNumberFormat="0" applyAlignment="0" applyProtection="0"/>
    <xf numFmtId="4" fontId="18" fillId="8" borderId="62" applyNumberFormat="0" applyProtection="0">
      <alignment horizontal="right" vertical="center"/>
    </xf>
    <xf numFmtId="0" fontId="18" fillId="49" borderId="64" applyNumberFormat="0" applyProtection="0">
      <alignment horizontal="left" vertical="top" indent="1"/>
    </xf>
    <xf numFmtId="4" fontId="18" fillId="0" borderId="62" applyNumberFormat="0" applyProtection="0">
      <alignment horizontal="right" vertical="center"/>
    </xf>
    <xf numFmtId="4" fontId="13" fillId="47" borderId="65" applyNumberFormat="0" applyProtection="0">
      <alignment horizontal="left" vertical="center" indent="1"/>
    </xf>
    <xf numFmtId="4" fontId="18" fillId="10" borderId="62" applyNumberFormat="0" applyProtection="0">
      <alignment horizontal="right" vertical="center"/>
    </xf>
    <xf numFmtId="4" fontId="42" fillId="53" borderId="65" applyNumberFormat="0" applyProtection="0">
      <alignment horizontal="left" vertical="center" indent="1"/>
    </xf>
    <xf numFmtId="4" fontId="18" fillId="35" borderId="62" applyNumberFormat="0" applyProtection="0">
      <alignment horizontal="right" vertical="center"/>
    </xf>
    <xf numFmtId="4" fontId="18" fillId="3" borderId="62" applyNumberFormat="0" applyProtection="0">
      <alignment horizontal="left" vertical="center" indent="1"/>
    </xf>
    <xf numFmtId="4" fontId="18" fillId="30" borderId="65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0" fontId="1" fillId="0" borderId="0"/>
    <xf numFmtId="4" fontId="18" fillId="35" borderId="62" applyNumberFormat="0" applyProtection="0">
      <alignment horizontal="right" vertical="center"/>
    </xf>
    <xf numFmtId="0" fontId="41" fillId="42" borderId="64" applyNumberFormat="0" applyProtection="0">
      <alignment horizontal="left" vertical="top" indent="1"/>
    </xf>
    <xf numFmtId="0" fontId="38" fillId="38" borderId="61" applyNumberFormat="0" applyAlignment="0" applyProtection="0"/>
    <xf numFmtId="4" fontId="18" fillId="44" borderId="62" applyNumberFormat="0" applyProtection="0">
      <alignment horizontal="right" vertical="center"/>
    </xf>
    <xf numFmtId="0" fontId="1" fillId="0" borderId="0"/>
    <xf numFmtId="0" fontId="1" fillId="0" borderId="0"/>
    <xf numFmtId="4" fontId="18" fillId="11" borderId="62" applyNumberFormat="0" applyProtection="0">
      <alignment horizontal="right" vertical="center"/>
    </xf>
    <xf numFmtId="0" fontId="18" fillId="49" borderId="62" applyNumberFormat="0" applyProtection="0">
      <alignment horizontal="left" vertical="center" indent="1"/>
    </xf>
    <xf numFmtId="4" fontId="18" fillId="0" borderId="62" applyNumberFormat="0" applyProtection="0">
      <alignment horizontal="right" vertical="center"/>
    </xf>
    <xf numFmtId="0" fontId="18" fillId="50" borderId="62" applyNumberFormat="0" applyProtection="0">
      <alignment horizontal="left" vertical="center" indent="1"/>
    </xf>
    <xf numFmtId="0" fontId="1" fillId="0" borderId="0"/>
    <xf numFmtId="0" fontId="18" fillId="49" borderId="62" applyNumberFormat="0" applyProtection="0">
      <alignment horizontal="left" vertical="center" indent="1"/>
    </xf>
    <xf numFmtId="4" fontId="18" fillId="32" borderId="62" applyNumberFormat="0" applyProtection="0">
      <alignment horizontal="right" vertical="center"/>
    </xf>
    <xf numFmtId="0" fontId="1" fillId="0" borderId="0"/>
    <xf numFmtId="43" fontId="1" fillId="0" borderId="0" applyFont="0" applyFill="0" applyBorder="0" applyAlignment="0" applyProtection="0"/>
    <xf numFmtId="0" fontId="17" fillId="47" borderId="66" applyBorder="0"/>
    <xf numFmtId="4" fontId="18" fillId="32" borderId="62" applyNumberFormat="0" applyProtection="0">
      <alignment horizontal="right" vertical="center"/>
    </xf>
    <xf numFmtId="0" fontId="1" fillId="0" borderId="0"/>
    <xf numFmtId="0" fontId="40" fillId="43" borderId="64" applyNumberFormat="0" applyProtection="0">
      <alignment horizontal="left" vertical="top" indent="1"/>
    </xf>
    <xf numFmtId="4" fontId="18" fillId="10" borderId="62" applyNumberFormat="0" applyProtection="0">
      <alignment horizontal="right" vertical="center"/>
    </xf>
    <xf numFmtId="0" fontId="18" fillId="26" borderId="62" applyNumberFormat="0" applyFont="0" applyAlignment="0" applyProtection="0"/>
    <xf numFmtId="4" fontId="18" fillId="13" borderId="62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4" fontId="18" fillId="11" borderId="62" applyNumberFormat="0" applyProtection="0">
      <alignment horizontal="right" vertical="center"/>
    </xf>
    <xf numFmtId="0" fontId="18" fillId="9" borderId="62" applyNumberFormat="0" applyProtection="0">
      <alignment horizontal="left" vertical="center" indent="1"/>
    </xf>
    <xf numFmtId="0" fontId="49" fillId="27" borderId="62" applyNumberFormat="0" applyAlignment="0" applyProtection="0"/>
    <xf numFmtId="0" fontId="39" fillId="0" borderId="63" applyNumberFormat="0" applyFill="0" applyAlignment="0" applyProtection="0"/>
    <xf numFmtId="0" fontId="45" fillId="38" borderId="62" applyNumberFormat="0" applyAlignment="0" applyProtection="0"/>
    <xf numFmtId="0" fontId="1" fillId="0" borderId="0"/>
    <xf numFmtId="4" fontId="18" fillId="46" borderId="6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0" fillId="43" borderId="64" applyNumberFormat="0" applyProtection="0">
      <alignment vertical="center"/>
    </xf>
    <xf numFmtId="4" fontId="18" fillId="45" borderId="62" applyNumberFormat="0" applyProtection="0">
      <alignment horizontal="right" vertical="center"/>
    </xf>
    <xf numFmtId="0" fontId="1" fillId="0" borderId="0"/>
    <xf numFmtId="4" fontId="18" fillId="0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0" fontId="18" fillId="37" borderId="62" applyNumberFormat="0" applyProtection="0">
      <alignment horizontal="left" vertical="center" indent="1"/>
    </xf>
    <xf numFmtId="4" fontId="18" fillId="13" borderId="62" applyNumberFormat="0" applyProtection="0">
      <alignment horizontal="right" vertical="center"/>
    </xf>
    <xf numFmtId="0" fontId="1" fillId="0" borderId="0"/>
    <xf numFmtId="4" fontId="18" fillId="13" borderId="62" applyNumberFormat="0" applyProtection="0">
      <alignment horizontal="right" vertical="center"/>
    </xf>
    <xf numFmtId="0" fontId="39" fillId="0" borderId="6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" fontId="18" fillId="12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4" fontId="18" fillId="35" borderId="62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43" fillId="51" borderId="62" applyNumberFormat="0" applyProtection="0">
      <alignment horizontal="right" vertical="center"/>
    </xf>
    <xf numFmtId="0" fontId="18" fillId="49" borderId="64" applyNumberFormat="0" applyProtection="0">
      <alignment horizontal="left" vertical="top" indent="1"/>
    </xf>
    <xf numFmtId="4" fontId="18" fillId="30" borderId="65" applyNumberFormat="0" applyProtection="0">
      <alignment horizontal="right" vertical="center"/>
    </xf>
    <xf numFmtId="0" fontId="49" fillId="27" borderId="62" applyNumberFormat="0" applyAlignment="0" applyProtection="0"/>
    <xf numFmtId="4" fontId="18" fillId="32" borderId="62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4" fontId="18" fillId="42" borderId="62" applyNumberFormat="0" applyProtection="0">
      <alignment vertical="center"/>
    </xf>
    <xf numFmtId="4" fontId="18" fillId="32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42" borderId="62" applyNumberFormat="0" applyProtection="0">
      <alignment vertical="center"/>
    </xf>
    <xf numFmtId="4" fontId="18" fillId="12" borderId="62" applyNumberFormat="0" applyProtection="0">
      <alignment horizontal="left" vertical="center" indent="1"/>
    </xf>
    <xf numFmtId="4" fontId="18" fillId="35" borderId="62" applyNumberFormat="0" applyProtection="0">
      <alignment horizontal="right" vertical="center"/>
    </xf>
    <xf numFmtId="4" fontId="18" fillId="49" borderId="65" applyNumberFormat="0" applyProtection="0">
      <alignment horizontal="left" vertical="center" indent="1"/>
    </xf>
    <xf numFmtId="0" fontId="45" fillId="38" borderId="62" applyNumberFormat="0" applyAlignment="0" applyProtection="0"/>
    <xf numFmtId="4" fontId="18" fillId="10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48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8" borderId="62" applyNumberFormat="0" applyProtection="0">
      <alignment horizontal="right" vertical="center"/>
    </xf>
    <xf numFmtId="0" fontId="18" fillId="47" borderId="64" applyNumberFormat="0" applyProtection="0">
      <alignment horizontal="left" vertical="top" indent="1"/>
    </xf>
    <xf numFmtId="4" fontId="13" fillId="47" borderId="65" applyNumberFormat="0" applyProtection="0">
      <alignment horizontal="left" vertical="center" indent="1"/>
    </xf>
    <xf numFmtId="4" fontId="18" fillId="8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0" fontId="18" fillId="9" borderId="62" applyNumberFormat="0" applyProtection="0">
      <alignment horizontal="left" vertical="center" indent="1"/>
    </xf>
    <xf numFmtId="0" fontId="18" fillId="49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8" fillId="8" borderId="62" applyNumberFormat="0" applyProtection="0">
      <alignment horizontal="right" vertical="center"/>
    </xf>
    <xf numFmtId="0" fontId="39" fillId="0" borderId="63" applyNumberFormat="0" applyFill="0" applyAlignment="0" applyProtection="0"/>
    <xf numFmtId="0" fontId="49" fillId="27" borderId="62" applyNumberFormat="0" applyAlignment="0" applyProtection="0"/>
    <xf numFmtId="0" fontId="45" fillId="38" borderId="62" applyNumberFormat="0" applyAlignment="0" applyProtection="0"/>
    <xf numFmtId="4" fontId="18" fillId="10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3" borderId="62" applyNumberFormat="0" applyProtection="0">
      <alignment horizontal="left" vertical="center" indent="1"/>
    </xf>
    <xf numFmtId="4" fontId="18" fillId="3" borderId="62" applyNumberFormat="0" applyProtection="0">
      <alignment horizontal="left" vertical="center" indent="1"/>
    </xf>
    <xf numFmtId="4" fontId="52" fillId="3" borderId="62" applyNumberFormat="0" applyProtection="0">
      <alignment vertical="center"/>
    </xf>
    <xf numFmtId="4" fontId="18" fillId="3" borderId="62" applyNumberFormat="0" applyProtection="0">
      <alignment horizontal="left" vertical="center" indent="1"/>
    </xf>
    <xf numFmtId="4" fontId="18" fillId="42" borderId="62" applyNumberFormat="0" applyProtection="0">
      <alignment vertical="center"/>
    </xf>
  </cellStyleXfs>
  <cellXfs count="339">
    <xf numFmtId="0" fontId="0" fillId="0" borderId="0" xfId="0"/>
    <xf numFmtId="0" fontId="0" fillId="0" borderId="0" xfId="0" quotePrefix="1" applyAlignment="1">
      <alignment horizontal="right"/>
    </xf>
    <xf numFmtId="0" fontId="0" fillId="0" borderId="2" xfId="0" quotePrefix="1" applyBorder="1" applyAlignment="1">
      <alignment horizontal="left"/>
    </xf>
    <xf numFmtId="166" fontId="21" fillId="0" borderId="0" xfId="0" applyNumberFormat="1" applyFont="1"/>
    <xf numFmtId="0" fontId="20" fillId="0" borderId="3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/>
    </xf>
    <xf numFmtId="166" fontId="20" fillId="0" borderId="5" xfId="0" applyNumberFormat="1" applyFont="1" applyBorder="1"/>
    <xf numFmtId="166" fontId="20" fillId="0" borderId="0" xfId="0" applyNumberFormat="1" applyFont="1"/>
    <xf numFmtId="0" fontId="20" fillId="0" borderId="5" xfId="0" quotePrefix="1" applyFont="1" applyBorder="1" applyAlignment="1">
      <alignment horizontal="left"/>
    </xf>
    <xf numFmtId="0" fontId="20" fillId="0" borderId="0" xfId="0" applyFont="1" applyAlignment="1">
      <alignment horizontal="center" vertical="top" wrapText="1"/>
    </xf>
    <xf numFmtId="0" fontId="18" fillId="0" borderId="0" xfId="0" applyFont="1"/>
    <xf numFmtId="0" fontId="0" fillId="0" borderId="0" xfId="0" applyAlignment="1">
      <alignment horizontal="right"/>
    </xf>
    <xf numFmtId="10" fontId="0" fillId="0" borderId="0" xfId="0" applyNumberFormat="1"/>
    <xf numFmtId="10" fontId="22" fillId="0" borderId="0" xfId="8" applyNumberFormat="1" applyFont="1" applyFill="1" applyBorder="1" applyProtection="1"/>
    <xf numFmtId="166" fontId="20" fillId="0" borderId="4" xfId="0" applyNumberFormat="1" applyFont="1" applyBorder="1"/>
    <xf numFmtId="167" fontId="20" fillId="0" borderId="4" xfId="0" applyNumberFormat="1" applyFont="1" applyBorder="1"/>
    <xf numFmtId="166" fontId="20" fillId="0" borderId="9" xfId="0" applyNumberFormat="1" applyFont="1" applyBorder="1"/>
    <xf numFmtId="167" fontId="20" fillId="0" borderId="0" xfId="0" applyNumberFormat="1" applyFont="1"/>
    <xf numFmtId="166" fontId="0" fillId="0" borderId="0" xfId="0" applyNumberFormat="1"/>
    <xf numFmtId="0" fontId="13" fillId="0" borderId="0" xfId="0" applyFont="1"/>
    <xf numFmtId="166" fontId="20" fillId="0" borderId="0" xfId="0" applyNumberFormat="1" applyFont="1" applyAlignment="1">
      <alignment horizontal="left" indent="1"/>
    </xf>
    <xf numFmtId="0" fontId="13" fillId="0" borderId="2" xfId="0" quotePrefix="1" applyFont="1" applyBorder="1" applyAlignment="1">
      <alignment horizontal="left"/>
    </xf>
    <xf numFmtId="0" fontId="13" fillId="0" borderId="2" xfId="0" applyFont="1" applyBorder="1"/>
    <xf numFmtId="0" fontId="20" fillId="0" borderId="0" xfId="0" applyFont="1" applyAlignment="1">
      <alignment horizontal="left"/>
    </xf>
    <xf numFmtId="167" fontId="0" fillId="0" borderId="0" xfId="0" applyNumberFormat="1"/>
    <xf numFmtId="0" fontId="20" fillId="0" borderId="0" xfId="0" quotePrefix="1" applyFont="1" applyAlignment="1">
      <alignment horizontal="left"/>
    </xf>
    <xf numFmtId="0" fontId="13" fillId="0" borderId="10" xfId="0" quotePrefix="1" applyFont="1" applyBorder="1"/>
    <xf numFmtId="0" fontId="13" fillId="0" borderId="8" xfId="0" applyFont="1" applyBorder="1"/>
    <xf numFmtId="167" fontId="20" fillId="0" borderId="5" xfId="0" applyNumberFormat="1" applyFont="1" applyBorder="1"/>
    <xf numFmtId="167" fontId="13" fillId="0" borderId="2" xfId="8" applyNumberFormat="1" applyFont="1" applyFill="1" applyBorder="1" applyProtection="1"/>
    <xf numFmtId="166" fontId="13" fillId="0" borderId="6" xfId="8" applyFont="1" applyFill="1" applyBorder="1" applyProtection="1"/>
    <xf numFmtId="0" fontId="13" fillId="56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166" fontId="21" fillId="0" borderId="0" xfId="8" applyFont="1" applyFill="1" applyBorder="1" applyAlignment="1" applyProtection="1">
      <alignment horizontal="right" vertical="top" wrapText="1" indent="1"/>
    </xf>
    <xf numFmtId="167" fontId="21" fillId="0" borderId="0" xfId="8" applyNumberFormat="1" applyFont="1" applyFill="1" applyBorder="1" applyAlignment="1" applyProtection="1">
      <alignment horizontal="right" vertical="top" wrapText="1" indent="1"/>
    </xf>
    <xf numFmtId="0" fontId="20" fillId="0" borderId="0" xfId="0" applyFont="1" applyAlignment="1">
      <alignment horizontal="right" vertical="top" wrapText="1"/>
    </xf>
    <xf numFmtId="0" fontId="13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 indent="1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171" fontId="24" fillId="0" borderId="0" xfId="31" applyNumberFormat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>
      <alignment horizontal="center" vertical="top" wrapText="1"/>
    </xf>
    <xf numFmtId="166" fontId="21" fillId="57" borderId="0" xfId="0" applyNumberFormat="1" applyFont="1" applyFill="1"/>
    <xf numFmtId="166" fontId="20" fillId="0" borderId="3" xfId="0" applyNumberFormat="1" applyFont="1" applyBorder="1" applyAlignment="1">
      <alignment horizontal="left" indent="1"/>
    </xf>
    <xf numFmtId="166" fontId="13" fillId="0" borderId="2" xfId="8" applyFont="1" applyFill="1" applyBorder="1" applyProtection="1"/>
    <xf numFmtId="0" fontId="13" fillId="0" borderId="0" xfId="0" quotePrefix="1" applyFont="1" applyAlignment="1">
      <alignment horizontal="right"/>
    </xf>
    <xf numFmtId="166" fontId="13" fillId="0" borderId="0" xfId="0" applyNumberFormat="1" applyFont="1"/>
    <xf numFmtId="3" fontId="13" fillId="0" borderId="0" xfId="0" applyNumberFormat="1" applyFont="1"/>
    <xf numFmtId="0" fontId="13" fillId="0" borderId="0" xfId="0" quotePrefix="1" applyFont="1" applyAlignment="1">
      <alignment horizontal="left"/>
    </xf>
    <xf numFmtId="166" fontId="13" fillId="3" borderId="7" xfId="8" applyFont="1" applyFill="1" applyBorder="1" applyProtection="1"/>
    <xf numFmtId="166" fontId="13" fillId="3" borderId="10" xfId="8" applyFont="1" applyFill="1" applyBorder="1" applyProtection="1"/>
    <xf numFmtId="166" fontId="13" fillId="3" borderId="2" xfId="8" applyFont="1" applyFill="1" applyBorder="1" applyProtection="1"/>
    <xf numFmtId="166" fontId="13" fillId="3" borderId="7" xfId="4" applyFont="1" applyFill="1" applyBorder="1" applyProtection="1"/>
    <xf numFmtId="166" fontId="13" fillId="3" borderId="2" xfId="4" applyFont="1" applyFill="1" applyBorder="1" applyProtection="1"/>
    <xf numFmtId="166" fontId="13" fillId="0" borderId="7" xfId="4" applyFont="1" applyFill="1" applyBorder="1" applyProtection="1"/>
    <xf numFmtId="166" fontId="13" fillId="3" borderId="8" xfId="8" applyFont="1" applyFill="1" applyBorder="1" applyProtection="1"/>
    <xf numFmtId="166" fontId="13" fillId="0" borderId="7" xfId="8" applyFont="1" applyFill="1" applyBorder="1" applyProtection="1"/>
    <xf numFmtId="166" fontId="20" fillId="0" borderId="3" xfId="0" applyNumberFormat="1" applyFont="1" applyBorder="1"/>
    <xf numFmtId="0" fontId="13" fillId="0" borderId="5" xfId="0" applyFont="1" applyBorder="1" applyAlignment="1">
      <alignment horizontal="right"/>
    </xf>
    <xf numFmtId="10" fontId="13" fillId="0" borderId="5" xfId="0" applyNumberFormat="1" applyFont="1" applyBorder="1"/>
    <xf numFmtId="10" fontId="13" fillId="0" borderId="5" xfId="8" applyNumberFormat="1" applyFont="1" applyFill="1" applyBorder="1" applyProtection="1"/>
    <xf numFmtId="167" fontId="13" fillId="3" borderId="7" xfId="8" applyNumberFormat="1" applyFont="1" applyFill="1" applyBorder="1" applyProtection="1"/>
    <xf numFmtId="167" fontId="13" fillId="0" borderId="6" xfId="8" applyNumberFormat="1" applyFont="1" applyFill="1" applyBorder="1" applyProtection="1"/>
    <xf numFmtId="167" fontId="13" fillId="0" borderId="0" xfId="8" quotePrefix="1" applyNumberFormat="1" applyFont="1" applyFill="1" applyBorder="1" applyAlignment="1"/>
    <xf numFmtId="167" fontId="13" fillId="3" borderId="2" xfId="8" applyNumberFormat="1" applyFont="1" applyFill="1" applyBorder="1" applyProtection="1"/>
    <xf numFmtId="167" fontId="13" fillId="3" borderId="2" xfId="4" applyNumberFormat="1" applyFont="1" applyFill="1" applyBorder="1" applyProtection="1"/>
    <xf numFmtId="167" fontId="13" fillId="0" borderId="0" xfId="4" quotePrefix="1" applyNumberFormat="1" applyFont="1" applyFill="1" applyBorder="1" applyAlignment="1"/>
    <xf numFmtId="167" fontId="13" fillId="0" borderId="0" xfId="0" quotePrefix="1" applyNumberFormat="1" applyFont="1"/>
    <xf numFmtId="167" fontId="13" fillId="0" borderId="0" xfId="8" applyNumberFormat="1" applyFont="1" applyFill="1" applyBorder="1" applyProtection="1"/>
    <xf numFmtId="14" fontId="13" fillId="0" borderId="0" xfId="0" quotePrefix="1" applyNumberFormat="1" applyFont="1" applyAlignment="1">
      <alignment horizontal="right"/>
    </xf>
    <xf numFmtId="0" fontId="13" fillId="0" borderId="0" xfId="0" applyFont="1" applyAlignment="1">
      <alignment horizontal="right"/>
    </xf>
    <xf numFmtId="10" fontId="13" fillId="0" borderId="0" xfId="0" applyNumberFormat="1" applyFont="1"/>
    <xf numFmtId="10" fontId="13" fillId="0" borderId="0" xfId="8" applyNumberFormat="1" applyFont="1" applyFill="1" applyBorder="1" applyProtection="1"/>
    <xf numFmtId="0" fontId="20" fillId="0" borderId="0" xfId="0" quotePrefix="1" applyFont="1" applyAlignment="1">
      <alignment horizontal="left" wrapText="1"/>
    </xf>
    <xf numFmtId="166" fontId="13" fillId="0" borderId="10" xfId="8" applyFont="1" applyFill="1" applyBorder="1" applyProtection="1"/>
    <xf numFmtId="166" fontId="13" fillId="0" borderId="8" xfId="8" applyFont="1" applyFill="1" applyBorder="1" applyProtection="1"/>
    <xf numFmtId="166" fontId="13" fillId="0" borderId="0" xfId="8" applyFont="1" applyFill="1" applyBorder="1" applyProtection="1"/>
    <xf numFmtId="0" fontId="13" fillId="0" borderId="10" xfId="0" quotePrefix="1" applyFont="1" applyBorder="1" applyAlignment="1">
      <alignment horizontal="left"/>
    </xf>
    <xf numFmtId="167" fontId="13" fillId="3" borderId="10" xfId="4" applyNumberFormat="1" applyFont="1" applyFill="1" applyBorder="1" applyProtection="1"/>
    <xf numFmtId="166" fontId="13" fillId="0" borderId="0" xfId="4" applyFont="1" applyFill="1" applyBorder="1" applyProtection="1"/>
    <xf numFmtId="2" fontId="13" fillId="0" borderId="0" xfId="0" applyNumberFormat="1" applyFont="1"/>
    <xf numFmtId="167" fontId="13" fillId="0" borderId="0" xfId="0" applyNumberFormat="1" applyFont="1"/>
    <xf numFmtId="0" fontId="20" fillId="0" borderId="0" xfId="0" applyFont="1"/>
    <xf numFmtId="4" fontId="13" fillId="0" borderId="0" xfId="0" applyNumberFormat="1" applyFont="1"/>
    <xf numFmtId="0" fontId="20" fillId="0" borderId="4" xfId="0" applyFont="1" applyBorder="1" applyAlignment="1">
      <alignment horizontal="center" vertical="center" wrapText="1"/>
    </xf>
    <xf numFmtId="166" fontId="13" fillId="3" borderId="2" xfId="8" applyFont="1" applyFill="1" applyBorder="1" applyAlignment="1" applyProtection="1">
      <alignment horizontal="center" vertical="top" wrapText="1"/>
    </xf>
    <xf numFmtId="166" fontId="20" fillId="0" borderId="0" xfId="0" applyNumberFormat="1" applyFont="1" applyAlignment="1">
      <alignment horizontal="left"/>
    </xf>
    <xf numFmtId="166" fontId="20" fillId="0" borderId="0" xfId="8" applyFont="1" applyFill="1" applyBorder="1" applyAlignment="1" applyProtection="1">
      <alignment horizontal="right" vertical="top" wrapText="1" indent="1"/>
    </xf>
    <xf numFmtId="167" fontId="20" fillId="0" borderId="0" xfId="8" applyNumberFormat="1" applyFont="1" applyFill="1" applyBorder="1" applyAlignment="1" applyProtection="1">
      <alignment horizontal="right" vertical="top" wrapText="1" indent="1"/>
    </xf>
    <xf numFmtId="0" fontId="13" fillId="0" borderId="2" xfId="0" applyFont="1" applyBorder="1" applyAlignment="1">
      <alignment horizontal="center" vertical="top" wrapText="1"/>
    </xf>
    <xf numFmtId="0" fontId="20" fillId="0" borderId="5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166" fontId="20" fillId="0" borderId="4" xfId="0" applyNumberFormat="1" applyFont="1" applyBorder="1" applyAlignment="1">
      <alignment horizontal="left" indent="1"/>
    </xf>
    <xf numFmtId="0" fontId="13" fillId="0" borderId="12" xfId="0" quotePrefix="1" applyFont="1" applyBorder="1" applyAlignment="1">
      <alignment horizontal="left" indent="1"/>
    </xf>
    <xf numFmtId="0" fontId="13" fillId="0" borderId="11" xfId="0" quotePrefix="1" applyFont="1" applyBorder="1" applyAlignment="1">
      <alignment horizontal="left" indent="1"/>
    </xf>
    <xf numFmtId="0" fontId="13" fillId="0" borderId="7" xfId="0" applyFont="1" applyBorder="1" applyAlignment="1">
      <alignment horizontal="left" indent="1"/>
    </xf>
    <xf numFmtId="0" fontId="13" fillId="0" borderId="6" xfId="0" applyFont="1" applyBorder="1" applyAlignment="1">
      <alignment horizontal="left" indent="1"/>
    </xf>
    <xf numFmtId="0" fontId="13" fillId="0" borderId="13" xfId="0" applyFont="1" applyBorder="1" applyAlignment="1">
      <alignment horizontal="left" indent="1"/>
    </xf>
    <xf numFmtId="0" fontId="13" fillId="0" borderId="14" xfId="0" applyFont="1" applyBorder="1" applyAlignment="1">
      <alignment horizontal="left" indent="1"/>
    </xf>
    <xf numFmtId="0" fontId="13" fillId="0" borderId="4" xfId="0" applyFont="1" applyBorder="1"/>
    <xf numFmtId="0" fontId="19" fillId="0" borderId="0" xfId="0" quotePrefix="1" applyFont="1" applyAlignment="1">
      <alignment horizontal="left" vertical="center" wrapText="1"/>
    </xf>
    <xf numFmtId="0" fontId="20" fillId="0" borderId="6" xfId="0" applyFont="1" applyBorder="1" applyAlignment="1">
      <alignment vertical="top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57" fillId="0" borderId="0" xfId="0" applyFont="1"/>
    <xf numFmtId="0" fontId="57" fillId="0" borderId="0" xfId="0" applyFont="1" applyAlignment="1">
      <alignment horizontal="right"/>
    </xf>
    <xf numFmtId="0" fontId="22" fillId="57" borderId="0" xfId="0" applyFont="1" applyFill="1" applyAlignment="1">
      <alignment horizontal="center" vertical="center"/>
    </xf>
    <xf numFmtId="0" fontId="22" fillId="57" borderId="0" xfId="0" applyFont="1" applyFill="1" applyAlignment="1">
      <alignment horizontal="left" vertical="top" wrapText="1"/>
    </xf>
    <xf numFmtId="166" fontId="22" fillId="0" borderId="0" xfId="8" applyFont="1" applyFill="1" applyBorder="1" applyAlignment="1" applyProtection="1">
      <alignment horizontal="right" vertical="top" wrapText="1" indent="1"/>
    </xf>
    <xf numFmtId="167" fontId="22" fillId="0" borderId="0" xfId="8" applyNumberFormat="1" applyFont="1" applyFill="1" applyBorder="1" applyAlignment="1" applyProtection="1">
      <alignment horizontal="right" vertical="top" wrapText="1" indent="1"/>
    </xf>
    <xf numFmtId="167" fontId="22" fillId="0" borderId="0" xfId="8" applyNumberFormat="1" applyFont="1" applyFill="1" applyBorder="1" applyAlignment="1" applyProtection="1">
      <alignment horizontal="right" vertical="top" wrapText="1"/>
    </xf>
    <xf numFmtId="167" fontId="58" fillId="0" borderId="0" xfId="8" applyNumberFormat="1" applyFont="1" applyFill="1" applyBorder="1" applyAlignment="1" applyProtection="1">
      <alignment horizontal="right" vertical="top" wrapText="1"/>
    </xf>
    <xf numFmtId="0" fontId="22" fillId="0" borderId="0" xfId="0" applyFont="1" applyAlignment="1">
      <alignment horizontal="center" vertical="center"/>
    </xf>
    <xf numFmtId="166" fontId="22" fillId="0" borderId="0" xfId="8" applyFont="1" applyFill="1" applyBorder="1" applyAlignment="1" applyProtection="1">
      <alignment horizontal="left" vertical="top" wrapText="1" indent="1"/>
    </xf>
    <xf numFmtId="0" fontId="20" fillId="0" borderId="0" xfId="0" applyFont="1" applyAlignment="1">
      <alignment vertical="center" wrapText="1"/>
    </xf>
    <xf numFmtId="166" fontId="20" fillId="0" borderId="0" xfId="8" applyFont="1" applyFill="1" applyBorder="1" applyAlignment="1" applyProtection="1">
      <alignment horizontal="right" vertical="center" wrapText="1"/>
    </xf>
    <xf numFmtId="167" fontId="20" fillId="0" borderId="0" xfId="0" applyNumberFormat="1" applyFont="1" applyAlignment="1">
      <alignment horizontal="right" vertical="center"/>
    </xf>
    <xf numFmtId="0" fontId="57" fillId="0" borderId="0" xfId="0" applyFont="1" applyAlignment="1">
      <alignment horizontal="left"/>
    </xf>
    <xf numFmtId="0" fontId="58" fillId="57" borderId="0" xfId="0" applyFont="1" applyFill="1" applyAlignment="1">
      <alignment horizontal="right" vertical="center"/>
    </xf>
    <xf numFmtId="0" fontId="22" fillId="57" borderId="0" xfId="0" applyFont="1" applyFill="1" applyAlignment="1">
      <alignment horizontal="right" vertical="center"/>
    </xf>
    <xf numFmtId="167" fontId="20" fillId="0" borderId="9" xfId="0" applyNumberFormat="1" applyFont="1" applyBorder="1"/>
    <xf numFmtId="14" fontId="0" fillId="0" borderId="0" xfId="0" applyNumberFormat="1"/>
    <xf numFmtId="167" fontId="21" fillId="0" borderId="0" xfId="8" applyNumberFormat="1" applyFont="1" applyFill="1" applyBorder="1" applyProtection="1"/>
    <xf numFmtId="166" fontId="13" fillId="3" borderId="30" xfId="8" applyFont="1" applyFill="1" applyBorder="1" applyAlignment="1" applyProtection="1">
      <alignment vertical="top" wrapText="1"/>
    </xf>
    <xf numFmtId="167" fontId="13" fillId="3" borderId="31" xfId="8" applyNumberFormat="1" applyFont="1" applyFill="1" applyBorder="1" applyAlignment="1" applyProtection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3" fillId="57" borderId="37" xfId="0" applyFont="1" applyFill="1" applyBorder="1" applyAlignment="1">
      <alignment horizontal="left" vertical="center" wrapText="1"/>
    </xf>
    <xf numFmtId="166" fontId="13" fillId="57" borderId="8" xfId="8" applyFont="1" applyFill="1" applyBorder="1" applyAlignment="1" applyProtection="1">
      <alignment horizontal="left" vertical="center" wrapText="1"/>
    </xf>
    <xf numFmtId="166" fontId="13" fillId="57" borderId="35" xfId="8" applyFont="1" applyFill="1" applyBorder="1" applyAlignment="1" applyProtection="1">
      <alignment horizontal="left" vertical="center" wrapText="1"/>
    </xf>
    <xf numFmtId="166" fontId="13" fillId="57" borderId="5" xfId="8" applyFont="1" applyFill="1" applyBorder="1" applyAlignment="1" applyProtection="1">
      <alignment horizontal="left" vertical="center" wrapText="1"/>
    </xf>
    <xf numFmtId="0" fontId="13" fillId="57" borderId="5" xfId="0" applyFont="1" applyFill="1" applyBorder="1" applyAlignment="1">
      <alignment horizontal="left" vertical="center" wrapText="1"/>
    </xf>
    <xf numFmtId="0" fontId="13" fillId="57" borderId="4" xfId="0" applyFont="1" applyFill="1" applyBorder="1" applyAlignment="1">
      <alignment horizontal="left" vertical="center" wrapText="1"/>
    </xf>
    <xf numFmtId="0" fontId="13" fillId="57" borderId="34" xfId="0" applyFont="1" applyFill="1" applyBorder="1" applyAlignment="1">
      <alignment horizontal="left" vertical="center" wrapText="1"/>
    </xf>
    <xf numFmtId="166" fontId="20" fillId="57" borderId="13" xfId="0" applyNumberFormat="1" applyFont="1" applyFill="1" applyBorder="1"/>
    <xf numFmtId="166" fontId="20" fillId="57" borderId="14" xfId="0" applyNumberFormat="1" applyFont="1" applyFill="1" applyBorder="1"/>
    <xf numFmtId="0" fontId="13" fillId="0" borderId="0" xfId="0" applyFont="1" applyAlignment="1">
      <alignment horizontal="left" vertical="top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3" fillId="57" borderId="40" xfId="0" applyFont="1" applyFill="1" applyBorder="1" applyAlignment="1">
      <alignment horizontal="center" vertical="center"/>
    </xf>
    <xf numFmtId="0" fontId="13" fillId="57" borderId="2" xfId="0" applyFont="1" applyFill="1" applyBorder="1" applyAlignment="1">
      <alignment horizontal="center" vertical="center"/>
    </xf>
    <xf numFmtId="0" fontId="13" fillId="57" borderId="35" xfId="0" applyFont="1" applyFill="1" applyBorder="1" applyAlignment="1">
      <alignment horizontal="center" vertical="center"/>
    </xf>
    <xf numFmtId="0" fontId="13" fillId="57" borderId="42" xfId="0" applyFont="1" applyFill="1" applyBorder="1" applyAlignment="1">
      <alignment horizontal="center" vertical="center"/>
    </xf>
    <xf numFmtId="166" fontId="13" fillId="57" borderId="42" xfId="8" applyFont="1" applyFill="1" applyBorder="1" applyAlignment="1" applyProtection="1">
      <alignment horizontal="left" vertical="center" wrapText="1"/>
    </xf>
    <xf numFmtId="0" fontId="13" fillId="57" borderId="8" xfId="0" applyFont="1" applyFill="1" applyBorder="1" applyAlignment="1">
      <alignment horizontal="center" vertical="center"/>
    </xf>
    <xf numFmtId="166" fontId="13" fillId="0" borderId="0" xfId="0" applyNumberFormat="1" applyFont="1" applyAlignment="1">
      <alignment wrapText="1"/>
    </xf>
    <xf numFmtId="0" fontId="13" fillId="57" borderId="38" xfId="0" applyFont="1" applyFill="1" applyBorder="1" applyAlignment="1">
      <alignment horizontal="left" vertical="center" wrapText="1"/>
    </xf>
    <xf numFmtId="0" fontId="13" fillId="57" borderId="39" xfId="0" applyFont="1" applyFill="1" applyBorder="1" applyAlignment="1">
      <alignment horizontal="left" vertical="center" wrapText="1"/>
    </xf>
    <xf numFmtId="166" fontId="13" fillId="58" borderId="37" xfId="8" applyFont="1" applyFill="1" applyBorder="1" applyAlignment="1" applyProtection="1">
      <alignment horizontal="right" vertical="center" wrapText="1"/>
    </xf>
    <xf numFmtId="166" fontId="13" fillId="3" borderId="37" xfId="8" applyFont="1" applyFill="1" applyBorder="1" applyAlignment="1" applyProtection="1">
      <alignment horizontal="right" vertical="center" wrapText="1"/>
    </xf>
    <xf numFmtId="167" fontId="13" fillId="3" borderId="37" xfId="8" applyNumberFormat="1" applyFont="1" applyFill="1" applyBorder="1" applyAlignment="1" applyProtection="1">
      <alignment horizontal="right" vertical="center" wrapText="1"/>
    </xf>
    <xf numFmtId="166" fontId="13" fillId="58" borderId="5" xfId="8" applyFont="1" applyFill="1" applyBorder="1" applyAlignment="1" applyProtection="1">
      <alignment horizontal="right" vertical="center" wrapText="1"/>
    </xf>
    <xf numFmtId="166" fontId="13" fillId="3" borderId="8" xfId="8" applyFont="1" applyFill="1" applyBorder="1" applyAlignment="1" applyProtection="1">
      <alignment horizontal="right" vertical="center" wrapText="1"/>
    </xf>
    <xf numFmtId="167" fontId="13" fillId="3" borderId="8" xfId="8" applyNumberFormat="1" applyFont="1" applyFill="1" applyBorder="1" applyAlignment="1" applyProtection="1">
      <alignment horizontal="right" vertical="center" wrapText="1"/>
    </xf>
    <xf numFmtId="166" fontId="13" fillId="58" borderId="34" xfId="8" applyFont="1" applyFill="1" applyBorder="1" applyAlignment="1" applyProtection="1">
      <alignment horizontal="right" vertical="center" wrapText="1"/>
    </xf>
    <xf numFmtId="166" fontId="13" fillId="3" borderId="34" xfId="8" applyFont="1" applyFill="1" applyBorder="1" applyAlignment="1" applyProtection="1">
      <alignment horizontal="right" vertical="center" wrapText="1"/>
    </xf>
    <xf numFmtId="167" fontId="13" fillId="3" borderId="34" xfId="8" applyNumberFormat="1" applyFont="1" applyFill="1" applyBorder="1" applyAlignment="1" applyProtection="1">
      <alignment horizontal="right" vertical="center" wrapText="1"/>
    </xf>
    <xf numFmtId="166" fontId="13" fillId="3" borderId="35" xfId="8" applyFont="1" applyFill="1" applyBorder="1" applyAlignment="1" applyProtection="1">
      <alignment horizontal="right" vertical="center" wrapText="1"/>
    </xf>
    <xf numFmtId="167" fontId="13" fillId="3" borderId="35" xfId="8" applyNumberFormat="1" applyFont="1" applyFill="1" applyBorder="1" applyAlignment="1" applyProtection="1">
      <alignment horizontal="right" vertical="center" wrapText="1"/>
    </xf>
    <xf numFmtId="166" fontId="13" fillId="58" borderId="8" xfId="8" applyFont="1" applyFill="1" applyBorder="1" applyAlignment="1" applyProtection="1">
      <alignment horizontal="right" vertical="center" wrapText="1"/>
    </xf>
    <xf numFmtId="166" fontId="13" fillId="58" borderId="35" xfId="8" applyFont="1" applyFill="1" applyBorder="1" applyAlignment="1" applyProtection="1">
      <alignment horizontal="right" vertical="center" wrapText="1"/>
    </xf>
    <xf numFmtId="166" fontId="13" fillId="3" borderId="5" xfId="8" applyFont="1" applyFill="1" applyBorder="1" applyAlignment="1" applyProtection="1">
      <alignment horizontal="right" vertical="center" wrapText="1"/>
    </xf>
    <xf numFmtId="167" fontId="13" fillId="3" borderId="5" xfId="8" applyNumberFormat="1" applyFont="1" applyFill="1" applyBorder="1" applyAlignment="1" applyProtection="1">
      <alignment horizontal="right" vertical="center" wrapText="1"/>
    </xf>
    <xf numFmtId="166" fontId="13" fillId="58" borderId="40" xfId="8" applyFont="1" applyFill="1" applyBorder="1" applyAlignment="1" applyProtection="1">
      <alignment horizontal="right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left"/>
    </xf>
    <xf numFmtId="166" fontId="21" fillId="0" borderId="36" xfId="0" applyNumberFormat="1" applyFont="1" applyBorder="1"/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3" xfId="0" applyFont="1" applyBorder="1" applyAlignment="1">
      <alignment horizontal="right" vertical="center" wrapText="1"/>
    </xf>
    <xf numFmtId="166" fontId="20" fillId="57" borderId="0" xfId="0" applyNumberFormat="1" applyFont="1" applyFill="1"/>
    <xf numFmtId="0" fontId="13" fillId="0" borderId="0" xfId="0" applyFont="1" applyAlignment="1">
      <alignment vertical="center" wrapText="1"/>
    </xf>
    <xf numFmtId="0" fontId="13" fillId="0" borderId="7" xfId="0" applyFont="1" applyBorder="1"/>
    <xf numFmtId="0" fontId="13" fillId="57" borderId="0" xfId="0" applyFont="1" applyFill="1"/>
    <xf numFmtId="167" fontId="18" fillId="0" borderId="0" xfId="8" applyNumberFormat="1" applyFont="1"/>
    <xf numFmtId="166" fontId="18" fillId="0" borderId="0" xfId="8" applyFont="1"/>
    <xf numFmtId="0" fontId="61" fillId="0" borderId="0" xfId="0" applyFont="1"/>
    <xf numFmtId="166" fontId="62" fillId="0" borderId="0" xfId="8" applyFont="1"/>
    <xf numFmtId="167" fontId="62" fillId="0" borderId="0" xfId="8" applyNumberFormat="1" applyFont="1"/>
    <xf numFmtId="166" fontId="61" fillId="0" borderId="0" xfId="0" applyNumberFormat="1" applyFont="1"/>
    <xf numFmtId="166" fontId="60" fillId="0" borderId="0" xfId="8" applyFont="1"/>
    <xf numFmtId="167" fontId="60" fillId="0" borderId="0" xfId="8" applyNumberFormat="1" applyFont="1"/>
    <xf numFmtId="14" fontId="63" fillId="0" borderId="0" xfId="0" quotePrefix="1" applyNumberFormat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horizontal="center" vertical="center" wrapText="1"/>
    </xf>
    <xf numFmtId="167" fontId="65" fillId="0" borderId="0" xfId="8" applyNumberFormat="1" applyFont="1" applyFill="1" applyBorder="1" applyProtection="1"/>
    <xf numFmtId="167" fontId="66" fillId="0" borderId="0" xfId="0" applyNumberFormat="1" applyFont="1"/>
    <xf numFmtId="166" fontId="68" fillId="59" borderId="6" xfId="8" applyFont="1" applyFill="1" applyBorder="1" applyProtection="1"/>
    <xf numFmtId="166" fontId="67" fillId="59" borderId="5" xfId="0" applyNumberFormat="1" applyFont="1" applyFill="1" applyBorder="1"/>
    <xf numFmtId="0" fontId="13" fillId="57" borderId="69" xfId="0" applyFont="1" applyFill="1" applyBorder="1" applyAlignment="1">
      <alignment horizontal="left" vertical="center" wrapText="1"/>
    </xf>
    <xf numFmtId="0" fontId="13" fillId="57" borderId="10" xfId="0" applyFont="1" applyFill="1" applyBorder="1" applyAlignment="1">
      <alignment horizontal="left" vertical="center" wrapText="1"/>
    </xf>
    <xf numFmtId="0" fontId="13" fillId="0" borderId="0" xfId="0" quotePrefix="1" applyFont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 wrapText="1"/>
    </xf>
    <xf numFmtId="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left" vertical="top" wrapText="1" indent="1"/>
    </xf>
    <xf numFmtId="0" fontId="0" fillId="3" borderId="2" xfId="0" applyFill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wrapText="1"/>
    </xf>
    <xf numFmtId="166" fontId="20" fillId="0" borderId="13" xfId="0" applyNumberFormat="1" applyFont="1" applyBorder="1"/>
    <xf numFmtId="0" fontId="13" fillId="0" borderId="14" xfId="0" applyFont="1" applyBorder="1"/>
    <xf numFmtId="166" fontId="13" fillId="3" borderId="10" xfId="8" applyFont="1" applyFill="1" applyBorder="1" applyAlignment="1" applyProtection="1">
      <alignment horizontal="center" vertical="top" wrapText="1"/>
    </xf>
    <xf numFmtId="0" fontId="5" fillId="56" borderId="10" xfId="0" applyFont="1" applyFill="1" applyBorder="1" applyAlignment="1">
      <alignment horizontal="center" vertical="center" wrapText="1"/>
    </xf>
    <xf numFmtId="0" fontId="5" fillId="56" borderId="2" xfId="0" applyFont="1" applyFill="1" applyBorder="1" applyAlignment="1">
      <alignment horizontal="center" vertical="center" wrapText="1"/>
    </xf>
    <xf numFmtId="167" fontId="20" fillId="0" borderId="5" xfId="8" applyNumberFormat="1" applyFont="1" applyFill="1" applyBorder="1" applyProtection="1"/>
    <xf numFmtId="167" fontId="0" fillId="0" borderId="2" xfId="8" applyNumberFormat="1" applyFont="1" applyBorder="1"/>
    <xf numFmtId="0" fontId="0" fillId="0" borderId="2" xfId="0" applyBorder="1" applyAlignment="1">
      <alignment horizontal="left"/>
    </xf>
    <xf numFmtId="3" fontId="69" fillId="0" borderId="0" xfId="0" applyNumberFormat="1" applyFont="1"/>
    <xf numFmtId="3" fontId="0" fillId="0" borderId="2" xfId="0" applyNumberFormat="1" applyBorder="1"/>
    <xf numFmtId="4" fontId="0" fillId="0" borderId="2" xfId="0" applyNumberFormat="1" applyBorder="1"/>
    <xf numFmtId="167" fontId="13" fillId="0" borderId="7" xfId="8" applyNumberFormat="1" applyFont="1" applyFill="1" applyBorder="1" applyProtection="1"/>
    <xf numFmtId="0" fontId="13" fillId="60" borderId="2" xfId="0" quotePrefix="1" applyFont="1" applyFill="1" applyBorder="1" applyAlignment="1">
      <alignment horizontal="left"/>
    </xf>
    <xf numFmtId="167" fontId="13" fillId="60" borderId="2" xfId="8" applyNumberFormat="1" applyFont="1" applyFill="1" applyBorder="1" applyProtection="1"/>
    <xf numFmtId="167" fontId="13" fillId="60" borderId="0" xfId="8" applyNumberFormat="1" applyFont="1" applyFill="1" applyBorder="1" applyProtection="1"/>
    <xf numFmtId="167" fontId="13" fillId="60" borderId="6" xfId="8" applyNumberFormat="1" applyFont="1" applyFill="1" applyBorder="1" applyProtection="1"/>
    <xf numFmtId="166" fontId="13" fillId="60" borderId="2" xfId="8" applyFont="1" applyFill="1" applyBorder="1" applyProtection="1"/>
    <xf numFmtId="0" fontId="20" fillId="0" borderId="0" xfId="0" applyFont="1" applyAlignment="1">
      <alignment horizontal="left" vertical="top"/>
    </xf>
    <xf numFmtId="0" fontId="13" fillId="57" borderId="68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166" fontId="13" fillId="3" borderId="71" xfId="8" applyFont="1" applyFill="1" applyBorder="1" applyAlignment="1" applyProtection="1">
      <alignment horizontal="center" vertical="top" wrapText="1"/>
    </xf>
    <xf numFmtId="0" fontId="5" fillId="56" borderId="7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20" fillId="0" borderId="5" xfId="0" applyFont="1" applyBorder="1" applyAlignment="1">
      <alignment horizontal="left" vertical="center" wrapText="1"/>
    </xf>
    <xf numFmtId="167" fontId="20" fillId="0" borderId="4" xfId="0" applyNumberFormat="1" applyFont="1" applyBorder="1" applyAlignment="1">
      <alignment horizontal="center" vertical="center" wrapText="1"/>
    </xf>
    <xf numFmtId="166" fontId="20" fillId="57" borderId="13" xfId="0" applyNumberFormat="1" applyFont="1" applyFill="1" applyBorder="1" applyAlignment="1">
      <alignment vertical="center"/>
    </xf>
    <xf numFmtId="166" fontId="20" fillId="57" borderId="14" xfId="0" applyNumberFormat="1" applyFont="1" applyFill="1" applyBorder="1" applyAlignment="1">
      <alignment vertical="center"/>
    </xf>
    <xf numFmtId="166" fontId="20" fillId="57" borderId="13" xfId="0" applyNumberFormat="1" applyFont="1" applyFill="1" applyBorder="1" applyAlignment="1">
      <alignment horizontal="left" vertical="center"/>
    </xf>
    <xf numFmtId="0" fontId="20" fillId="0" borderId="4" xfId="0" applyFont="1" applyBorder="1" applyAlignment="1">
      <alignment vertic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73" xfId="0" quotePrefix="1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167" fontId="70" fillId="0" borderId="5" xfId="8" applyNumberFormat="1" applyFont="1" applyBorder="1"/>
    <xf numFmtId="0" fontId="13" fillId="0" borderId="0" xfId="0" applyFont="1" applyAlignment="1">
      <alignment horizontal="left" wrapText="1"/>
    </xf>
    <xf numFmtId="0" fontId="20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0" fontId="63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20" fillId="0" borderId="0" xfId="0" applyFont="1" applyAlignment="1">
      <alignment horizontal="left" vertical="top"/>
    </xf>
    <xf numFmtId="0" fontId="20" fillId="0" borderId="41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66" fontId="20" fillId="0" borderId="5" xfId="0" applyNumberFormat="1" applyFont="1" applyBorder="1" applyAlignment="1"/>
    <xf numFmtId="166" fontId="20" fillId="0" borderId="5" xfId="0" applyNumberFormat="1" applyFont="1" applyBorder="1" applyAlignment="1">
      <alignment vertical="top"/>
    </xf>
    <xf numFmtId="167" fontId="20" fillId="0" borderId="4" xfId="0" applyNumberFormat="1" applyFont="1" applyBorder="1" applyAlignment="1">
      <alignment horizontal="right" vertical="top"/>
    </xf>
    <xf numFmtId="166" fontId="13" fillId="3" borderId="2" xfId="8" applyFont="1" applyFill="1" applyBorder="1" applyAlignment="1" applyProtection="1">
      <alignment vertical="top"/>
    </xf>
    <xf numFmtId="167" fontId="20" fillId="0" borderId="4" xfId="0" applyNumberFormat="1" applyFont="1" applyBorder="1" applyAlignment="1"/>
    <xf numFmtId="166" fontId="0" fillId="3" borderId="2" xfId="8" applyFont="1" applyFill="1" applyBorder="1" applyAlignment="1">
      <alignment vertical="top"/>
    </xf>
    <xf numFmtId="167" fontId="0" fillId="3" borderId="6" xfId="8" applyNumberFormat="1" applyFont="1" applyFill="1" applyBorder="1" applyAlignment="1">
      <alignment vertical="top"/>
    </xf>
    <xf numFmtId="167" fontId="20" fillId="0" borderId="5" xfId="0" applyNumberFormat="1" applyFont="1" applyBorder="1" applyAlignment="1"/>
    <xf numFmtId="167" fontId="13" fillId="3" borderId="6" xfId="8" applyNumberFormat="1" applyFont="1" applyFill="1" applyBorder="1" applyAlignment="1" applyProtection="1">
      <alignment vertical="top"/>
    </xf>
    <xf numFmtId="166" fontId="20" fillId="0" borderId="0" xfId="0" applyNumberFormat="1" applyFont="1" applyAlignment="1"/>
    <xf numFmtId="166" fontId="13" fillId="0" borderId="6" xfId="8" applyFont="1" applyFill="1" applyBorder="1" applyAlignment="1" applyProtection="1"/>
    <xf numFmtId="167" fontId="13" fillId="0" borderId="6" xfId="8" applyNumberFormat="1" applyFont="1" applyFill="1" applyBorder="1" applyAlignment="1" applyProtection="1"/>
    <xf numFmtId="166" fontId="20" fillId="0" borderId="4" xfId="0" applyNumberFormat="1" applyFont="1" applyBorder="1" applyAlignment="1"/>
    <xf numFmtId="166" fontId="20" fillId="0" borderId="8" xfId="8" applyFont="1" applyFill="1" applyBorder="1" applyAlignment="1" applyProtection="1">
      <alignment vertical="top" wrapText="1"/>
    </xf>
    <xf numFmtId="167" fontId="20" fillId="0" borderId="14" xfId="0" applyNumberFormat="1" applyFont="1" applyBorder="1" applyAlignment="1"/>
    <xf numFmtId="167" fontId="13" fillId="3" borderId="31" xfId="8" applyNumberFormat="1" applyFont="1" applyFill="1" applyBorder="1" applyAlignment="1" applyProtection="1">
      <alignment vertical="top"/>
    </xf>
    <xf numFmtId="166" fontId="20" fillId="0" borderId="8" xfId="8" applyFont="1" applyFill="1" applyBorder="1" applyAlignment="1" applyProtection="1">
      <alignment vertical="top"/>
    </xf>
    <xf numFmtId="167" fontId="20" fillId="0" borderId="8" xfId="8" applyNumberFormat="1" applyFont="1" applyFill="1" applyBorder="1" applyAlignment="1" applyProtection="1">
      <alignment vertical="top"/>
    </xf>
    <xf numFmtId="166" fontId="13" fillId="3" borderId="30" xfId="8" applyFont="1" applyFill="1" applyBorder="1" applyAlignment="1" applyProtection="1">
      <alignment vertical="top"/>
    </xf>
    <xf numFmtId="166" fontId="13" fillId="3" borderId="8" xfId="8" applyFont="1" applyFill="1" applyBorder="1" applyAlignment="1" applyProtection="1">
      <alignment vertical="top"/>
    </xf>
    <xf numFmtId="167" fontId="13" fillId="3" borderId="14" xfId="8" applyNumberFormat="1" applyFont="1" applyFill="1" applyBorder="1" applyAlignment="1" applyProtection="1">
      <alignment vertical="top"/>
    </xf>
    <xf numFmtId="166" fontId="13" fillId="3" borderId="32" xfId="8" applyFont="1" applyFill="1" applyBorder="1" applyAlignment="1" applyProtection="1">
      <alignment vertical="top"/>
    </xf>
    <xf numFmtId="167" fontId="13" fillId="3" borderId="33" xfId="8" applyNumberFormat="1" applyFont="1" applyFill="1" applyBorder="1" applyAlignment="1" applyProtection="1">
      <alignment vertical="top"/>
    </xf>
    <xf numFmtId="166" fontId="13" fillId="3" borderId="31" xfId="8" applyFont="1" applyFill="1" applyBorder="1" applyAlignment="1" applyProtection="1"/>
    <xf numFmtId="167" fontId="13" fillId="3" borderId="31" xfId="8" applyNumberFormat="1" applyFont="1" applyFill="1" applyBorder="1" applyAlignment="1" applyProtection="1"/>
    <xf numFmtId="166" fontId="13" fillId="3" borderId="70" xfId="8" applyFont="1" applyFill="1" applyBorder="1" applyAlignment="1" applyProtection="1"/>
    <xf numFmtId="167" fontId="13" fillId="3" borderId="70" xfId="8" applyNumberFormat="1" applyFont="1" applyFill="1" applyBorder="1" applyAlignment="1" applyProtection="1"/>
    <xf numFmtId="166" fontId="20" fillId="0" borderId="8" xfId="8" applyFont="1" applyFill="1" applyBorder="1" applyAlignment="1" applyProtection="1"/>
    <xf numFmtId="167" fontId="20" fillId="0" borderId="8" xfId="8" applyNumberFormat="1" applyFont="1" applyFill="1" applyBorder="1" applyAlignment="1" applyProtection="1"/>
    <xf numFmtId="166" fontId="20" fillId="0" borderId="8" xfId="8" applyFont="1" applyFill="1" applyBorder="1" applyAlignment="1" applyProtection="1">
      <alignment vertical="center"/>
    </xf>
    <xf numFmtId="167" fontId="20" fillId="0" borderId="8" xfId="8" applyNumberFormat="1" applyFont="1" applyFill="1" applyBorder="1" applyAlignment="1" applyProtection="1">
      <alignment vertical="center"/>
    </xf>
    <xf numFmtId="166" fontId="13" fillId="3" borderId="28" xfId="8" applyFont="1" applyFill="1" applyBorder="1" applyAlignment="1" applyProtection="1">
      <alignment vertical="top"/>
    </xf>
    <xf numFmtId="167" fontId="13" fillId="3" borderId="29" xfId="8" applyNumberFormat="1" applyFont="1" applyFill="1" applyBorder="1" applyAlignment="1" applyProtection="1">
      <alignment vertical="top"/>
    </xf>
    <xf numFmtId="166" fontId="20" fillId="0" borderId="5" xfId="8" applyFont="1" applyFill="1" applyBorder="1" applyAlignment="1" applyProtection="1">
      <alignment vertical="top"/>
    </xf>
    <xf numFmtId="167" fontId="20" fillId="0" borderId="5" xfId="8" applyNumberFormat="1" applyFont="1" applyFill="1" applyBorder="1" applyAlignment="1" applyProtection="1">
      <alignment vertical="top"/>
    </xf>
    <xf numFmtId="166" fontId="13" fillId="3" borderId="10" xfId="8" applyFont="1" applyFill="1" applyBorder="1" applyAlignment="1" applyProtection="1">
      <alignment vertical="top"/>
    </xf>
    <xf numFmtId="167" fontId="13" fillId="3" borderId="11" xfId="8" applyNumberFormat="1" applyFont="1" applyFill="1" applyBorder="1" applyAlignment="1" applyProtection="1">
      <alignment vertical="top"/>
    </xf>
    <xf numFmtId="167" fontId="20" fillId="0" borderId="4" xfId="0" applyNumberFormat="1" applyFont="1" applyBorder="1" applyAlignment="1">
      <alignment vertical="center"/>
    </xf>
    <xf numFmtId="166" fontId="13" fillId="0" borderId="2" xfId="8" applyFont="1" applyFill="1" applyBorder="1" applyAlignment="1" applyProtection="1">
      <alignment vertical="top"/>
    </xf>
    <xf numFmtId="167" fontId="13" fillId="0" borderId="2" xfId="8" applyNumberFormat="1" applyFont="1" applyFill="1" applyBorder="1" applyAlignment="1" applyProtection="1">
      <alignment vertical="top"/>
    </xf>
    <xf numFmtId="166" fontId="13" fillId="0" borderId="28" xfId="8" applyFont="1" applyFill="1" applyBorder="1" applyAlignment="1" applyProtection="1">
      <alignment vertical="top"/>
    </xf>
    <xf numFmtId="167" fontId="13" fillId="0" borderId="29" xfId="8" applyNumberFormat="1" applyFont="1" applyFill="1" applyBorder="1" applyAlignment="1" applyProtection="1">
      <alignment vertical="top"/>
    </xf>
    <xf numFmtId="166" fontId="13" fillId="0" borderId="30" xfId="8" applyFont="1" applyFill="1" applyBorder="1" applyAlignment="1" applyProtection="1">
      <alignment vertical="top"/>
    </xf>
    <xf numFmtId="167" fontId="13" fillId="0" borderId="31" xfId="8" applyNumberFormat="1" applyFont="1" applyFill="1" applyBorder="1" applyAlignment="1" applyProtection="1">
      <alignment vertical="top"/>
    </xf>
    <xf numFmtId="166" fontId="13" fillId="0" borderId="8" xfId="8" applyFont="1" applyFill="1" applyBorder="1" applyAlignment="1" applyProtection="1">
      <alignment vertical="top"/>
    </xf>
    <xf numFmtId="167" fontId="13" fillId="0" borderId="8" xfId="8" applyNumberFormat="1" applyFont="1" applyFill="1" applyBorder="1" applyAlignment="1" applyProtection="1">
      <alignment vertical="top"/>
    </xf>
    <xf numFmtId="166" fontId="13" fillId="0" borderId="32" xfId="8" applyFont="1" applyFill="1" applyBorder="1" applyAlignment="1" applyProtection="1">
      <alignment vertical="top"/>
    </xf>
    <xf numFmtId="167" fontId="13" fillId="0" borderId="33" xfId="8" applyNumberFormat="1" applyFont="1" applyFill="1" applyBorder="1" applyAlignment="1" applyProtection="1">
      <alignment vertical="top"/>
    </xf>
    <xf numFmtId="166" fontId="13" fillId="0" borderId="6" xfId="8" applyFont="1" applyFill="1" applyBorder="1" applyAlignment="1" applyProtection="1">
      <alignment vertical="top"/>
    </xf>
    <xf numFmtId="167" fontId="13" fillId="0" borderId="6" xfId="8" applyNumberFormat="1" applyFont="1" applyFill="1" applyBorder="1" applyAlignment="1" applyProtection="1">
      <alignment vertical="top"/>
    </xf>
    <xf numFmtId="166" fontId="20" fillId="0" borderId="5" xfId="8" applyFont="1" applyFill="1" applyBorder="1" applyAlignment="1" applyProtection="1">
      <alignment vertical="center"/>
    </xf>
    <xf numFmtId="166" fontId="13" fillId="3" borderId="37" xfId="8" applyFont="1" applyFill="1" applyBorder="1" applyAlignment="1" applyProtection="1">
      <alignment vertical="center"/>
    </xf>
    <xf numFmtId="167" fontId="13" fillId="3" borderId="37" xfId="8" applyNumberFormat="1" applyFont="1" applyFill="1" applyBorder="1" applyAlignment="1" applyProtection="1">
      <alignment vertical="center"/>
    </xf>
    <xf numFmtId="166" fontId="13" fillId="3" borderId="8" xfId="8" applyFont="1" applyFill="1" applyBorder="1" applyAlignment="1" applyProtection="1">
      <alignment vertical="center"/>
    </xf>
    <xf numFmtId="167" fontId="13" fillId="3" borderId="13" xfId="8" applyNumberFormat="1" applyFont="1" applyFill="1" applyBorder="1" applyAlignment="1" applyProtection="1">
      <alignment vertical="center"/>
    </xf>
    <xf numFmtId="167" fontId="13" fillId="3" borderId="5" xfId="8" applyNumberFormat="1" applyFont="1" applyFill="1" applyBorder="1" applyAlignment="1" applyProtection="1">
      <alignment vertical="center"/>
    </xf>
    <xf numFmtId="166" fontId="13" fillId="3" borderId="34" xfId="8" applyFont="1" applyFill="1" applyBorder="1" applyAlignment="1" applyProtection="1">
      <alignment vertical="center"/>
    </xf>
    <xf numFmtId="167" fontId="13" fillId="3" borderId="41" xfId="8" applyNumberFormat="1" applyFont="1" applyFill="1" applyBorder="1" applyAlignment="1" applyProtection="1">
      <alignment vertical="center"/>
    </xf>
    <xf numFmtId="167" fontId="13" fillId="3" borderId="60" xfId="8" applyNumberFormat="1" applyFont="1" applyFill="1" applyBorder="1" applyAlignment="1" applyProtection="1">
      <alignment vertical="center"/>
    </xf>
    <xf numFmtId="166" fontId="13" fillId="3" borderId="5" xfId="8" applyFont="1" applyFill="1" applyBorder="1" applyAlignment="1" applyProtection="1">
      <alignment vertical="center"/>
    </xf>
    <xf numFmtId="166" fontId="13" fillId="58" borderId="40" xfId="8" applyFont="1" applyFill="1" applyBorder="1" applyAlignment="1" applyProtection="1">
      <alignment vertical="center"/>
    </xf>
    <xf numFmtId="166" fontId="13" fillId="58" borderId="5" xfId="8" applyFont="1" applyFill="1" applyBorder="1" applyAlignment="1" applyProtection="1">
      <alignment vertical="center"/>
    </xf>
    <xf numFmtId="166" fontId="13" fillId="58" borderId="8" xfId="8" applyFont="1" applyFill="1" applyBorder="1" applyAlignment="1" applyProtection="1">
      <alignment vertical="center"/>
    </xf>
    <xf numFmtId="166" fontId="13" fillId="58" borderId="35" xfId="8" applyFont="1" applyFill="1" applyBorder="1" applyAlignment="1" applyProtection="1">
      <alignment vertical="center"/>
    </xf>
    <xf numFmtId="167" fontId="13" fillId="3" borderId="34" xfId="8" applyNumberFormat="1" applyFont="1" applyFill="1" applyBorder="1" applyAlignment="1" applyProtection="1">
      <alignment vertical="center"/>
    </xf>
    <xf numFmtId="166" fontId="13" fillId="58" borderId="37" xfId="8" applyFont="1" applyFill="1" applyBorder="1" applyAlignment="1" applyProtection="1">
      <alignment vertical="center"/>
    </xf>
    <xf numFmtId="166" fontId="13" fillId="3" borderId="35" xfId="8" applyFont="1" applyFill="1" applyBorder="1" applyAlignment="1" applyProtection="1">
      <alignment vertical="center"/>
    </xf>
    <xf numFmtId="167" fontId="13" fillId="3" borderId="35" xfId="8" applyNumberFormat="1" applyFont="1" applyFill="1" applyBorder="1" applyAlignment="1" applyProtection="1">
      <alignment vertical="center"/>
    </xf>
    <xf numFmtId="166" fontId="13" fillId="58" borderId="34" xfId="8" applyFont="1" applyFill="1" applyBorder="1" applyAlignment="1" applyProtection="1">
      <alignment vertical="center"/>
    </xf>
    <xf numFmtId="166" fontId="13" fillId="58" borderId="69" xfId="8" applyFont="1" applyFill="1" applyBorder="1" applyAlignment="1" applyProtection="1">
      <alignment vertical="center"/>
    </xf>
    <xf numFmtId="166" fontId="13" fillId="58" borderId="67" xfId="8" applyFont="1" applyFill="1" applyBorder="1" applyAlignment="1" applyProtection="1">
      <alignment vertical="center"/>
    </xf>
    <xf numFmtId="167" fontId="13" fillId="3" borderId="67" xfId="8" applyNumberFormat="1" applyFont="1" applyFill="1" applyBorder="1" applyAlignment="1" applyProtection="1">
      <alignment vertical="center"/>
    </xf>
    <xf numFmtId="167" fontId="13" fillId="3" borderId="8" xfId="8" applyNumberFormat="1" applyFont="1" applyFill="1" applyBorder="1" applyAlignment="1" applyProtection="1">
      <alignment vertical="center"/>
    </xf>
    <xf numFmtId="166" fontId="13" fillId="3" borderId="42" xfId="8" applyFont="1" applyFill="1" applyBorder="1" applyAlignment="1" applyProtection="1">
      <alignment vertical="center"/>
    </xf>
    <xf numFmtId="166" fontId="13" fillId="58" borderId="42" xfId="8" applyFont="1" applyFill="1" applyBorder="1" applyAlignment="1" applyProtection="1">
      <alignment vertical="center"/>
    </xf>
    <xf numFmtId="167" fontId="13" fillId="3" borderId="42" xfId="8" applyNumberFormat="1" applyFont="1" applyFill="1" applyBorder="1" applyAlignment="1" applyProtection="1">
      <alignment vertical="center"/>
    </xf>
    <xf numFmtId="4" fontId="13" fillId="3" borderId="37" xfId="8" applyNumberFormat="1" applyFont="1" applyFill="1" applyBorder="1" applyAlignment="1" applyProtection="1">
      <alignment vertical="center"/>
    </xf>
    <xf numFmtId="4" fontId="13" fillId="3" borderId="8" xfId="8" applyNumberFormat="1" applyFont="1" applyFill="1" applyBorder="1" applyAlignment="1" applyProtection="1">
      <alignment vertical="center"/>
    </xf>
    <xf numFmtId="4" fontId="13" fillId="3" borderId="5" xfId="8" applyNumberFormat="1" applyFont="1" applyFill="1" applyBorder="1" applyAlignment="1" applyProtection="1">
      <alignment vertical="center"/>
    </xf>
    <xf numFmtId="4" fontId="13" fillId="3" borderId="34" xfId="8" applyNumberFormat="1" applyFont="1" applyFill="1" applyBorder="1" applyAlignment="1" applyProtection="1">
      <alignment vertical="center"/>
    </xf>
    <xf numFmtId="166" fontId="0" fillId="3" borderId="5" xfId="8" applyFont="1" applyFill="1" applyBorder="1" applyAlignment="1">
      <alignment vertical="center"/>
    </xf>
    <xf numFmtId="166" fontId="13" fillId="3" borderId="10" xfId="8" applyFont="1" applyFill="1" applyBorder="1" applyAlignment="1" applyProtection="1">
      <alignment vertical="center"/>
    </xf>
    <xf numFmtId="166" fontId="13" fillId="58" borderId="10" xfId="8" applyFont="1" applyFill="1" applyBorder="1" applyAlignment="1" applyProtection="1">
      <alignment vertical="center"/>
    </xf>
    <xf numFmtId="167" fontId="13" fillId="3" borderId="10" xfId="8" applyNumberFormat="1" applyFont="1" applyFill="1" applyBorder="1" applyAlignment="1" applyProtection="1">
      <alignment vertical="center"/>
    </xf>
    <xf numFmtId="167" fontId="13" fillId="3" borderId="7" xfId="8" applyNumberFormat="1" applyFont="1" applyFill="1" applyBorder="1" applyAlignment="1" applyProtection="1"/>
    <xf numFmtId="167" fontId="13" fillId="0" borderId="2" xfId="8" applyNumberFormat="1" applyFont="1" applyFill="1" applyBorder="1" applyAlignment="1" applyProtection="1"/>
    <xf numFmtId="167" fontId="13" fillId="3" borderId="7" xfId="4" applyNumberFormat="1" applyFont="1" applyFill="1" applyBorder="1" applyAlignment="1" applyProtection="1"/>
    <xf numFmtId="167" fontId="13" fillId="0" borderId="8" xfId="8" applyNumberFormat="1" applyFont="1" applyFill="1" applyBorder="1" applyAlignment="1" applyProtection="1"/>
    <xf numFmtId="10" fontId="13" fillId="0" borderId="5" xfId="0" applyNumberFormat="1" applyFont="1" applyBorder="1" applyAlignment="1"/>
    <xf numFmtId="10" fontId="13" fillId="0" borderId="5" xfId="8" applyNumberFormat="1" applyFont="1" applyFill="1" applyBorder="1" applyAlignment="1" applyProtection="1"/>
    <xf numFmtId="167" fontId="13" fillId="3" borderId="2" xfId="8" applyNumberFormat="1" applyFont="1" applyFill="1" applyBorder="1" applyAlignment="1" applyProtection="1">
      <alignment vertical="top"/>
    </xf>
  </cellXfs>
  <cellStyles count="1153">
    <cellStyle name="_Data" xfId="1" xr:uid="{00000000-0005-0000-0000-000000000000}"/>
    <cellStyle name="_Data 2" xfId="314" xr:uid="{00000000-0005-0000-0000-000001000000}"/>
    <cellStyle name="Accent1 - 20%" xfId="83" xr:uid="{00000000-0005-0000-0000-000002000000}"/>
    <cellStyle name="Accent1 - 40%" xfId="84" xr:uid="{00000000-0005-0000-0000-000003000000}"/>
    <cellStyle name="Accent1 - 60%" xfId="85" xr:uid="{00000000-0005-0000-0000-000004000000}"/>
    <cellStyle name="Accent2 - 20%" xfId="86" xr:uid="{00000000-0005-0000-0000-000005000000}"/>
    <cellStyle name="Accent2 - 40%" xfId="87" xr:uid="{00000000-0005-0000-0000-000006000000}"/>
    <cellStyle name="Accent2 - 60%" xfId="88" xr:uid="{00000000-0005-0000-0000-000007000000}"/>
    <cellStyle name="Accent3 - 20%" xfId="89" xr:uid="{00000000-0005-0000-0000-000008000000}"/>
    <cellStyle name="Accent3 - 40%" xfId="90" xr:uid="{00000000-0005-0000-0000-000009000000}"/>
    <cellStyle name="Accent3 - 60%" xfId="91" xr:uid="{00000000-0005-0000-0000-00000A000000}"/>
    <cellStyle name="Accent4 - 20%" xfId="92" xr:uid="{00000000-0005-0000-0000-00000B000000}"/>
    <cellStyle name="Accent4 - 40%" xfId="93" xr:uid="{00000000-0005-0000-0000-00000C000000}"/>
    <cellStyle name="Accent4 - 60%" xfId="94" xr:uid="{00000000-0005-0000-0000-00000D000000}"/>
    <cellStyle name="Accent5 - 20%" xfId="95" xr:uid="{00000000-0005-0000-0000-00000E000000}"/>
    <cellStyle name="Accent5 - 40%" xfId="96" xr:uid="{00000000-0005-0000-0000-00000F000000}"/>
    <cellStyle name="Accent5 - 60%" xfId="97" xr:uid="{00000000-0005-0000-0000-000010000000}"/>
    <cellStyle name="Accent6 - 20%" xfId="98" xr:uid="{00000000-0005-0000-0000-000011000000}"/>
    <cellStyle name="Accent6 - 40%" xfId="99" xr:uid="{00000000-0005-0000-0000-000012000000}"/>
    <cellStyle name="Accent6 - 60%" xfId="100" xr:uid="{00000000-0005-0000-0000-000013000000}"/>
    <cellStyle name="Akzent1 2" xfId="101" xr:uid="{00000000-0005-0000-0000-000014000000}"/>
    <cellStyle name="Akzent1 3" xfId="102" xr:uid="{00000000-0005-0000-0000-000015000000}"/>
    <cellStyle name="Akzent2 2" xfId="103" xr:uid="{00000000-0005-0000-0000-000016000000}"/>
    <cellStyle name="Akzent2 3" xfId="104" xr:uid="{00000000-0005-0000-0000-000017000000}"/>
    <cellStyle name="Akzent3 2" xfId="105" xr:uid="{00000000-0005-0000-0000-000018000000}"/>
    <cellStyle name="Akzent3 3" xfId="106" xr:uid="{00000000-0005-0000-0000-000019000000}"/>
    <cellStyle name="Akzent4 2" xfId="107" xr:uid="{00000000-0005-0000-0000-00001A000000}"/>
    <cellStyle name="Akzent4 3" xfId="108" xr:uid="{00000000-0005-0000-0000-00001B000000}"/>
    <cellStyle name="Akzent5 2" xfId="109" xr:uid="{00000000-0005-0000-0000-00001C000000}"/>
    <cellStyle name="Akzent5 3" xfId="110" xr:uid="{00000000-0005-0000-0000-00001D000000}"/>
    <cellStyle name="Akzent6 2" xfId="111" xr:uid="{00000000-0005-0000-0000-00001E000000}"/>
    <cellStyle name="Akzent6 3" xfId="112" xr:uid="{00000000-0005-0000-0000-00001F000000}"/>
    <cellStyle name="Ausgabe 2" xfId="113" xr:uid="{00000000-0005-0000-0000-000020000000}"/>
    <cellStyle name="Ausgabe 2 2" xfId="470" xr:uid="{00000000-0005-0000-0000-000021000000}"/>
    <cellStyle name="Ausgabe 2 2 2" xfId="868" xr:uid="{00000000-0005-0000-0000-000022000000}"/>
    <cellStyle name="Ausgabe 2 3" xfId="655" xr:uid="{00000000-0005-0000-0000-000023000000}"/>
    <cellStyle name="Ausgabe 2 3 2" xfId="1053" xr:uid="{00000000-0005-0000-0000-000024000000}"/>
    <cellStyle name="Ausgabe 3" xfId="114" xr:uid="{00000000-0005-0000-0000-000025000000}"/>
    <cellStyle name="Ausgabe 3 2" xfId="471" xr:uid="{00000000-0005-0000-0000-000026000000}"/>
    <cellStyle name="Ausgabe 3 2 2" xfId="869" xr:uid="{00000000-0005-0000-0000-000027000000}"/>
    <cellStyle name="Ausgabe 3 3" xfId="619" xr:uid="{00000000-0005-0000-0000-000028000000}"/>
    <cellStyle name="Ausgabe 3 3 2" xfId="1017" xr:uid="{00000000-0005-0000-0000-000029000000}"/>
    <cellStyle name="Berechnung 2" xfId="115" xr:uid="{00000000-0005-0000-0000-00002A000000}"/>
    <cellStyle name="Berechnung 2 2" xfId="472" xr:uid="{00000000-0005-0000-0000-00002B000000}"/>
    <cellStyle name="Berechnung 2 2 2" xfId="870" xr:uid="{00000000-0005-0000-0000-00002C000000}"/>
    <cellStyle name="Berechnung 2 3" xfId="641" xr:uid="{00000000-0005-0000-0000-00002D000000}"/>
    <cellStyle name="Berechnung 2 3 2" xfId="1039" xr:uid="{00000000-0005-0000-0000-00002E000000}"/>
    <cellStyle name="Berechnung 2 4" xfId="750" xr:uid="{00000000-0005-0000-0000-00002F000000}"/>
    <cellStyle name="Berechnung 2 4 2" xfId="1145" xr:uid="{00000000-0005-0000-0000-000030000000}"/>
    <cellStyle name="Berechnung 3" xfId="116" xr:uid="{00000000-0005-0000-0000-000031000000}"/>
    <cellStyle name="Berechnung 3 2" xfId="473" xr:uid="{00000000-0005-0000-0000-000032000000}"/>
    <cellStyle name="Berechnung 3 2 2" xfId="871" xr:uid="{00000000-0005-0000-0000-000033000000}"/>
    <cellStyle name="Berechnung 3 3" xfId="683" xr:uid="{00000000-0005-0000-0000-000034000000}"/>
    <cellStyle name="Berechnung 3 3 2" xfId="1081" xr:uid="{00000000-0005-0000-0000-000035000000}"/>
    <cellStyle name="Berechnung 3 4" xfId="730" xr:uid="{00000000-0005-0000-0000-000036000000}"/>
    <cellStyle name="Berechnung 3 4 2" xfId="1125" xr:uid="{00000000-0005-0000-0000-000037000000}"/>
    <cellStyle name="Comma 2" xfId="367" xr:uid="{00000000-0005-0000-0000-000038000000}"/>
    <cellStyle name="Comma 2 2" xfId="436" xr:uid="{00000000-0005-0000-0000-000039000000}"/>
    <cellStyle name="Comma 2 2 2" xfId="705" xr:uid="{00000000-0005-0000-0000-00003A000000}"/>
    <cellStyle name="Comma 2 2 2 2" xfId="1103" xr:uid="{00000000-0005-0000-0000-00003B000000}"/>
    <cellStyle name="Comma 2 2 3" xfId="834" xr:uid="{00000000-0005-0000-0000-00003C000000}"/>
    <cellStyle name="Comma 2 3" xfId="667" xr:uid="{00000000-0005-0000-0000-00003D000000}"/>
    <cellStyle name="Comma 2 3 2" xfId="1065" xr:uid="{00000000-0005-0000-0000-00003E000000}"/>
    <cellStyle name="Comma 2 4" xfId="795" xr:uid="{00000000-0005-0000-0000-00003F000000}"/>
    <cellStyle name="Datum 10" xfId="44" xr:uid="{00000000-0005-0000-0000-000040000000}"/>
    <cellStyle name="Datum 11" xfId="45" xr:uid="{00000000-0005-0000-0000-000041000000}"/>
    <cellStyle name="Datum 12" xfId="46" xr:uid="{00000000-0005-0000-0000-000042000000}"/>
    <cellStyle name="Datum 8" xfId="47" xr:uid="{00000000-0005-0000-0000-000043000000}"/>
    <cellStyle name="Datum 9" xfId="48" xr:uid="{00000000-0005-0000-0000-000044000000}"/>
    <cellStyle name="Dezimal [0] 2" xfId="81" xr:uid="{00000000-0005-0000-0000-000045000000}"/>
    <cellStyle name="Dezimal 2" xfId="2" xr:uid="{00000000-0005-0000-0000-000046000000}"/>
    <cellStyle name="Dezimal 2 2" xfId="3" xr:uid="{00000000-0005-0000-0000-000047000000}"/>
    <cellStyle name="Dezimal 2 2 2" xfId="315" xr:uid="{00000000-0005-0000-0000-000048000000}"/>
    <cellStyle name="Dezimal 2 3" xfId="117" xr:uid="{00000000-0005-0000-0000-000049000000}"/>
    <cellStyle name="Dezimal 2 4" xfId="368" xr:uid="{00000000-0005-0000-0000-00004A000000}"/>
    <cellStyle name="Dezimal 2 4 2" xfId="796" xr:uid="{00000000-0005-0000-0000-00004B000000}"/>
    <cellStyle name="Dezimal 3" xfId="4" xr:uid="{00000000-0005-0000-0000-00004C000000}"/>
    <cellStyle name="Dezimal 3 2" xfId="118" xr:uid="{00000000-0005-0000-0000-00004D000000}"/>
    <cellStyle name="Dezimal 3 3" xfId="316" xr:uid="{00000000-0005-0000-0000-00004E000000}"/>
    <cellStyle name="Eingabe 2" xfId="119" xr:uid="{00000000-0005-0000-0000-00004F000000}"/>
    <cellStyle name="Eingabe 2 2" xfId="120" xr:uid="{00000000-0005-0000-0000-000050000000}"/>
    <cellStyle name="Eingabe 2 2 2" xfId="474" xr:uid="{00000000-0005-0000-0000-000051000000}"/>
    <cellStyle name="Eingabe 2 2 2 2" xfId="872" xr:uid="{00000000-0005-0000-0000-000052000000}"/>
    <cellStyle name="Eingabe 2 2 3" xfId="452" xr:uid="{00000000-0005-0000-0000-000053000000}"/>
    <cellStyle name="Eingabe 2 2 3 2" xfId="850" xr:uid="{00000000-0005-0000-0000-000054000000}"/>
    <cellStyle name="Eingabe 2 2 4" xfId="749" xr:uid="{00000000-0005-0000-0000-000055000000}"/>
    <cellStyle name="Eingabe 2 2 4 2" xfId="1144" xr:uid="{00000000-0005-0000-0000-000056000000}"/>
    <cellStyle name="Eingabe 3" xfId="121" xr:uid="{00000000-0005-0000-0000-000057000000}"/>
    <cellStyle name="Eingabe 4" xfId="122" xr:uid="{00000000-0005-0000-0000-000058000000}"/>
    <cellStyle name="Eingabe 4 2" xfId="475" xr:uid="{00000000-0005-0000-0000-000059000000}"/>
    <cellStyle name="Eingabe 4 2 2" xfId="873" xr:uid="{00000000-0005-0000-0000-00005A000000}"/>
    <cellStyle name="Eingabe 4 3" xfId="681" xr:uid="{00000000-0005-0000-0000-00005B000000}"/>
    <cellStyle name="Eingabe 4 3 2" xfId="1079" xr:uid="{00000000-0005-0000-0000-00005C000000}"/>
    <cellStyle name="Eingabe 4 4" xfId="718" xr:uid="{00000000-0005-0000-0000-00005D000000}"/>
    <cellStyle name="Eingabe 4 4 2" xfId="1113" xr:uid="{00000000-0005-0000-0000-00005E000000}"/>
    <cellStyle name="Emphasis 1" xfId="123" xr:uid="{00000000-0005-0000-0000-00005F000000}"/>
    <cellStyle name="Emphasis 2" xfId="124" xr:uid="{00000000-0005-0000-0000-000060000000}"/>
    <cellStyle name="Emphasis 3" xfId="125" xr:uid="{00000000-0005-0000-0000-000061000000}"/>
    <cellStyle name="Ergebnis 2" xfId="126" xr:uid="{00000000-0005-0000-0000-000062000000}"/>
    <cellStyle name="Ergebnis 2 2" xfId="476" xr:uid="{00000000-0005-0000-0000-000063000000}"/>
    <cellStyle name="Ergebnis 2 2 2" xfId="874" xr:uid="{00000000-0005-0000-0000-000064000000}"/>
    <cellStyle name="Ergebnis 2 3" xfId="682" xr:uid="{00000000-0005-0000-0000-000065000000}"/>
    <cellStyle name="Ergebnis 2 3 2" xfId="1080" xr:uid="{00000000-0005-0000-0000-000066000000}"/>
    <cellStyle name="Ergebnis 2 4" xfId="748" xr:uid="{00000000-0005-0000-0000-000067000000}"/>
    <cellStyle name="Ergebnis 2 4 2" xfId="1143" xr:uid="{00000000-0005-0000-0000-000068000000}"/>
    <cellStyle name="Ergebnis 3" xfId="127" xr:uid="{00000000-0005-0000-0000-000069000000}"/>
    <cellStyle name="Ergebnis 3 2" xfId="477" xr:uid="{00000000-0005-0000-0000-00006A000000}"/>
    <cellStyle name="Ergebnis 3 2 2" xfId="875" xr:uid="{00000000-0005-0000-0000-00006B000000}"/>
    <cellStyle name="Ergebnis 3 3" xfId="700" xr:uid="{00000000-0005-0000-0000-00006C000000}"/>
    <cellStyle name="Ergebnis 3 3 2" xfId="1098" xr:uid="{00000000-0005-0000-0000-00006D000000}"/>
    <cellStyle name="Ergebnis 3 4" xfId="634" xr:uid="{00000000-0005-0000-0000-00006E000000}"/>
    <cellStyle name="Ergebnis 3 4 2" xfId="1032" xr:uid="{00000000-0005-0000-0000-00006F000000}"/>
    <cellStyle name="Euro" xfId="5" xr:uid="{00000000-0005-0000-0000-000070000000}"/>
    <cellStyle name="Euro 2" xfId="6" xr:uid="{00000000-0005-0000-0000-000071000000}"/>
    <cellStyle name="Euro 2 2" xfId="318" xr:uid="{00000000-0005-0000-0000-000072000000}"/>
    <cellStyle name="Euro 2 2 2" xfId="408" xr:uid="{00000000-0005-0000-0000-000073000000}"/>
    <cellStyle name="Euro 2 2 2 2" xfId="821" xr:uid="{00000000-0005-0000-0000-000074000000}"/>
    <cellStyle name="Euro 2 2 3" xfId="782" xr:uid="{00000000-0005-0000-0000-000075000000}"/>
    <cellStyle name="Euro 2 3" xfId="370" xr:uid="{00000000-0005-0000-0000-000076000000}"/>
    <cellStyle name="Euro 2 3 2" xfId="798" xr:uid="{00000000-0005-0000-0000-000077000000}"/>
    <cellStyle name="Euro 2 4" xfId="759" xr:uid="{00000000-0005-0000-0000-000078000000}"/>
    <cellStyle name="Euro 3" xfId="7" xr:uid="{00000000-0005-0000-0000-000079000000}"/>
    <cellStyle name="Euro 3 2" xfId="319" xr:uid="{00000000-0005-0000-0000-00007A000000}"/>
    <cellStyle name="Euro 3 2 2" xfId="409" xr:uid="{00000000-0005-0000-0000-00007B000000}"/>
    <cellStyle name="Euro 3 2 2 2" xfId="822" xr:uid="{00000000-0005-0000-0000-00007C000000}"/>
    <cellStyle name="Euro 3 2 3" xfId="783" xr:uid="{00000000-0005-0000-0000-00007D000000}"/>
    <cellStyle name="Euro 3 3" xfId="371" xr:uid="{00000000-0005-0000-0000-00007E000000}"/>
    <cellStyle name="Euro 3 3 2" xfId="799" xr:uid="{00000000-0005-0000-0000-00007F000000}"/>
    <cellStyle name="Euro 3 4" xfId="760" xr:uid="{00000000-0005-0000-0000-000080000000}"/>
    <cellStyle name="Euro 4" xfId="317" xr:uid="{00000000-0005-0000-0000-000081000000}"/>
    <cellStyle name="Euro 4 2" xfId="407" xr:uid="{00000000-0005-0000-0000-000082000000}"/>
    <cellStyle name="Euro 4 2 2" xfId="820" xr:uid="{00000000-0005-0000-0000-000083000000}"/>
    <cellStyle name="Euro 4 3" xfId="781" xr:uid="{00000000-0005-0000-0000-000084000000}"/>
    <cellStyle name="Euro 5" xfId="369" xr:uid="{00000000-0005-0000-0000-000085000000}"/>
    <cellStyle name="Euro 5 2" xfId="797" xr:uid="{00000000-0005-0000-0000-000086000000}"/>
    <cellStyle name="Euro 6" xfId="758" xr:uid="{00000000-0005-0000-0000-000087000000}"/>
    <cellStyle name="Gut 2" xfId="128" xr:uid="{00000000-0005-0000-0000-000088000000}"/>
    <cellStyle name="Gut 2 2" xfId="129" xr:uid="{00000000-0005-0000-0000-000089000000}"/>
    <cellStyle name="Gut 3" xfId="130" xr:uid="{00000000-0005-0000-0000-00008A000000}"/>
    <cellStyle name="Gut 3 2" xfId="131" xr:uid="{00000000-0005-0000-0000-00008B000000}"/>
    <cellStyle name="Gut 4" xfId="132" xr:uid="{00000000-0005-0000-0000-00008C000000}"/>
    <cellStyle name="Gut 5" xfId="133" xr:uid="{00000000-0005-0000-0000-00008D000000}"/>
    <cellStyle name="Hyperlink 2" xfId="358" xr:uid="{00000000-0005-0000-0000-00008E000000}"/>
    <cellStyle name="Komma" xfId="8" builtinId="3"/>
    <cellStyle name="Komma 2" xfId="9" xr:uid="{00000000-0005-0000-0000-000090000000}"/>
    <cellStyle name="Komma 2 2" xfId="135" xr:uid="{00000000-0005-0000-0000-000091000000}"/>
    <cellStyle name="Komma 2 3" xfId="136" xr:uid="{00000000-0005-0000-0000-000092000000}"/>
    <cellStyle name="Komma 2 4" xfId="134" xr:uid="{00000000-0005-0000-0000-000093000000}"/>
    <cellStyle name="Komma 3" xfId="10" xr:uid="{00000000-0005-0000-0000-000094000000}"/>
    <cellStyle name="Komma 3 2" xfId="38" xr:uid="{00000000-0005-0000-0000-000095000000}"/>
    <cellStyle name="Komma 3 2 2" xfId="138" xr:uid="{00000000-0005-0000-0000-000096000000}"/>
    <cellStyle name="Komma 3 2 3" xfId="331" xr:uid="{00000000-0005-0000-0000-000097000000}"/>
    <cellStyle name="Komma 3 2 3 2" xfId="415" xr:uid="{00000000-0005-0000-0000-000098000000}"/>
    <cellStyle name="Komma 3 2 4" xfId="379" xr:uid="{00000000-0005-0000-0000-000099000000}"/>
    <cellStyle name="Komma 3 3" xfId="137" xr:uid="{00000000-0005-0000-0000-00009A000000}"/>
    <cellStyle name="Komma 3 4" xfId="320" xr:uid="{00000000-0005-0000-0000-00009B000000}"/>
    <cellStyle name="Komma 3 4 2" xfId="410" xr:uid="{00000000-0005-0000-0000-00009C000000}"/>
    <cellStyle name="Komma 3 5" xfId="372" xr:uid="{00000000-0005-0000-0000-00009D000000}"/>
    <cellStyle name="Komma 4" xfId="37" xr:uid="{00000000-0005-0000-0000-00009E000000}"/>
    <cellStyle name="Komma 4 2" xfId="330" xr:uid="{00000000-0005-0000-0000-00009F000000}"/>
    <cellStyle name="Komma 4 3" xfId="364" xr:uid="{00000000-0005-0000-0000-0000A0000000}"/>
    <cellStyle name="Komma 5" xfId="357" xr:uid="{00000000-0005-0000-0000-0000A1000000}"/>
    <cellStyle name="Neutral 2" xfId="139" xr:uid="{00000000-0005-0000-0000-0000A3000000}"/>
    <cellStyle name="Neutral 2 2" xfId="140" xr:uid="{00000000-0005-0000-0000-0000A4000000}"/>
    <cellStyle name="Neutral 3" xfId="141" xr:uid="{00000000-0005-0000-0000-0000A5000000}"/>
    <cellStyle name="Neutral 3 2" xfId="142" xr:uid="{00000000-0005-0000-0000-0000A6000000}"/>
    <cellStyle name="Neutral 4" xfId="143" xr:uid="{00000000-0005-0000-0000-0000A7000000}"/>
    <cellStyle name="Neutral 5" xfId="144" xr:uid="{00000000-0005-0000-0000-0000A8000000}"/>
    <cellStyle name="Normal 2" xfId="359" xr:uid="{00000000-0005-0000-0000-0000A9000000}"/>
    <cellStyle name="Normal 3" xfId="366" xr:uid="{00000000-0005-0000-0000-0000AA000000}"/>
    <cellStyle name="Normal 3 2" xfId="435" xr:uid="{00000000-0005-0000-0000-0000AB000000}"/>
    <cellStyle name="Normal 3 2 2" xfId="704" xr:uid="{00000000-0005-0000-0000-0000AC000000}"/>
    <cellStyle name="Normal 3 2 2 2" xfId="1102" xr:uid="{00000000-0005-0000-0000-0000AD000000}"/>
    <cellStyle name="Normal 3 2 3" xfId="833" xr:uid="{00000000-0005-0000-0000-0000AE000000}"/>
    <cellStyle name="Normal 3 3" xfId="666" xr:uid="{00000000-0005-0000-0000-0000AF000000}"/>
    <cellStyle name="Normal 3 3 2" xfId="1064" xr:uid="{00000000-0005-0000-0000-0000B0000000}"/>
    <cellStyle name="Normal 3 4" xfId="794" xr:uid="{00000000-0005-0000-0000-0000B1000000}"/>
    <cellStyle name="Notiz 2" xfId="145" xr:uid="{00000000-0005-0000-0000-0000B2000000}"/>
    <cellStyle name="Notiz 2 2" xfId="495" xr:uid="{00000000-0005-0000-0000-0000B3000000}"/>
    <cellStyle name="Notiz 2 2 2" xfId="893" xr:uid="{00000000-0005-0000-0000-0000B4000000}"/>
    <cellStyle name="Notiz 2 3" xfId="614" xr:uid="{00000000-0005-0000-0000-0000B5000000}"/>
    <cellStyle name="Notiz 2 3 2" xfId="1012" xr:uid="{00000000-0005-0000-0000-0000B6000000}"/>
    <cellStyle name="Notiz 2 4" xfId="673" xr:uid="{00000000-0005-0000-0000-0000B7000000}"/>
    <cellStyle name="Notiz 2 4 2" xfId="1071" xr:uid="{00000000-0005-0000-0000-0000B8000000}"/>
    <cellStyle name="Notiz 3" xfId="146" xr:uid="{00000000-0005-0000-0000-0000B9000000}"/>
    <cellStyle name="Notiz 3 2" xfId="496" xr:uid="{00000000-0005-0000-0000-0000BA000000}"/>
    <cellStyle name="Notiz 3 2 2" xfId="894" xr:uid="{00000000-0005-0000-0000-0000BB000000}"/>
    <cellStyle name="Notiz 3 3" xfId="615" xr:uid="{00000000-0005-0000-0000-0000BC000000}"/>
    <cellStyle name="Notiz 3 3 2" xfId="1013" xr:uid="{00000000-0005-0000-0000-0000BD000000}"/>
    <cellStyle name="Notiz 3 4" xfId="630" xr:uid="{00000000-0005-0000-0000-0000BE000000}"/>
    <cellStyle name="Notiz 3 4 2" xfId="1028" xr:uid="{00000000-0005-0000-0000-0000BF000000}"/>
    <cellStyle name="Prozent 2" xfId="11" xr:uid="{00000000-0005-0000-0000-0000C0000000}"/>
    <cellStyle name="Prozent 2 2" xfId="147" xr:uid="{00000000-0005-0000-0000-0000C1000000}"/>
    <cellStyle name="Prozent 2 3" xfId="321" xr:uid="{00000000-0005-0000-0000-0000C2000000}"/>
    <cellStyle name="Prozent 3" xfId="148" xr:uid="{00000000-0005-0000-0000-0000C3000000}"/>
    <cellStyle name="Prozent 4" xfId="149" xr:uid="{00000000-0005-0000-0000-0000C4000000}"/>
    <cellStyle name="SAPBEXaggData" xfId="150" xr:uid="{00000000-0005-0000-0000-0000C5000000}"/>
    <cellStyle name="SAPBEXaggData 2" xfId="151" xr:uid="{00000000-0005-0000-0000-0000C6000000}"/>
    <cellStyle name="SAPBEXaggData 2 2" xfId="501" xr:uid="{00000000-0005-0000-0000-0000C7000000}"/>
    <cellStyle name="SAPBEXaggData 2 2 2" xfId="899" xr:uid="{00000000-0005-0000-0000-0000C8000000}"/>
    <cellStyle name="SAPBEXaggData 2 3" xfId="611" xr:uid="{00000000-0005-0000-0000-0000C9000000}"/>
    <cellStyle name="SAPBEXaggData 2 3 2" xfId="1009" xr:uid="{00000000-0005-0000-0000-0000CA000000}"/>
    <cellStyle name="SAPBEXaggData 2 4" xfId="723" xr:uid="{00000000-0005-0000-0000-0000CB000000}"/>
    <cellStyle name="SAPBEXaggData 2 4 2" xfId="1118" xr:uid="{00000000-0005-0000-0000-0000CC000000}"/>
    <cellStyle name="SAPBEXaggData 3" xfId="152" xr:uid="{00000000-0005-0000-0000-0000CD000000}"/>
    <cellStyle name="SAPBEXaggData 3 2" xfId="502" xr:uid="{00000000-0005-0000-0000-0000CE000000}"/>
    <cellStyle name="SAPBEXaggData 3 2 2" xfId="900" xr:uid="{00000000-0005-0000-0000-0000CF000000}"/>
    <cellStyle name="SAPBEXaggData 3 3" xfId="610" xr:uid="{00000000-0005-0000-0000-0000D0000000}"/>
    <cellStyle name="SAPBEXaggData 3 3 2" xfId="1008" xr:uid="{00000000-0005-0000-0000-0000D1000000}"/>
    <cellStyle name="SAPBEXaggData 3 4" xfId="757" xr:uid="{00000000-0005-0000-0000-0000D2000000}"/>
    <cellStyle name="SAPBEXaggData 3 4 2" xfId="1152" xr:uid="{00000000-0005-0000-0000-0000D3000000}"/>
    <cellStyle name="SAPBEXaggData 4" xfId="500" xr:uid="{00000000-0005-0000-0000-0000D4000000}"/>
    <cellStyle name="SAPBEXaggData 4 2" xfId="898" xr:uid="{00000000-0005-0000-0000-0000D5000000}"/>
    <cellStyle name="SAPBEXaggData 5" xfId="612" xr:uid="{00000000-0005-0000-0000-0000D6000000}"/>
    <cellStyle name="SAPBEXaggData 5 2" xfId="1010" xr:uid="{00000000-0005-0000-0000-0000D7000000}"/>
    <cellStyle name="SAPBEXaggData 6" xfId="726" xr:uid="{00000000-0005-0000-0000-0000D8000000}"/>
    <cellStyle name="SAPBEXaggData 6 2" xfId="1121" xr:uid="{00000000-0005-0000-0000-0000D9000000}"/>
    <cellStyle name="SAPBEXaggDataEmph" xfId="153" xr:uid="{00000000-0005-0000-0000-0000DA000000}"/>
    <cellStyle name="SAPBEXaggDataEmph 2" xfId="503" xr:uid="{00000000-0005-0000-0000-0000DB000000}"/>
    <cellStyle name="SAPBEXaggDataEmph 2 2" xfId="901" xr:uid="{00000000-0005-0000-0000-0000DC000000}"/>
    <cellStyle name="SAPBEXaggDataEmph 3" xfId="609" xr:uid="{00000000-0005-0000-0000-0000DD000000}"/>
    <cellStyle name="SAPBEXaggDataEmph 3 2" xfId="1007" xr:uid="{00000000-0005-0000-0000-0000DE000000}"/>
    <cellStyle name="SAPBEXaggDataEmph 4" xfId="755" xr:uid="{00000000-0005-0000-0000-0000DF000000}"/>
    <cellStyle name="SAPBEXaggDataEmph 4 2" xfId="1150" xr:uid="{00000000-0005-0000-0000-0000E0000000}"/>
    <cellStyle name="SAPBEXaggItem" xfId="154" xr:uid="{00000000-0005-0000-0000-0000E1000000}"/>
    <cellStyle name="SAPBEXaggItem 2" xfId="155" xr:uid="{00000000-0005-0000-0000-0000E2000000}"/>
    <cellStyle name="SAPBEXaggItem 2 2" xfId="505" xr:uid="{00000000-0005-0000-0000-0000E3000000}"/>
    <cellStyle name="SAPBEXaggItem 2 2 2" xfId="903" xr:uid="{00000000-0005-0000-0000-0000E4000000}"/>
    <cellStyle name="SAPBEXaggItem 2 3" xfId="608" xr:uid="{00000000-0005-0000-0000-0000E5000000}"/>
    <cellStyle name="SAPBEXaggItem 2 3 2" xfId="1006" xr:uid="{00000000-0005-0000-0000-0000E6000000}"/>
    <cellStyle name="SAPBEXaggItem 2 4" xfId="754" xr:uid="{00000000-0005-0000-0000-0000E7000000}"/>
    <cellStyle name="SAPBEXaggItem 2 4 2" xfId="1149" xr:uid="{00000000-0005-0000-0000-0000E8000000}"/>
    <cellStyle name="SAPBEXaggItem 3" xfId="156" xr:uid="{00000000-0005-0000-0000-0000E9000000}"/>
    <cellStyle name="SAPBEXaggItem 3 2" xfId="506" xr:uid="{00000000-0005-0000-0000-0000EA000000}"/>
    <cellStyle name="SAPBEXaggItem 3 2 2" xfId="904" xr:uid="{00000000-0005-0000-0000-0000EB000000}"/>
    <cellStyle name="SAPBEXaggItem 3 3" xfId="458" xr:uid="{00000000-0005-0000-0000-0000EC000000}"/>
    <cellStyle name="SAPBEXaggItem 3 3 2" xfId="856" xr:uid="{00000000-0005-0000-0000-0000ED000000}"/>
    <cellStyle name="SAPBEXaggItem 3 4" xfId="753" xr:uid="{00000000-0005-0000-0000-0000EE000000}"/>
    <cellStyle name="SAPBEXaggItem 3 4 2" xfId="1148" xr:uid="{00000000-0005-0000-0000-0000EF000000}"/>
    <cellStyle name="SAPBEXaggItem 4" xfId="504" xr:uid="{00000000-0005-0000-0000-0000F0000000}"/>
    <cellStyle name="SAPBEXaggItem 4 2" xfId="902" xr:uid="{00000000-0005-0000-0000-0000F1000000}"/>
    <cellStyle name="SAPBEXaggItem 5" xfId="649" xr:uid="{00000000-0005-0000-0000-0000F2000000}"/>
    <cellStyle name="SAPBEXaggItem 5 2" xfId="1047" xr:uid="{00000000-0005-0000-0000-0000F3000000}"/>
    <cellStyle name="SAPBEXaggItem 6" xfId="756" xr:uid="{00000000-0005-0000-0000-0000F4000000}"/>
    <cellStyle name="SAPBEXaggItem 6 2" xfId="1151" xr:uid="{00000000-0005-0000-0000-0000F5000000}"/>
    <cellStyle name="SAPBEXaggItemX" xfId="157" xr:uid="{00000000-0005-0000-0000-0000F6000000}"/>
    <cellStyle name="SAPBEXaggItemX 2" xfId="507" xr:uid="{00000000-0005-0000-0000-0000F7000000}"/>
    <cellStyle name="SAPBEXaggItemX 2 2" xfId="905" xr:uid="{00000000-0005-0000-0000-0000F8000000}"/>
    <cellStyle name="SAPBEXaggItemX 3" xfId="606" xr:uid="{00000000-0005-0000-0000-0000F9000000}"/>
    <cellStyle name="SAPBEXaggItemX 3 2" xfId="1004" xr:uid="{00000000-0005-0000-0000-0000FA000000}"/>
    <cellStyle name="SAPBEXaggItemX 4" xfId="654" xr:uid="{00000000-0005-0000-0000-0000FB000000}"/>
    <cellStyle name="SAPBEXaggItemX 4 2" xfId="1052" xr:uid="{00000000-0005-0000-0000-0000FC000000}"/>
    <cellStyle name="SAPBEXchaText" xfId="158" xr:uid="{00000000-0005-0000-0000-0000FD000000}"/>
    <cellStyle name="SAPBEXchaText 2" xfId="159" xr:uid="{00000000-0005-0000-0000-0000FE000000}"/>
    <cellStyle name="SAPBEXchaText 2 2" xfId="509" xr:uid="{00000000-0005-0000-0000-0000FF000000}"/>
    <cellStyle name="SAPBEXchaText 2 2 2" xfId="907" xr:uid="{00000000-0005-0000-0000-000000010000}"/>
    <cellStyle name="SAPBEXchaText 2 3" xfId="449" xr:uid="{00000000-0005-0000-0000-000001010000}"/>
    <cellStyle name="SAPBEXchaText 2 3 2" xfId="847" xr:uid="{00000000-0005-0000-0000-000002010000}"/>
    <cellStyle name="SAPBEXchaText 2 4" xfId="727" xr:uid="{00000000-0005-0000-0000-000003010000}"/>
    <cellStyle name="SAPBEXchaText 2 4 2" xfId="1122" xr:uid="{00000000-0005-0000-0000-000004010000}"/>
    <cellStyle name="SAPBEXchaText 3" xfId="160" xr:uid="{00000000-0005-0000-0000-000005010000}"/>
    <cellStyle name="SAPBEXchaText 3 2" xfId="510" xr:uid="{00000000-0005-0000-0000-000006010000}"/>
    <cellStyle name="SAPBEXchaText 3 2 2" xfId="908" xr:uid="{00000000-0005-0000-0000-000007010000}"/>
    <cellStyle name="SAPBEXchaText 3 3" xfId="605" xr:uid="{00000000-0005-0000-0000-000008010000}"/>
    <cellStyle name="SAPBEXchaText 3 3 2" xfId="1003" xr:uid="{00000000-0005-0000-0000-000009010000}"/>
    <cellStyle name="SAPBEXchaText 3 4" xfId="722" xr:uid="{00000000-0005-0000-0000-00000A010000}"/>
    <cellStyle name="SAPBEXchaText 3 4 2" xfId="1117" xr:uid="{00000000-0005-0000-0000-00000B010000}"/>
    <cellStyle name="SAPBEXchaText 4" xfId="508" xr:uid="{00000000-0005-0000-0000-00000C010000}"/>
    <cellStyle name="SAPBEXchaText 4 2" xfId="906" xr:uid="{00000000-0005-0000-0000-00000D010000}"/>
    <cellStyle name="SAPBEXchaText 5" xfId="607" xr:uid="{00000000-0005-0000-0000-00000E010000}"/>
    <cellStyle name="SAPBEXchaText 5 2" xfId="1005" xr:uid="{00000000-0005-0000-0000-00000F010000}"/>
    <cellStyle name="SAPBEXchaText 6" xfId="711" xr:uid="{00000000-0005-0000-0000-000010010000}"/>
    <cellStyle name="SAPBEXchaText 6 2" xfId="1106" xr:uid="{00000000-0005-0000-0000-000011010000}"/>
    <cellStyle name="SAPBEXexcBad7" xfId="161" xr:uid="{00000000-0005-0000-0000-000012010000}"/>
    <cellStyle name="SAPBEXexcBad7 2" xfId="162" xr:uid="{00000000-0005-0000-0000-000013010000}"/>
    <cellStyle name="SAPBEXexcBad7 2 2" xfId="512" xr:uid="{00000000-0005-0000-0000-000014010000}"/>
    <cellStyle name="SAPBEXexcBad7 2 2 2" xfId="910" xr:uid="{00000000-0005-0000-0000-000015010000}"/>
    <cellStyle name="SAPBEXexcBad7 2 3" xfId="604" xr:uid="{00000000-0005-0000-0000-000016010000}"/>
    <cellStyle name="SAPBEXexcBad7 2 3 2" xfId="1002" xr:uid="{00000000-0005-0000-0000-000017010000}"/>
    <cellStyle name="SAPBEXexcBad7 2 4" xfId="747" xr:uid="{00000000-0005-0000-0000-000018010000}"/>
    <cellStyle name="SAPBEXexcBad7 2 4 2" xfId="1142" xr:uid="{00000000-0005-0000-0000-000019010000}"/>
    <cellStyle name="SAPBEXexcBad7 3" xfId="163" xr:uid="{00000000-0005-0000-0000-00001A010000}"/>
    <cellStyle name="SAPBEXexcBad7 3 2" xfId="513" xr:uid="{00000000-0005-0000-0000-00001B010000}"/>
    <cellStyle name="SAPBEXexcBad7 3 2 2" xfId="911" xr:uid="{00000000-0005-0000-0000-00001C010000}"/>
    <cellStyle name="SAPBEXexcBad7 3 3" xfId="602" xr:uid="{00000000-0005-0000-0000-00001D010000}"/>
    <cellStyle name="SAPBEXexcBad7 3 3 2" xfId="1000" xr:uid="{00000000-0005-0000-0000-00001E010000}"/>
    <cellStyle name="SAPBEXexcBad7 3 4" xfId="642" xr:uid="{00000000-0005-0000-0000-00001F010000}"/>
    <cellStyle name="SAPBEXexcBad7 3 4 2" xfId="1040" xr:uid="{00000000-0005-0000-0000-000020010000}"/>
    <cellStyle name="SAPBEXexcBad7 4" xfId="511" xr:uid="{00000000-0005-0000-0000-000021010000}"/>
    <cellStyle name="SAPBEXexcBad7 4 2" xfId="909" xr:uid="{00000000-0005-0000-0000-000022010000}"/>
    <cellStyle name="SAPBEXexcBad7 5" xfId="601" xr:uid="{00000000-0005-0000-0000-000023010000}"/>
    <cellStyle name="SAPBEXexcBad7 5 2" xfId="999" xr:uid="{00000000-0005-0000-0000-000024010000}"/>
    <cellStyle name="SAPBEXexcBad7 6" xfId="739" xr:uid="{00000000-0005-0000-0000-000025010000}"/>
    <cellStyle name="SAPBEXexcBad7 6 2" xfId="1134" xr:uid="{00000000-0005-0000-0000-000026010000}"/>
    <cellStyle name="SAPBEXexcBad8" xfId="164" xr:uid="{00000000-0005-0000-0000-000027010000}"/>
    <cellStyle name="SAPBEXexcBad8 2" xfId="165" xr:uid="{00000000-0005-0000-0000-000028010000}"/>
    <cellStyle name="SAPBEXexcBad8 2 2" xfId="515" xr:uid="{00000000-0005-0000-0000-000029010000}"/>
    <cellStyle name="SAPBEXexcBad8 2 2 2" xfId="913" xr:uid="{00000000-0005-0000-0000-00002A010000}"/>
    <cellStyle name="SAPBEXexcBad8 2 3" xfId="448" xr:uid="{00000000-0005-0000-0000-00002B010000}"/>
    <cellStyle name="SAPBEXexcBad8 2 3 2" xfId="846" xr:uid="{00000000-0005-0000-0000-00002C010000}"/>
    <cellStyle name="SAPBEXexcBad8 2 4" xfId="725" xr:uid="{00000000-0005-0000-0000-00002D010000}"/>
    <cellStyle name="SAPBEXexcBad8 2 4 2" xfId="1120" xr:uid="{00000000-0005-0000-0000-00002E010000}"/>
    <cellStyle name="SAPBEXexcBad8 3" xfId="166" xr:uid="{00000000-0005-0000-0000-00002F010000}"/>
    <cellStyle name="SAPBEXexcBad8 3 2" xfId="516" xr:uid="{00000000-0005-0000-0000-000030010000}"/>
    <cellStyle name="SAPBEXexcBad8 3 2 2" xfId="914" xr:uid="{00000000-0005-0000-0000-000031010000}"/>
    <cellStyle name="SAPBEXexcBad8 3 3" xfId="447" xr:uid="{00000000-0005-0000-0000-000032010000}"/>
    <cellStyle name="SAPBEXexcBad8 3 3 2" xfId="845" xr:uid="{00000000-0005-0000-0000-000033010000}"/>
    <cellStyle name="SAPBEXexcBad8 3 4" xfId="656" xr:uid="{00000000-0005-0000-0000-000034010000}"/>
    <cellStyle name="SAPBEXexcBad8 3 4 2" xfId="1054" xr:uid="{00000000-0005-0000-0000-000035010000}"/>
    <cellStyle name="SAPBEXexcBad8 4" xfId="514" xr:uid="{00000000-0005-0000-0000-000036010000}"/>
    <cellStyle name="SAPBEXexcBad8 4 2" xfId="912" xr:uid="{00000000-0005-0000-0000-000037010000}"/>
    <cellStyle name="SAPBEXexcBad8 5" xfId="603" xr:uid="{00000000-0005-0000-0000-000038010000}"/>
    <cellStyle name="SAPBEXexcBad8 5 2" xfId="1001" xr:uid="{00000000-0005-0000-0000-000039010000}"/>
    <cellStyle name="SAPBEXexcBad8 6" xfId="631" xr:uid="{00000000-0005-0000-0000-00003A010000}"/>
    <cellStyle name="SAPBEXexcBad8 6 2" xfId="1029" xr:uid="{00000000-0005-0000-0000-00003B010000}"/>
    <cellStyle name="SAPBEXexcBad9" xfId="167" xr:uid="{00000000-0005-0000-0000-00003C010000}"/>
    <cellStyle name="SAPBEXexcBad9 2" xfId="168" xr:uid="{00000000-0005-0000-0000-00003D010000}"/>
    <cellStyle name="SAPBEXexcBad9 2 2" xfId="518" xr:uid="{00000000-0005-0000-0000-00003E010000}"/>
    <cellStyle name="SAPBEXexcBad9 2 2 2" xfId="916" xr:uid="{00000000-0005-0000-0000-00003F010000}"/>
    <cellStyle name="SAPBEXexcBad9 2 3" xfId="599" xr:uid="{00000000-0005-0000-0000-000040010000}"/>
    <cellStyle name="SAPBEXexcBad9 2 3 2" xfId="997" xr:uid="{00000000-0005-0000-0000-000041010000}"/>
    <cellStyle name="SAPBEXexcBad9 2 4" xfId="650" xr:uid="{00000000-0005-0000-0000-000042010000}"/>
    <cellStyle name="SAPBEXexcBad9 2 4 2" xfId="1048" xr:uid="{00000000-0005-0000-0000-000043010000}"/>
    <cellStyle name="SAPBEXexcBad9 3" xfId="169" xr:uid="{00000000-0005-0000-0000-000044010000}"/>
    <cellStyle name="SAPBEXexcBad9 3 2" xfId="519" xr:uid="{00000000-0005-0000-0000-000045010000}"/>
    <cellStyle name="SAPBEXexcBad9 3 2 2" xfId="917" xr:uid="{00000000-0005-0000-0000-000046010000}"/>
    <cellStyle name="SAPBEXexcBad9 3 3" xfId="446" xr:uid="{00000000-0005-0000-0000-000047010000}"/>
    <cellStyle name="SAPBEXexcBad9 3 3 2" xfId="844" xr:uid="{00000000-0005-0000-0000-000048010000}"/>
    <cellStyle name="SAPBEXexcBad9 3 4" xfId="717" xr:uid="{00000000-0005-0000-0000-000049010000}"/>
    <cellStyle name="SAPBEXexcBad9 3 4 2" xfId="1112" xr:uid="{00000000-0005-0000-0000-00004A010000}"/>
    <cellStyle name="SAPBEXexcBad9 4" xfId="517" xr:uid="{00000000-0005-0000-0000-00004B010000}"/>
    <cellStyle name="SAPBEXexcBad9 4 2" xfId="915" xr:uid="{00000000-0005-0000-0000-00004C010000}"/>
    <cellStyle name="SAPBEXexcBad9 5" xfId="600" xr:uid="{00000000-0005-0000-0000-00004D010000}"/>
    <cellStyle name="SAPBEXexcBad9 5 2" xfId="998" xr:uid="{00000000-0005-0000-0000-00004E010000}"/>
    <cellStyle name="SAPBEXexcBad9 6" xfId="714" xr:uid="{00000000-0005-0000-0000-00004F010000}"/>
    <cellStyle name="SAPBEXexcBad9 6 2" xfId="1109" xr:uid="{00000000-0005-0000-0000-000050010000}"/>
    <cellStyle name="SAPBEXexcCritical4" xfId="170" xr:uid="{00000000-0005-0000-0000-000051010000}"/>
    <cellStyle name="SAPBEXexcCritical4 2" xfId="171" xr:uid="{00000000-0005-0000-0000-000052010000}"/>
    <cellStyle name="SAPBEXexcCritical4 2 2" xfId="521" xr:uid="{00000000-0005-0000-0000-000053010000}"/>
    <cellStyle name="SAPBEXexcCritical4 2 2 2" xfId="919" xr:uid="{00000000-0005-0000-0000-000054010000}"/>
    <cellStyle name="SAPBEXexcCritical4 2 3" xfId="464" xr:uid="{00000000-0005-0000-0000-000055010000}"/>
    <cellStyle name="SAPBEXexcCritical4 2 3 2" xfId="862" xr:uid="{00000000-0005-0000-0000-000056010000}"/>
    <cellStyle name="SAPBEXexcCritical4 2 4" xfId="633" xr:uid="{00000000-0005-0000-0000-000057010000}"/>
    <cellStyle name="SAPBEXexcCritical4 2 4 2" xfId="1031" xr:uid="{00000000-0005-0000-0000-000058010000}"/>
    <cellStyle name="SAPBEXexcCritical4 3" xfId="172" xr:uid="{00000000-0005-0000-0000-000059010000}"/>
    <cellStyle name="SAPBEXexcCritical4 3 2" xfId="522" xr:uid="{00000000-0005-0000-0000-00005A010000}"/>
    <cellStyle name="SAPBEXexcCritical4 3 2 2" xfId="920" xr:uid="{00000000-0005-0000-0000-00005B010000}"/>
    <cellStyle name="SAPBEXexcCritical4 3 3" xfId="651" xr:uid="{00000000-0005-0000-0000-00005C010000}"/>
    <cellStyle name="SAPBEXexcCritical4 3 3 2" xfId="1049" xr:uid="{00000000-0005-0000-0000-00005D010000}"/>
    <cellStyle name="SAPBEXexcCritical4 3 4" xfId="679" xr:uid="{00000000-0005-0000-0000-00005E010000}"/>
    <cellStyle name="SAPBEXexcCritical4 3 4 2" xfId="1077" xr:uid="{00000000-0005-0000-0000-00005F010000}"/>
    <cellStyle name="SAPBEXexcCritical4 4" xfId="520" xr:uid="{00000000-0005-0000-0000-000060010000}"/>
    <cellStyle name="SAPBEXexcCritical4 4 2" xfId="918" xr:uid="{00000000-0005-0000-0000-000061010000}"/>
    <cellStyle name="SAPBEXexcCritical4 5" xfId="659" xr:uid="{00000000-0005-0000-0000-000062010000}"/>
    <cellStyle name="SAPBEXexcCritical4 5 2" xfId="1057" xr:uid="{00000000-0005-0000-0000-000063010000}"/>
    <cellStyle name="SAPBEXexcCritical4 6" xfId="720" xr:uid="{00000000-0005-0000-0000-000064010000}"/>
    <cellStyle name="SAPBEXexcCritical4 6 2" xfId="1115" xr:uid="{00000000-0005-0000-0000-000065010000}"/>
    <cellStyle name="SAPBEXexcCritical5" xfId="173" xr:uid="{00000000-0005-0000-0000-000066010000}"/>
    <cellStyle name="SAPBEXexcCritical5 2" xfId="174" xr:uid="{00000000-0005-0000-0000-000067010000}"/>
    <cellStyle name="SAPBEXexcCritical5 2 2" xfId="524" xr:uid="{00000000-0005-0000-0000-000068010000}"/>
    <cellStyle name="SAPBEXexcCritical5 2 2 2" xfId="922" xr:uid="{00000000-0005-0000-0000-000069010000}"/>
    <cellStyle name="SAPBEXexcCritical5 2 3" xfId="674" xr:uid="{00000000-0005-0000-0000-00006A010000}"/>
    <cellStyle name="SAPBEXexcCritical5 2 3 2" xfId="1072" xr:uid="{00000000-0005-0000-0000-00006B010000}"/>
    <cellStyle name="SAPBEXexcCritical5 2 4" xfId="699" xr:uid="{00000000-0005-0000-0000-00006C010000}"/>
    <cellStyle name="SAPBEXexcCritical5 2 4 2" xfId="1097" xr:uid="{00000000-0005-0000-0000-00006D010000}"/>
    <cellStyle name="SAPBEXexcCritical5 3" xfId="175" xr:uid="{00000000-0005-0000-0000-00006E010000}"/>
    <cellStyle name="SAPBEXexcCritical5 3 2" xfId="525" xr:uid="{00000000-0005-0000-0000-00006F010000}"/>
    <cellStyle name="SAPBEXexcCritical5 3 2 2" xfId="923" xr:uid="{00000000-0005-0000-0000-000070010000}"/>
    <cellStyle name="SAPBEXexcCritical5 3 3" xfId="697" xr:uid="{00000000-0005-0000-0000-000071010000}"/>
    <cellStyle name="SAPBEXexcCritical5 3 3 2" xfId="1095" xr:uid="{00000000-0005-0000-0000-000072010000}"/>
    <cellStyle name="SAPBEXexcCritical5 3 4" xfId="618" xr:uid="{00000000-0005-0000-0000-000073010000}"/>
    <cellStyle name="SAPBEXexcCritical5 3 4 2" xfId="1016" xr:uid="{00000000-0005-0000-0000-000074010000}"/>
    <cellStyle name="SAPBEXexcCritical5 4" xfId="523" xr:uid="{00000000-0005-0000-0000-000075010000}"/>
    <cellStyle name="SAPBEXexcCritical5 4 2" xfId="921" xr:uid="{00000000-0005-0000-0000-000076010000}"/>
    <cellStyle name="SAPBEXexcCritical5 5" xfId="462" xr:uid="{00000000-0005-0000-0000-000077010000}"/>
    <cellStyle name="SAPBEXexcCritical5 5 2" xfId="860" xr:uid="{00000000-0005-0000-0000-000078010000}"/>
    <cellStyle name="SAPBEXexcCritical5 6" xfId="617" xr:uid="{00000000-0005-0000-0000-000079010000}"/>
    <cellStyle name="SAPBEXexcCritical5 6 2" xfId="1015" xr:uid="{00000000-0005-0000-0000-00007A010000}"/>
    <cellStyle name="SAPBEXexcCritical6" xfId="176" xr:uid="{00000000-0005-0000-0000-00007B010000}"/>
    <cellStyle name="SAPBEXexcCritical6 2" xfId="177" xr:uid="{00000000-0005-0000-0000-00007C010000}"/>
    <cellStyle name="SAPBEXexcCritical6 2 2" xfId="527" xr:uid="{00000000-0005-0000-0000-00007D010000}"/>
    <cellStyle name="SAPBEXexcCritical6 2 2 2" xfId="925" xr:uid="{00000000-0005-0000-0000-00007E010000}"/>
    <cellStyle name="SAPBEXexcCritical6 2 3" xfId="598" xr:uid="{00000000-0005-0000-0000-00007F010000}"/>
    <cellStyle name="SAPBEXexcCritical6 2 3 2" xfId="996" xr:uid="{00000000-0005-0000-0000-000080010000}"/>
    <cellStyle name="SAPBEXexcCritical6 2 4" xfId="713" xr:uid="{00000000-0005-0000-0000-000081010000}"/>
    <cellStyle name="SAPBEXexcCritical6 2 4 2" xfId="1108" xr:uid="{00000000-0005-0000-0000-000082010000}"/>
    <cellStyle name="SAPBEXexcCritical6 3" xfId="178" xr:uid="{00000000-0005-0000-0000-000083010000}"/>
    <cellStyle name="SAPBEXexcCritical6 3 2" xfId="528" xr:uid="{00000000-0005-0000-0000-000084010000}"/>
    <cellStyle name="SAPBEXexcCritical6 3 2 2" xfId="926" xr:uid="{00000000-0005-0000-0000-000085010000}"/>
    <cellStyle name="SAPBEXexcCritical6 3 3" xfId="457" xr:uid="{00000000-0005-0000-0000-000086010000}"/>
    <cellStyle name="SAPBEXexcCritical6 3 3 2" xfId="855" xr:uid="{00000000-0005-0000-0000-000087010000}"/>
    <cellStyle name="SAPBEXexcCritical6 3 4" xfId="728" xr:uid="{00000000-0005-0000-0000-000088010000}"/>
    <cellStyle name="SAPBEXexcCritical6 3 4 2" xfId="1123" xr:uid="{00000000-0005-0000-0000-000089010000}"/>
    <cellStyle name="SAPBEXexcCritical6 4" xfId="526" xr:uid="{00000000-0005-0000-0000-00008A010000}"/>
    <cellStyle name="SAPBEXexcCritical6 4 2" xfId="924" xr:uid="{00000000-0005-0000-0000-00008B010000}"/>
    <cellStyle name="SAPBEXexcCritical6 5" xfId="648" xr:uid="{00000000-0005-0000-0000-00008C010000}"/>
    <cellStyle name="SAPBEXexcCritical6 5 2" xfId="1046" xr:uid="{00000000-0005-0000-0000-00008D010000}"/>
    <cellStyle name="SAPBEXexcCritical6 6" xfId="653" xr:uid="{00000000-0005-0000-0000-00008E010000}"/>
    <cellStyle name="SAPBEXexcCritical6 6 2" xfId="1051" xr:uid="{00000000-0005-0000-0000-00008F010000}"/>
    <cellStyle name="SAPBEXexcGood1" xfId="179" xr:uid="{00000000-0005-0000-0000-000090010000}"/>
    <cellStyle name="SAPBEXexcGood1 2" xfId="180" xr:uid="{00000000-0005-0000-0000-000091010000}"/>
    <cellStyle name="SAPBEXexcGood1 2 2" xfId="530" xr:uid="{00000000-0005-0000-0000-000092010000}"/>
    <cellStyle name="SAPBEXexcGood1 2 2 2" xfId="928" xr:uid="{00000000-0005-0000-0000-000093010000}"/>
    <cellStyle name="SAPBEXexcGood1 2 3" xfId="665" xr:uid="{00000000-0005-0000-0000-000094010000}"/>
    <cellStyle name="SAPBEXexcGood1 2 3 2" xfId="1063" xr:uid="{00000000-0005-0000-0000-000095010000}"/>
    <cellStyle name="SAPBEXexcGood1 2 4" xfId="719" xr:uid="{00000000-0005-0000-0000-000096010000}"/>
    <cellStyle name="SAPBEXexcGood1 2 4 2" xfId="1114" xr:uid="{00000000-0005-0000-0000-000097010000}"/>
    <cellStyle name="SAPBEXexcGood1 3" xfId="181" xr:uid="{00000000-0005-0000-0000-000098010000}"/>
    <cellStyle name="SAPBEXexcGood1 3 2" xfId="531" xr:uid="{00000000-0005-0000-0000-000099010000}"/>
    <cellStyle name="SAPBEXexcGood1 3 2 2" xfId="929" xr:uid="{00000000-0005-0000-0000-00009A010000}"/>
    <cellStyle name="SAPBEXexcGood1 3 3" xfId="669" xr:uid="{00000000-0005-0000-0000-00009B010000}"/>
    <cellStyle name="SAPBEXexcGood1 3 3 2" xfId="1067" xr:uid="{00000000-0005-0000-0000-00009C010000}"/>
    <cellStyle name="SAPBEXexcGood1 3 4" xfId="724" xr:uid="{00000000-0005-0000-0000-00009D010000}"/>
    <cellStyle name="SAPBEXexcGood1 3 4 2" xfId="1119" xr:uid="{00000000-0005-0000-0000-00009E010000}"/>
    <cellStyle name="SAPBEXexcGood1 4" xfId="529" xr:uid="{00000000-0005-0000-0000-00009F010000}"/>
    <cellStyle name="SAPBEXexcGood1 4 2" xfId="927" xr:uid="{00000000-0005-0000-0000-0000A0010000}"/>
    <cellStyle name="SAPBEXexcGood1 5" xfId="597" xr:uid="{00000000-0005-0000-0000-0000A1010000}"/>
    <cellStyle name="SAPBEXexcGood1 5 2" xfId="995" xr:uid="{00000000-0005-0000-0000-0000A2010000}"/>
    <cellStyle name="SAPBEXexcGood1 6" xfId="616" xr:uid="{00000000-0005-0000-0000-0000A3010000}"/>
    <cellStyle name="SAPBEXexcGood1 6 2" xfId="1014" xr:uid="{00000000-0005-0000-0000-0000A4010000}"/>
    <cellStyle name="SAPBEXexcGood2" xfId="182" xr:uid="{00000000-0005-0000-0000-0000A5010000}"/>
    <cellStyle name="SAPBEXexcGood2 2" xfId="183" xr:uid="{00000000-0005-0000-0000-0000A6010000}"/>
    <cellStyle name="SAPBEXexcGood2 2 2" xfId="533" xr:uid="{00000000-0005-0000-0000-0000A7010000}"/>
    <cellStyle name="SAPBEXexcGood2 2 2 2" xfId="931" xr:uid="{00000000-0005-0000-0000-0000A8010000}"/>
    <cellStyle name="SAPBEXexcGood2 2 3" xfId="639" xr:uid="{00000000-0005-0000-0000-0000A9010000}"/>
    <cellStyle name="SAPBEXexcGood2 2 3 2" xfId="1037" xr:uid="{00000000-0005-0000-0000-0000AA010000}"/>
    <cellStyle name="SAPBEXexcGood2 2 4" xfId="752" xr:uid="{00000000-0005-0000-0000-0000AB010000}"/>
    <cellStyle name="SAPBEXexcGood2 2 4 2" xfId="1147" xr:uid="{00000000-0005-0000-0000-0000AC010000}"/>
    <cellStyle name="SAPBEXexcGood2 3" xfId="184" xr:uid="{00000000-0005-0000-0000-0000AD010000}"/>
    <cellStyle name="SAPBEXexcGood2 3 2" xfId="534" xr:uid="{00000000-0005-0000-0000-0000AE010000}"/>
    <cellStyle name="SAPBEXexcGood2 3 2 2" xfId="932" xr:uid="{00000000-0005-0000-0000-0000AF010000}"/>
    <cellStyle name="SAPBEXexcGood2 3 3" xfId="596" xr:uid="{00000000-0005-0000-0000-0000B0010000}"/>
    <cellStyle name="SAPBEXexcGood2 3 3 2" xfId="994" xr:uid="{00000000-0005-0000-0000-0000B1010000}"/>
    <cellStyle name="SAPBEXexcGood2 3 4" xfId="732" xr:uid="{00000000-0005-0000-0000-0000B2010000}"/>
    <cellStyle name="SAPBEXexcGood2 3 4 2" xfId="1127" xr:uid="{00000000-0005-0000-0000-0000B3010000}"/>
    <cellStyle name="SAPBEXexcGood2 4" xfId="532" xr:uid="{00000000-0005-0000-0000-0000B4010000}"/>
    <cellStyle name="SAPBEXexcGood2 4 2" xfId="930" xr:uid="{00000000-0005-0000-0000-0000B5010000}"/>
    <cellStyle name="SAPBEXexcGood2 5" xfId="692" xr:uid="{00000000-0005-0000-0000-0000B6010000}"/>
    <cellStyle name="SAPBEXexcGood2 5 2" xfId="1090" xr:uid="{00000000-0005-0000-0000-0000B7010000}"/>
    <cellStyle name="SAPBEXexcGood2 6" xfId="733" xr:uid="{00000000-0005-0000-0000-0000B8010000}"/>
    <cellStyle name="SAPBEXexcGood2 6 2" xfId="1128" xr:uid="{00000000-0005-0000-0000-0000B9010000}"/>
    <cellStyle name="SAPBEXexcGood3" xfId="185" xr:uid="{00000000-0005-0000-0000-0000BA010000}"/>
    <cellStyle name="SAPBEXexcGood3 2" xfId="186" xr:uid="{00000000-0005-0000-0000-0000BB010000}"/>
    <cellStyle name="SAPBEXexcGood3 2 2" xfId="536" xr:uid="{00000000-0005-0000-0000-0000BC010000}"/>
    <cellStyle name="SAPBEXexcGood3 2 2 2" xfId="934" xr:uid="{00000000-0005-0000-0000-0000BD010000}"/>
    <cellStyle name="SAPBEXexcGood3 2 3" xfId="695" xr:uid="{00000000-0005-0000-0000-0000BE010000}"/>
    <cellStyle name="SAPBEXexcGood3 2 3 2" xfId="1093" xr:uid="{00000000-0005-0000-0000-0000BF010000}"/>
    <cellStyle name="SAPBEXexcGood3 2 4" xfId="731" xr:uid="{00000000-0005-0000-0000-0000C0010000}"/>
    <cellStyle name="SAPBEXexcGood3 2 4 2" xfId="1126" xr:uid="{00000000-0005-0000-0000-0000C1010000}"/>
    <cellStyle name="SAPBEXexcGood3 3" xfId="187" xr:uid="{00000000-0005-0000-0000-0000C2010000}"/>
    <cellStyle name="SAPBEXexcGood3 3 2" xfId="537" xr:uid="{00000000-0005-0000-0000-0000C3010000}"/>
    <cellStyle name="SAPBEXexcGood3 3 2 2" xfId="935" xr:uid="{00000000-0005-0000-0000-0000C4010000}"/>
    <cellStyle name="SAPBEXexcGood3 3 3" xfId="646" xr:uid="{00000000-0005-0000-0000-0000C5010000}"/>
    <cellStyle name="SAPBEXexcGood3 3 3 2" xfId="1044" xr:uid="{00000000-0005-0000-0000-0000C6010000}"/>
    <cellStyle name="SAPBEXexcGood3 3 4" xfId="740" xr:uid="{00000000-0005-0000-0000-0000C7010000}"/>
    <cellStyle name="SAPBEXexcGood3 3 4 2" xfId="1135" xr:uid="{00000000-0005-0000-0000-0000C8010000}"/>
    <cellStyle name="SAPBEXexcGood3 4" xfId="535" xr:uid="{00000000-0005-0000-0000-0000C9010000}"/>
    <cellStyle name="SAPBEXexcGood3 4 2" xfId="933" xr:uid="{00000000-0005-0000-0000-0000CA010000}"/>
    <cellStyle name="SAPBEXexcGood3 5" xfId="672" xr:uid="{00000000-0005-0000-0000-0000CB010000}"/>
    <cellStyle name="SAPBEXexcGood3 5 2" xfId="1070" xr:uid="{00000000-0005-0000-0000-0000CC010000}"/>
    <cellStyle name="SAPBEXexcGood3 6" xfId="751" xr:uid="{00000000-0005-0000-0000-0000CD010000}"/>
    <cellStyle name="SAPBEXexcGood3 6 2" xfId="1146" xr:uid="{00000000-0005-0000-0000-0000CE010000}"/>
    <cellStyle name="SAPBEXfilterDrill" xfId="188" xr:uid="{00000000-0005-0000-0000-0000CF010000}"/>
    <cellStyle name="SAPBEXfilterDrill 2" xfId="189" xr:uid="{00000000-0005-0000-0000-0000D0010000}"/>
    <cellStyle name="SAPBEXfilterDrill 2 2" xfId="539" xr:uid="{00000000-0005-0000-0000-0000D1010000}"/>
    <cellStyle name="SAPBEXfilterDrill 2 2 2" xfId="937" xr:uid="{00000000-0005-0000-0000-0000D2010000}"/>
    <cellStyle name="SAPBEXfilterDrill 2 3" xfId="444" xr:uid="{00000000-0005-0000-0000-0000D3010000}"/>
    <cellStyle name="SAPBEXfilterDrill 2 3 2" xfId="842" xr:uid="{00000000-0005-0000-0000-0000D4010000}"/>
    <cellStyle name="SAPBEXfilterDrill 2 4" xfId="469" xr:uid="{00000000-0005-0000-0000-0000D5010000}"/>
    <cellStyle name="SAPBEXfilterDrill 2 4 2" xfId="867" xr:uid="{00000000-0005-0000-0000-0000D6010000}"/>
    <cellStyle name="SAPBEXfilterDrill 3" xfId="190" xr:uid="{00000000-0005-0000-0000-0000D7010000}"/>
    <cellStyle name="SAPBEXfilterDrill 3 2" xfId="540" xr:uid="{00000000-0005-0000-0000-0000D8010000}"/>
    <cellStyle name="SAPBEXfilterDrill 3 2 2" xfId="938" xr:uid="{00000000-0005-0000-0000-0000D9010000}"/>
    <cellStyle name="SAPBEXfilterDrill 3 3" xfId="638" xr:uid="{00000000-0005-0000-0000-0000DA010000}"/>
    <cellStyle name="SAPBEXfilterDrill 3 3 2" xfId="1036" xr:uid="{00000000-0005-0000-0000-0000DB010000}"/>
    <cellStyle name="SAPBEXfilterDrill 3 4" xfId="685" xr:uid="{00000000-0005-0000-0000-0000DC010000}"/>
    <cellStyle name="SAPBEXfilterDrill 3 4 2" xfId="1083" xr:uid="{00000000-0005-0000-0000-0000DD010000}"/>
    <cellStyle name="SAPBEXfilterDrill 4" xfId="538" xr:uid="{00000000-0005-0000-0000-0000DE010000}"/>
    <cellStyle name="SAPBEXfilterDrill 4 2" xfId="936" xr:uid="{00000000-0005-0000-0000-0000DF010000}"/>
    <cellStyle name="SAPBEXfilterDrill 5" xfId="456" xr:uid="{00000000-0005-0000-0000-0000E0010000}"/>
    <cellStyle name="SAPBEXfilterDrill 5 2" xfId="854" xr:uid="{00000000-0005-0000-0000-0000E1010000}"/>
    <cellStyle name="SAPBEXfilterDrill 6" xfId="468" xr:uid="{00000000-0005-0000-0000-0000E2010000}"/>
    <cellStyle name="SAPBEXfilterDrill 6 2" xfId="866" xr:uid="{00000000-0005-0000-0000-0000E3010000}"/>
    <cellStyle name="SAPBEXfilterItem" xfId="191" xr:uid="{00000000-0005-0000-0000-0000E4010000}"/>
    <cellStyle name="SAPBEXfilterItem 2" xfId="192" xr:uid="{00000000-0005-0000-0000-0000E5010000}"/>
    <cellStyle name="SAPBEXfilterItem 2 2" xfId="542" xr:uid="{00000000-0005-0000-0000-0000E6010000}"/>
    <cellStyle name="SAPBEXfilterItem 2 2 2" xfId="940" xr:uid="{00000000-0005-0000-0000-0000E7010000}"/>
    <cellStyle name="SAPBEXfilterItem 2 3" xfId="455" xr:uid="{00000000-0005-0000-0000-0000E8010000}"/>
    <cellStyle name="SAPBEXfilterItem 2 3 2" xfId="853" xr:uid="{00000000-0005-0000-0000-0000E9010000}"/>
    <cellStyle name="SAPBEXfilterItem 2 4" xfId="738" xr:uid="{00000000-0005-0000-0000-0000EA010000}"/>
    <cellStyle name="SAPBEXfilterItem 2 4 2" xfId="1133" xr:uid="{00000000-0005-0000-0000-0000EB010000}"/>
    <cellStyle name="SAPBEXfilterItem 3" xfId="541" xr:uid="{00000000-0005-0000-0000-0000EC010000}"/>
    <cellStyle name="SAPBEXfilterItem 3 2" xfId="939" xr:uid="{00000000-0005-0000-0000-0000ED010000}"/>
    <cellStyle name="SAPBEXfilterItem 4" xfId="645" xr:uid="{00000000-0005-0000-0000-0000EE010000}"/>
    <cellStyle name="SAPBEXfilterItem 4 2" xfId="1043" xr:uid="{00000000-0005-0000-0000-0000EF010000}"/>
    <cellStyle name="SAPBEXfilterItem 5" xfId="460" xr:uid="{00000000-0005-0000-0000-0000F0010000}"/>
    <cellStyle name="SAPBEXfilterItem 5 2" xfId="858" xr:uid="{00000000-0005-0000-0000-0000F1010000}"/>
    <cellStyle name="SAPBEXfilterText" xfId="193" xr:uid="{00000000-0005-0000-0000-0000F2010000}"/>
    <cellStyle name="SAPBEXfilterText 2" xfId="194" xr:uid="{00000000-0005-0000-0000-0000F3010000}"/>
    <cellStyle name="SAPBEXfilterText 2 2" xfId="544" xr:uid="{00000000-0005-0000-0000-0000F4010000}"/>
    <cellStyle name="SAPBEXfilterText 2 2 2" xfId="942" xr:uid="{00000000-0005-0000-0000-0000F5010000}"/>
    <cellStyle name="SAPBEXfilterText 2 3" xfId="437" xr:uid="{00000000-0005-0000-0000-0000F6010000}"/>
    <cellStyle name="SAPBEXfilterText 2 3 2" xfId="835" xr:uid="{00000000-0005-0000-0000-0000F7010000}"/>
    <cellStyle name="SAPBEXfilterText 2 4" xfId="624" xr:uid="{00000000-0005-0000-0000-0000F8010000}"/>
    <cellStyle name="SAPBEXfilterText 2 4 2" xfId="1022" xr:uid="{00000000-0005-0000-0000-0000F9010000}"/>
    <cellStyle name="SAPBEXfilterText 3" xfId="543" xr:uid="{00000000-0005-0000-0000-0000FA010000}"/>
    <cellStyle name="SAPBEXfilterText 3 2" xfId="941" xr:uid="{00000000-0005-0000-0000-0000FB010000}"/>
    <cellStyle name="SAPBEXfilterText 4" xfId="443" xr:uid="{00000000-0005-0000-0000-0000FC010000}"/>
    <cellStyle name="SAPBEXfilterText 4 2" xfId="841" xr:uid="{00000000-0005-0000-0000-0000FD010000}"/>
    <cellStyle name="SAPBEXfilterText 5" xfId="746" xr:uid="{00000000-0005-0000-0000-0000FE010000}"/>
    <cellStyle name="SAPBEXfilterText 5 2" xfId="1141" xr:uid="{00000000-0005-0000-0000-0000FF010000}"/>
    <cellStyle name="SAPBEXformats" xfId="195" xr:uid="{00000000-0005-0000-0000-000000020000}"/>
    <cellStyle name="SAPBEXformats 2" xfId="196" xr:uid="{00000000-0005-0000-0000-000001020000}"/>
    <cellStyle name="SAPBEXformats 2 2" xfId="546" xr:uid="{00000000-0005-0000-0000-000002020000}"/>
    <cellStyle name="SAPBEXformats 2 2 2" xfId="944" xr:uid="{00000000-0005-0000-0000-000003020000}"/>
    <cellStyle name="SAPBEXformats 2 3" xfId="592" xr:uid="{00000000-0005-0000-0000-000004020000}"/>
    <cellStyle name="SAPBEXformats 2 3 2" xfId="990" xr:uid="{00000000-0005-0000-0000-000005020000}"/>
    <cellStyle name="SAPBEXformats 2 4" xfId="459" xr:uid="{00000000-0005-0000-0000-000006020000}"/>
    <cellStyle name="SAPBEXformats 2 4 2" xfId="857" xr:uid="{00000000-0005-0000-0000-000007020000}"/>
    <cellStyle name="SAPBEXformats 3" xfId="197" xr:uid="{00000000-0005-0000-0000-000008020000}"/>
    <cellStyle name="SAPBEXformats 3 2" xfId="547" xr:uid="{00000000-0005-0000-0000-000009020000}"/>
    <cellStyle name="SAPBEXformats 3 2 2" xfId="945" xr:uid="{00000000-0005-0000-0000-00000A020000}"/>
    <cellStyle name="SAPBEXformats 3 3" xfId="591" xr:uid="{00000000-0005-0000-0000-00000B020000}"/>
    <cellStyle name="SAPBEXformats 3 3 2" xfId="989" xr:uid="{00000000-0005-0000-0000-00000C020000}"/>
    <cellStyle name="SAPBEXformats 3 4" xfId="736" xr:uid="{00000000-0005-0000-0000-00000D020000}"/>
    <cellStyle name="SAPBEXformats 3 4 2" xfId="1131" xr:uid="{00000000-0005-0000-0000-00000E020000}"/>
    <cellStyle name="SAPBEXformats 4" xfId="545" xr:uid="{00000000-0005-0000-0000-00000F020000}"/>
    <cellStyle name="SAPBEXformats 4 2" xfId="943" xr:uid="{00000000-0005-0000-0000-000010020000}"/>
    <cellStyle name="SAPBEXformats 5" xfId="593" xr:uid="{00000000-0005-0000-0000-000011020000}"/>
    <cellStyle name="SAPBEXformats 5 2" xfId="991" xr:uid="{00000000-0005-0000-0000-000012020000}"/>
    <cellStyle name="SAPBEXformats 6" xfId="721" xr:uid="{00000000-0005-0000-0000-000013020000}"/>
    <cellStyle name="SAPBEXformats 6 2" xfId="1116" xr:uid="{00000000-0005-0000-0000-000014020000}"/>
    <cellStyle name="SAPBEXheaderItem" xfId="198" xr:uid="{00000000-0005-0000-0000-000015020000}"/>
    <cellStyle name="SAPBEXheaderItem 2" xfId="199" xr:uid="{00000000-0005-0000-0000-000016020000}"/>
    <cellStyle name="SAPBEXheaderItem 2 2" xfId="549" xr:uid="{00000000-0005-0000-0000-000017020000}"/>
    <cellStyle name="SAPBEXheaderItem 2 2 2" xfId="947" xr:uid="{00000000-0005-0000-0000-000018020000}"/>
    <cellStyle name="SAPBEXheaderItem 2 3" xfId="589" xr:uid="{00000000-0005-0000-0000-000019020000}"/>
    <cellStyle name="SAPBEXheaderItem 2 3 2" xfId="987" xr:uid="{00000000-0005-0000-0000-00001A020000}"/>
    <cellStyle name="SAPBEXheaderItem 2 4" xfId="620" xr:uid="{00000000-0005-0000-0000-00001B020000}"/>
    <cellStyle name="SAPBEXheaderItem 2 4 2" xfId="1018" xr:uid="{00000000-0005-0000-0000-00001C020000}"/>
    <cellStyle name="SAPBEXheaderItem 3" xfId="200" xr:uid="{00000000-0005-0000-0000-00001D020000}"/>
    <cellStyle name="SAPBEXheaderItem 3 2" xfId="550" xr:uid="{00000000-0005-0000-0000-00001E020000}"/>
    <cellStyle name="SAPBEXheaderItem 3 2 2" xfId="948" xr:uid="{00000000-0005-0000-0000-00001F020000}"/>
    <cellStyle name="SAPBEXheaderItem 3 3" xfId="587" xr:uid="{00000000-0005-0000-0000-000020020000}"/>
    <cellStyle name="SAPBEXheaderItem 3 3 2" xfId="985" xr:uid="{00000000-0005-0000-0000-000021020000}"/>
    <cellStyle name="SAPBEXheaderItem 3 4" xfId="729" xr:uid="{00000000-0005-0000-0000-000022020000}"/>
    <cellStyle name="SAPBEXheaderItem 3 4 2" xfId="1124" xr:uid="{00000000-0005-0000-0000-000023020000}"/>
    <cellStyle name="SAPBEXheaderItem 4" xfId="548" xr:uid="{00000000-0005-0000-0000-000024020000}"/>
    <cellStyle name="SAPBEXheaderItem 4 2" xfId="946" xr:uid="{00000000-0005-0000-0000-000025020000}"/>
    <cellStyle name="SAPBEXheaderItem 5" xfId="590" xr:uid="{00000000-0005-0000-0000-000026020000}"/>
    <cellStyle name="SAPBEXheaderItem 5 2" xfId="988" xr:uid="{00000000-0005-0000-0000-000027020000}"/>
    <cellStyle name="SAPBEXheaderItem 6" xfId="744" xr:uid="{00000000-0005-0000-0000-000028020000}"/>
    <cellStyle name="SAPBEXheaderItem 6 2" xfId="1139" xr:uid="{00000000-0005-0000-0000-000029020000}"/>
    <cellStyle name="SAPBEXheaderText" xfId="201" xr:uid="{00000000-0005-0000-0000-00002A020000}"/>
    <cellStyle name="SAPBEXheaderText 2" xfId="202" xr:uid="{00000000-0005-0000-0000-00002B020000}"/>
    <cellStyle name="SAPBEXheaderText 2 2" xfId="552" xr:uid="{00000000-0005-0000-0000-00002C020000}"/>
    <cellStyle name="SAPBEXheaderText 2 2 2" xfId="950" xr:uid="{00000000-0005-0000-0000-00002D020000}"/>
    <cellStyle name="SAPBEXheaderText 2 3" xfId="585" xr:uid="{00000000-0005-0000-0000-00002E020000}"/>
    <cellStyle name="SAPBEXheaderText 2 3 2" xfId="983" xr:uid="{00000000-0005-0000-0000-00002F020000}"/>
    <cellStyle name="SAPBEXheaderText 2 4" xfId="734" xr:uid="{00000000-0005-0000-0000-000030020000}"/>
    <cellStyle name="SAPBEXheaderText 2 4 2" xfId="1129" xr:uid="{00000000-0005-0000-0000-000031020000}"/>
    <cellStyle name="SAPBEXheaderText 3" xfId="203" xr:uid="{00000000-0005-0000-0000-000032020000}"/>
    <cellStyle name="SAPBEXheaderText 3 2" xfId="553" xr:uid="{00000000-0005-0000-0000-000033020000}"/>
    <cellStyle name="SAPBEXheaderText 3 2 2" xfId="951" xr:uid="{00000000-0005-0000-0000-000034020000}"/>
    <cellStyle name="SAPBEXheaderText 3 3" xfId="573" xr:uid="{00000000-0005-0000-0000-000035020000}"/>
    <cellStyle name="SAPBEXheaderText 3 3 2" xfId="971" xr:uid="{00000000-0005-0000-0000-000036020000}"/>
    <cellStyle name="SAPBEXheaderText 3 4" xfId="735" xr:uid="{00000000-0005-0000-0000-000037020000}"/>
    <cellStyle name="SAPBEXheaderText 3 4 2" xfId="1130" xr:uid="{00000000-0005-0000-0000-000038020000}"/>
    <cellStyle name="SAPBEXheaderText 4" xfId="551" xr:uid="{00000000-0005-0000-0000-000039020000}"/>
    <cellStyle name="SAPBEXheaderText 4 2" xfId="949" xr:uid="{00000000-0005-0000-0000-00003A020000}"/>
    <cellStyle name="SAPBEXheaderText 5" xfId="586" xr:uid="{00000000-0005-0000-0000-00003B020000}"/>
    <cellStyle name="SAPBEXheaderText 5 2" xfId="984" xr:uid="{00000000-0005-0000-0000-00003C020000}"/>
    <cellStyle name="SAPBEXheaderText 6" xfId="632" xr:uid="{00000000-0005-0000-0000-00003D020000}"/>
    <cellStyle name="SAPBEXheaderText 6 2" xfId="1030" xr:uid="{00000000-0005-0000-0000-00003E020000}"/>
    <cellStyle name="SAPBEXHLevel0" xfId="204" xr:uid="{00000000-0005-0000-0000-00003F020000}"/>
    <cellStyle name="SAPBEXHLevel0 2" xfId="205" xr:uid="{00000000-0005-0000-0000-000040020000}"/>
    <cellStyle name="SAPBEXHLevel0 2 2" xfId="555" xr:uid="{00000000-0005-0000-0000-000041020000}"/>
    <cellStyle name="SAPBEXHLevel0 2 2 2" xfId="953" xr:uid="{00000000-0005-0000-0000-000042020000}"/>
    <cellStyle name="SAPBEXHLevel0 2 3" xfId="499" xr:uid="{00000000-0005-0000-0000-000043020000}"/>
    <cellStyle name="SAPBEXHLevel0 2 3 2" xfId="897" xr:uid="{00000000-0005-0000-0000-000044020000}"/>
    <cellStyle name="SAPBEXHLevel0 2 4" xfId="453" xr:uid="{00000000-0005-0000-0000-000045020000}"/>
    <cellStyle name="SAPBEXHLevel0 2 4 2" xfId="851" xr:uid="{00000000-0005-0000-0000-000046020000}"/>
    <cellStyle name="SAPBEXHLevel0 3" xfId="206" xr:uid="{00000000-0005-0000-0000-000047020000}"/>
    <cellStyle name="SAPBEXHLevel0 3 2" xfId="556" xr:uid="{00000000-0005-0000-0000-000048020000}"/>
    <cellStyle name="SAPBEXHLevel0 3 2 2" xfId="954" xr:uid="{00000000-0005-0000-0000-000049020000}"/>
    <cellStyle name="SAPBEXHLevel0 3 3" xfId="498" xr:uid="{00000000-0005-0000-0000-00004A020000}"/>
    <cellStyle name="SAPBEXHLevel0 3 3 2" xfId="896" xr:uid="{00000000-0005-0000-0000-00004B020000}"/>
    <cellStyle name="SAPBEXHLevel0 3 4" xfId="696" xr:uid="{00000000-0005-0000-0000-00004C020000}"/>
    <cellStyle name="SAPBEXHLevel0 3 4 2" xfId="1094" xr:uid="{00000000-0005-0000-0000-00004D020000}"/>
    <cellStyle name="SAPBEXHLevel0 4" xfId="554" xr:uid="{00000000-0005-0000-0000-00004E020000}"/>
    <cellStyle name="SAPBEXHLevel0 4 2" xfId="952" xr:uid="{00000000-0005-0000-0000-00004F020000}"/>
    <cellStyle name="SAPBEXHLevel0 5" xfId="570" xr:uid="{00000000-0005-0000-0000-000050020000}"/>
    <cellStyle name="SAPBEXHLevel0 5 2" xfId="968" xr:uid="{00000000-0005-0000-0000-000051020000}"/>
    <cellStyle name="SAPBEXHLevel0 6" xfId="743" xr:uid="{00000000-0005-0000-0000-000052020000}"/>
    <cellStyle name="SAPBEXHLevel0 6 2" xfId="1138" xr:uid="{00000000-0005-0000-0000-000053020000}"/>
    <cellStyle name="SAPBEXHLevel0X" xfId="207" xr:uid="{00000000-0005-0000-0000-000054020000}"/>
    <cellStyle name="SAPBEXHLevel0X 2" xfId="557" xr:uid="{00000000-0005-0000-0000-000055020000}"/>
    <cellStyle name="SAPBEXHLevel0X 2 2" xfId="955" xr:uid="{00000000-0005-0000-0000-000056020000}"/>
    <cellStyle name="SAPBEXHLevel0X 3" xfId="637" xr:uid="{00000000-0005-0000-0000-000057020000}"/>
    <cellStyle name="SAPBEXHLevel0X 3 2" xfId="1035" xr:uid="{00000000-0005-0000-0000-000058020000}"/>
    <cellStyle name="SAPBEXHLevel0X 4" xfId="737" xr:uid="{00000000-0005-0000-0000-000059020000}"/>
    <cellStyle name="SAPBEXHLevel0X 4 2" xfId="1132" xr:uid="{00000000-0005-0000-0000-00005A020000}"/>
    <cellStyle name="SAPBEXHLevel1" xfId="208" xr:uid="{00000000-0005-0000-0000-00005B020000}"/>
    <cellStyle name="SAPBEXHLevel1 2" xfId="209" xr:uid="{00000000-0005-0000-0000-00005C020000}"/>
    <cellStyle name="SAPBEXHLevel1 2 2" xfId="559" xr:uid="{00000000-0005-0000-0000-00005D020000}"/>
    <cellStyle name="SAPBEXHLevel1 2 2 2" xfId="957" xr:uid="{00000000-0005-0000-0000-00005E020000}"/>
    <cellStyle name="SAPBEXHLevel1 2 3" xfId="442" xr:uid="{00000000-0005-0000-0000-00005F020000}"/>
    <cellStyle name="SAPBEXHLevel1 2 3 2" xfId="840" xr:uid="{00000000-0005-0000-0000-000060020000}"/>
    <cellStyle name="SAPBEXHLevel1 2 4" xfId="621" xr:uid="{00000000-0005-0000-0000-000061020000}"/>
    <cellStyle name="SAPBEXHLevel1 2 4 2" xfId="1019" xr:uid="{00000000-0005-0000-0000-000062020000}"/>
    <cellStyle name="SAPBEXHLevel1 3" xfId="210" xr:uid="{00000000-0005-0000-0000-000063020000}"/>
    <cellStyle name="SAPBEXHLevel1 3 2" xfId="560" xr:uid="{00000000-0005-0000-0000-000064020000}"/>
    <cellStyle name="SAPBEXHLevel1 3 2 2" xfId="958" xr:uid="{00000000-0005-0000-0000-000065020000}"/>
    <cellStyle name="SAPBEXHLevel1 3 3" xfId="662" xr:uid="{00000000-0005-0000-0000-000066020000}"/>
    <cellStyle name="SAPBEXHLevel1 3 3 2" xfId="1060" xr:uid="{00000000-0005-0000-0000-000067020000}"/>
    <cellStyle name="SAPBEXHLevel1 3 4" xfId="467" xr:uid="{00000000-0005-0000-0000-000068020000}"/>
    <cellStyle name="SAPBEXHLevel1 3 4 2" xfId="865" xr:uid="{00000000-0005-0000-0000-000069020000}"/>
    <cellStyle name="SAPBEXHLevel1 4" xfId="558" xr:uid="{00000000-0005-0000-0000-00006A020000}"/>
    <cellStyle name="SAPBEXHLevel1 4 2" xfId="956" xr:uid="{00000000-0005-0000-0000-00006B020000}"/>
    <cellStyle name="SAPBEXHLevel1 5" xfId="497" xr:uid="{00000000-0005-0000-0000-00006C020000}"/>
    <cellStyle name="SAPBEXHLevel1 5 2" xfId="895" xr:uid="{00000000-0005-0000-0000-00006D020000}"/>
    <cellStyle name="SAPBEXHLevel1 6" xfId="745" xr:uid="{00000000-0005-0000-0000-00006E020000}"/>
    <cellStyle name="SAPBEXHLevel1 6 2" xfId="1140" xr:uid="{00000000-0005-0000-0000-00006F020000}"/>
    <cellStyle name="SAPBEXHLevel1X" xfId="211" xr:uid="{00000000-0005-0000-0000-000070020000}"/>
    <cellStyle name="SAPBEXHLevel1X 2" xfId="561" xr:uid="{00000000-0005-0000-0000-000071020000}"/>
    <cellStyle name="SAPBEXHLevel1X 2 2" xfId="959" xr:uid="{00000000-0005-0000-0000-000072020000}"/>
    <cellStyle name="SAPBEXHLevel1X 3" xfId="494" xr:uid="{00000000-0005-0000-0000-000073020000}"/>
    <cellStyle name="SAPBEXHLevel1X 3 2" xfId="892" xr:uid="{00000000-0005-0000-0000-000074020000}"/>
    <cellStyle name="SAPBEXHLevel1X 4" xfId="461" xr:uid="{00000000-0005-0000-0000-000075020000}"/>
    <cellStyle name="SAPBEXHLevel1X 4 2" xfId="859" xr:uid="{00000000-0005-0000-0000-000076020000}"/>
    <cellStyle name="SAPBEXHLevel2" xfId="212" xr:uid="{00000000-0005-0000-0000-000077020000}"/>
    <cellStyle name="SAPBEXHLevel2 2" xfId="213" xr:uid="{00000000-0005-0000-0000-000078020000}"/>
    <cellStyle name="SAPBEXHLevel2 2 2" xfId="563" xr:uid="{00000000-0005-0000-0000-000079020000}"/>
    <cellStyle name="SAPBEXHLevel2 2 2 2" xfId="961" xr:uid="{00000000-0005-0000-0000-00007A020000}"/>
    <cellStyle name="SAPBEXHLevel2 2 3" xfId="492" xr:uid="{00000000-0005-0000-0000-00007B020000}"/>
    <cellStyle name="SAPBEXHLevel2 2 3 2" xfId="890" xr:uid="{00000000-0005-0000-0000-00007C020000}"/>
    <cellStyle name="SAPBEXHLevel2 2 4" xfId="741" xr:uid="{00000000-0005-0000-0000-00007D020000}"/>
    <cellStyle name="SAPBEXHLevel2 2 4 2" xfId="1136" xr:uid="{00000000-0005-0000-0000-00007E020000}"/>
    <cellStyle name="SAPBEXHLevel2 3" xfId="214" xr:uid="{00000000-0005-0000-0000-00007F020000}"/>
    <cellStyle name="SAPBEXHLevel2 3 2" xfId="564" xr:uid="{00000000-0005-0000-0000-000080020000}"/>
    <cellStyle name="SAPBEXHLevel2 3 2 2" xfId="962" xr:uid="{00000000-0005-0000-0000-000081020000}"/>
    <cellStyle name="SAPBEXHLevel2 3 3" xfId="491" xr:uid="{00000000-0005-0000-0000-000082020000}"/>
    <cellStyle name="SAPBEXHLevel2 3 3 2" xfId="889" xr:uid="{00000000-0005-0000-0000-000083020000}"/>
    <cellStyle name="SAPBEXHLevel2 3 4" xfId="712" xr:uid="{00000000-0005-0000-0000-000084020000}"/>
    <cellStyle name="SAPBEXHLevel2 3 4 2" xfId="1107" xr:uid="{00000000-0005-0000-0000-000085020000}"/>
    <cellStyle name="SAPBEXHLevel2 4" xfId="562" xr:uid="{00000000-0005-0000-0000-000086020000}"/>
    <cellStyle name="SAPBEXHLevel2 4 2" xfId="960" xr:uid="{00000000-0005-0000-0000-000087020000}"/>
    <cellStyle name="SAPBEXHLevel2 5" xfId="493" xr:uid="{00000000-0005-0000-0000-000088020000}"/>
    <cellStyle name="SAPBEXHLevel2 5 2" xfId="891" xr:uid="{00000000-0005-0000-0000-000089020000}"/>
    <cellStyle name="SAPBEXHLevel2 6" xfId="680" xr:uid="{00000000-0005-0000-0000-00008A020000}"/>
    <cellStyle name="SAPBEXHLevel2 6 2" xfId="1078" xr:uid="{00000000-0005-0000-0000-00008B020000}"/>
    <cellStyle name="SAPBEXHLevel2X" xfId="215" xr:uid="{00000000-0005-0000-0000-00008C020000}"/>
    <cellStyle name="SAPBEXHLevel2X 2" xfId="565" xr:uid="{00000000-0005-0000-0000-00008D020000}"/>
    <cellStyle name="SAPBEXHLevel2X 2 2" xfId="963" xr:uid="{00000000-0005-0000-0000-00008E020000}"/>
    <cellStyle name="SAPBEXHLevel2X 3" xfId="490" xr:uid="{00000000-0005-0000-0000-00008F020000}"/>
    <cellStyle name="SAPBEXHLevel2X 3 2" xfId="888" xr:uid="{00000000-0005-0000-0000-000090020000}"/>
    <cellStyle name="SAPBEXHLevel2X 4" xfId="623" xr:uid="{00000000-0005-0000-0000-000091020000}"/>
    <cellStyle name="SAPBEXHLevel2X 4 2" xfId="1021" xr:uid="{00000000-0005-0000-0000-000092020000}"/>
    <cellStyle name="SAPBEXHLevel3" xfId="216" xr:uid="{00000000-0005-0000-0000-000093020000}"/>
    <cellStyle name="SAPBEXHLevel3 2" xfId="217" xr:uid="{00000000-0005-0000-0000-000094020000}"/>
    <cellStyle name="SAPBEXHLevel3 2 2" xfId="567" xr:uid="{00000000-0005-0000-0000-000095020000}"/>
    <cellStyle name="SAPBEXHLevel3 2 2 2" xfId="965" xr:uid="{00000000-0005-0000-0000-000096020000}"/>
    <cellStyle name="SAPBEXHLevel3 2 3" xfId="660" xr:uid="{00000000-0005-0000-0000-000097020000}"/>
    <cellStyle name="SAPBEXHLevel3 2 3 2" xfId="1058" xr:uid="{00000000-0005-0000-0000-000098020000}"/>
    <cellStyle name="SAPBEXHLevel3 2 4" xfId="451" xr:uid="{00000000-0005-0000-0000-000099020000}"/>
    <cellStyle name="SAPBEXHLevel3 2 4 2" xfId="849" xr:uid="{00000000-0005-0000-0000-00009A020000}"/>
    <cellStyle name="SAPBEXHLevel3 3" xfId="218" xr:uid="{00000000-0005-0000-0000-00009B020000}"/>
    <cellStyle name="SAPBEXHLevel3 3 2" xfId="568" xr:uid="{00000000-0005-0000-0000-00009C020000}"/>
    <cellStyle name="SAPBEXHLevel3 3 2 2" xfId="966" xr:uid="{00000000-0005-0000-0000-00009D020000}"/>
    <cellStyle name="SAPBEXHLevel3 3 3" xfId="664" xr:uid="{00000000-0005-0000-0000-00009E020000}"/>
    <cellStyle name="SAPBEXHLevel3 3 3 2" xfId="1062" xr:uid="{00000000-0005-0000-0000-00009F020000}"/>
    <cellStyle name="SAPBEXHLevel3 3 4" xfId="466" xr:uid="{00000000-0005-0000-0000-0000A0020000}"/>
    <cellStyle name="SAPBEXHLevel3 3 4 2" xfId="864" xr:uid="{00000000-0005-0000-0000-0000A1020000}"/>
    <cellStyle name="SAPBEXHLevel3 4" xfId="566" xr:uid="{00000000-0005-0000-0000-0000A2020000}"/>
    <cellStyle name="SAPBEXHLevel3 4 2" xfId="964" xr:uid="{00000000-0005-0000-0000-0000A3020000}"/>
    <cellStyle name="SAPBEXHLevel3 5" xfId="489" xr:uid="{00000000-0005-0000-0000-0000A4020000}"/>
    <cellStyle name="SAPBEXHLevel3 5 2" xfId="887" xr:uid="{00000000-0005-0000-0000-0000A5020000}"/>
    <cellStyle name="SAPBEXHLevel3 6" xfId="742" xr:uid="{00000000-0005-0000-0000-0000A6020000}"/>
    <cellStyle name="SAPBEXHLevel3 6 2" xfId="1137" xr:uid="{00000000-0005-0000-0000-0000A7020000}"/>
    <cellStyle name="SAPBEXHLevel3X" xfId="219" xr:uid="{00000000-0005-0000-0000-0000A8020000}"/>
    <cellStyle name="SAPBEXHLevel3X 2" xfId="569" xr:uid="{00000000-0005-0000-0000-0000A9020000}"/>
    <cellStyle name="SAPBEXHLevel3X 2 2" xfId="967" xr:uid="{00000000-0005-0000-0000-0000AA020000}"/>
    <cellStyle name="SAPBEXHLevel3X 3" xfId="643" xr:uid="{00000000-0005-0000-0000-0000AB020000}"/>
    <cellStyle name="SAPBEXHLevel3X 3 2" xfId="1041" xr:uid="{00000000-0005-0000-0000-0000AC020000}"/>
    <cellStyle name="SAPBEXHLevel3X 4" xfId="716" xr:uid="{00000000-0005-0000-0000-0000AD020000}"/>
    <cellStyle name="SAPBEXHLevel3X 4 2" xfId="1111" xr:uid="{00000000-0005-0000-0000-0000AE020000}"/>
    <cellStyle name="SAPBEXinputData" xfId="220" xr:uid="{00000000-0005-0000-0000-0000AF020000}"/>
    <cellStyle name="SAPBEXItemHeader" xfId="221" xr:uid="{00000000-0005-0000-0000-0000B0020000}"/>
    <cellStyle name="SAPBEXItemHeader 2" xfId="571" xr:uid="{00000000-0005-0000-0000-0000B1020000}"/>
    <cellStyle name="SAPBEXItemHeader 2 2" xfId="969" xr:uid="{00000000-0005-0000-0000-0000B2020000}"/>
    <cellStyle name="SAPBEXItemHeader 3" xfId="668" xr:uid="{00000000-0005-0000-0000-0000B3020000}"/>
    <cellStyle name="SAPBEXItemHeader 3 2" xfId="1066" xr:uid="{00000000-0005-0000-0000-0000B4020000}"/>
    <cellStyle name="SAPBEXItemHeader 4" xfId="450" xr:uid="{00000000-0005-0000-0000-0000B5020000}"/>
    <cellStyle name="SAPBEXItemHeader 4 2" xfId="848" xr:uid="{00000000-0005-0000-0000-0000B6020000}"/>
    <cellStyle name="SAPBEXresData" xfId="222" xr:uid="{00000000-0005-0000-0000-0000B7020000}"/>
    <cellStyle name="SAPBEXresData 2" xfId="572" xr:uid="{00000000-0005-0000-0000-0000B8020000}"/>
    <cellStyle name="SAPBEXresData 2 2" xfId="970" xr:uid="{00000000-0005-0000-0000-0000B9020000}"/>
    <cellStyle name="SAPBEXresData 3" xfId="691" xr:uid="{00000000-0005-0000-0000-0000BA020000}"/>
    <cellStyle name="SAPBEXresData 3 2" xfId="1089" xr:uid="{00000000-0005-0000-0000-0000BB020000}"/>
    <cellStyle name="SAPBEXresData 4" xfId="613" xr:uid="{00000000-0005-0000-0000-0000BC020000}"/>
    <cellStyle name="SAPBEXresData 4 2" xfId="1011" xr:uid="{00000000-0005-0000-0000-0000BD020000}"/>
    <cellStyle name="SAPBEXresDataEmph" xfId="223" xr:uid="{00000000-0005-0000-0000-0000BE020000}"/>
    <cellStyle name="SAPBEXresItem" xfId="224" xr:uid="{00000000-0005-0000-0000-0000BF020000}"/>
    <cellStyle name="SAPBEXresItem 2" xfId="574" xr:uid="{00000000-0005-0000-0000-0000C0020000}"/>
    <cellStyle name="SAPBEXresItem 2 2" xfId="972" xr:uid="{00000000-0005-0000-0000-0000C1020000}"/>
    <cellStyle name="SAPBEXresItem 3" xfId="487" xr:uid="{00000000-0005-0000-0000-0000C2020000}"/>
    <cellStyle name="SAPBEXresItem 3 2" xfId="885" xr:uid="{00000000-0005-0000-0000-0000C3020000}"/>
    <cellStyle name="SAPBEXresItem 4" xfId="636" xr:uid="{00000000-0005-0000-0000-0000C4020000}"/>
    <cellStyle name="SAPBEXresItem 4 2" xfId="1034" xr:uid="{00000000-0005-0000-0000-0000C5020000}"/>
    <cellStyle name="SAPBEXresItemX" xfId="225" xr:uid="{00000000-0005-0000-0000-0000C6020000}"/>
    <cellStyle name="SAPBEXresItemX 2" xfId="575" xr:uid="{00000000-0005-0000-0000-0000C7020000}"/>
    <cellStyle name="SAPBEXresItemX 2 2" xfId="973" xr:uid="{00000000-0005-0000-0000-0000C8020000}"/>
    <cellStyle name="SAPBEXresItemX 3" xfId="671" xr:uid="{00000000-0005-0000-0000-0000C9020000}"/>
    <cellStyle name="SAPBEXresItemX 3 2" xfId="1069" xr:uid="{00000000-0005-0000-0000-0000CA020000}"/>
    <cellStyle name="SAPBEXresItemX 4" xfId="439" xr:uid="{00000000-0005-0000-0000-0000CB020000}"/>
    <cellStyle name="SAPBEXresItemX 4 2" xfId="837" xr:uid="{00000000-0005-0000-0000-0000CC020000}"/>
    <cellStyle name="SAPBEXstdData" xfId="226" xr:uid="{00000000-0005-0000-0000-0000CD020000}"/>
    <cellStyle name="SAPBEXstdData 2" xfId="227" xr:uid="{00000000-0005-0000-0000-0000CE020000}"/>
    <cellStyle name="SAPBEXstdData 2 2" xfId="577" xr:uid="{00000000-0005-0000-0000-0000CF020000}"/>
    <cellStyle name="SAPBEXstdData 2 2 2" xfId="975" xr:uid="{00000000-0005-0000-0000-0000D0020000}"/>
    <cellStyle name="SAPBEXstdData 2 3" xfId="644" xr:uid="{00000000-0005-0000-0000-0000D1020000}"/>
    <cellStyle name="SAPBEXstdData 2 3 2" xfId="1042" xr:uid="{00000000-0005-0000-0000-0000D2020000}"/>
    <cellStyle name="SAPBEXstdData 2 4" xfId="438" xr:uid="{00000000-0005-0000-0000-0000D3020000}"/>
    <cellStyle name="SAPBEXstdData 2 4 2" xfId="836" xr:uid="{00000000-0005-0000-0000-0000D4020000}"/>
    <cellStyle name="SAPBEXstdData 3" xfId="228" xr:uid="{00000000-0005-0000-0000-0000D5020000}"/>
    <cellStyle name="SAPBEXstdData 3 2" xfId="578" xr:uid="{00000000-0005-0000-0000-0000D6020000}"/>
    <cellStyle name="SAPBEXstdData 3 2 2" xfId="976" xr:uid="{00000000-0005-0000-0000-0000D7020000}"/>
    <cellStyle name="SAPBEXstdData 3 3" xfId="488" xr:uid="{00000000-0005-0000-0000-0000D8020000}"/>
    <cellStyle name="SAPBEXstdData 3 3 2" xfId="886" xr:uid="{00000000-0005-0000-0000-0000D9020000}"/>
    <cellStyle name="SAPBEXstdData 3 4" xfId="482" xr:uid="{00000000-0005-0000-0000-0000DA020000}"/>
    <cellStyle name="SAPBEXstdData 3 4 2" xfId="880" xr:uid="{00000000-0005-0000-0000-0000DB020000}"/>
    <cellStyle name="SAPBEXstdData 4" xfId="576" xr:uid="{00000000-0005-0000-0000-0000DC020000}"/>
    <cellStyle name="SAPBEXstdData 4 2" xfId="974" xr:uid="{00000000-0005-0000-0000-0000DD020000}"/>
    <cellStyle name="SAPBEXstdData 5" xfId="694" xr:uid="{00000000-0005-0000-0000-0000DE020000}"/>
    <cellStyle name="SAPBEXstdData 5 2" xfId="1092" xr:uid="{00000000-0005-0000-0000-0000DF020000}"/>
    <cellStyle name="SAPBEXstdData 6" xfId="661" xr:uid="{00000000-0005-0000-0000-0000E0020000}"/>
    <cellStyle name="SAPBEXstdData 6 2" xfId="1059" xr:uid="{00000000-0005-0000-0000-0000E1020000}"/>
    <cellStyle name="SAPBEXstdDataEmph" xfId="229" xr:uid="{00000000-0005-0000-0000-0000E2020000}"/>
    <cellStyle name="SAPBEXstdDataEmph 2" xfId="579" xr:uid="{00000000-0005-0000-0000-0000E3020000}"/>
    <cellStyle name="SAPBEXstdDataEmph 2 2" xfId="977" xr:uid="{00000000-0005-0000-0000-0000E4020000}"/>
    <cellStyle name="SAPBEXstdDataEmph 3" xfId="454" xr:uid="{00000000-0005-0000-0000-0000E5020000}"/>
    <cellStyle name="SAPBEXstdDataEmph 3 2" xfId="852" xr:uid="{00000000-0005-0000-0000-0000E6020000}"/>
    <cellStyle name="SAPBEXstdDataEmph 4" xfId="481" xr:uid="{00000000-0005-0000-0000-0000E7020000}"/>
    <cellStyle name="SAPBEXstdDataEmph 4 2" xfId="879" xr:uid="{00000000-0005-0000-0000-0000E8020000}"/>
    <cellStyle name="SAPBEXstdItem" xfId="230" xr:uid="{00000000-0005-0000-0000-0000E9020000}"/>
    <cellStyle name="SAPBEXstdItem 2" xfId="231" xr:uid="{00000000-0005-0000-0000-0000EA020000}"/>
    <cellStyle name="SAPBEXstdItem 2 2" xfId="581" xr:uid="{00000000-0005-0000-0000-0000EB020000}"/>
    <cellStyle name="SAPBEXstdItem 2 2 2" xfId="979" xr:uid="{00000000-0005-0000-0000-0000EC020000}"/>
    <cellStyle name="SAPBEXstdItem 2 3" xfId="484" xr:uid="{00000000-0005-0000-0000-0000ED020000}"/>
    <cellStyle name="SAPBEXstdItem 2 3 2" xfId="882" xr:uid="{00000000-0005-0000-0000-0000EE020000}"/>
    <cellStyle name="SAPBEXstdItem 2 4" xfId="479" xr:uid="{00000000-0005-0000-0000-0000EF020000}"/>
    <cellStyle name="SAPBEXstdItem 2 4 2" xfId="877" xr:uid="{00000000-0005-0000-0000-0000F0020000}"/>
    <cellStyle name="SAPBEXstdItem 3" xfId="232" xr:uid="{00000000-0005-0000-0000-0000F1020000}"/>
    <cellStyle name="SAPBEXstdItem 3 2" xfId="582" xr:uid="{00000000-0005-0000-0000-0000F2020000}"/>
    <cellStyle name="SAPBEXstdItem 3 2 2" xfId="980" xr:uid="{00000000-0005-0000-0000-0000F3020000}"/>
    <cellStyle name="SAPBEXstdItem 3 3" xfId="486" xr:uid="{00000000-0005-0000-0000-0000F4020000}"/>
    <cellStyle name="SAPBEXstdItem 3 3 2" xfId="884" xr:uid="{00000000-0005-0000-0000-0000F5020000}"/>
    <cellStyle name="SAPBEXstdItem 3 4" xfId="478" xr:uid="{00000000-0005-0000-0000-0000F6020000}"/>
    <cellStyle name="SAPBEXstdItem 3 4 2" xfId="876" xr:uid="{00000000-0005-0000-0000-0000F7020000}"/>
    <cellStyle name="SAPBEXstdItem 4" xfId="580" xr:uid="{00000000-0005-0000-0000-0000F8020000}"/>
    <cellStyle name="SAPBEXstdItem 4 2" xfId="978" xr:uid="{00000000-0005-0000-0000-0000F9020000}"/>
    <cellStyle name="SAPBEXstdItem 5" xfId="441" xr:uid="{00000000-0005-0000-0000-0000FA020000}"/>
    <cellStyle name="SAPBEXstdItem 5 2" xfId="839" xr:uid="{00000000-0005-0000-0000-0000FB020000}"/>
    <cellStyle name="SAPBEXstdItem 6" xfId="480" xr:uid="{00000000-0005-0000-0000-0000FC020000}"/>
    <cellStyle name="SAPBEXstdItem 6 2" xfId="878" xr:uid="{00000000-0005-0000-0000-0000FD020000}"/>
    <cellStyle name="SAPBEXstdItemX" xfId="233" xr:uid="{00000000-0005-0000-0000-0000FE020000}"/>
    <cellStyle name="SAPBEXstdItemX 2" xfId="583" xr:uid="{00000000-0005-0000-0000-0000FF020000}"/>
    <cellStyle name="SAPBEXstdItemX 2 2" xfId="981" xr:uid="{00000000-0005-0000-0000-000000030000}"/>
    <cellStyle name="SAPBEXstdItemX 3" xfId="485" xr:uid="{00000000-0005-0000-0000-000001030000}"/>
    <cellStyle name="SAPBEXstdItemX 3 2" xfId="883" xr:uid="{00000000-0005-0000-0000-000002030000}"/>
    <cellStyle name="SAPBEXstdItemX 4" xfId="635" xr:uid="{00000000-0005-0000-0000-000003030000}"/>
    <cellStyle name="SAPBEXstdItemX 4 2" xfId="1033" xr:uid="{00000000-0005-0000-0000-000004030000}"/>
    <cellStyle name="SAPBEXtitle" xfId="234" xr:uid="{00000000-0005-0000-0000-000005030000}"/>
    <cellStyle name="SAPBEXtitle 2" xfId="584" xr:uid="{00000000-0005-0000-0000-000006030000}"/>
    <cellStyle name="SAPBEXtitle 2 2" xfId="982" xr:uid="{00000000-0005-0000-0000-000007030000}"/>
    <cellStyle name="SAPBEXtitle 3" xfId="440" xr:uid="{00000000-0005-0000-0000-000008030000}"/>
    <cellStyle name="SAPBEXtitle 3 2" xfId="838" xr:uid="{00000000-0005-0000-0000-000009030000}"/>
    <cellStyle name="SAPBEXtitle 4" xfId="647" xr:uid="{00000000-0005-0000-0000-00000A030000}"/>
    <cellStyle name="SAPBEXtitle 4 2" xfId="1045" xr:uid="{00000000-0005-0000-0000-00000B030000}"/>
    <cellStyle name="SAPBEXunassignedItem" xfId="235" xr:uid="{00000000-0005-0000-0000-00000C030000}"/>
    <cellStyle name="SAPBEXunassignedItem 2" xfId="236" xr:uid="{00000000-0005-0000-0000-00000D030000}"/>
    <cellStyle name="SAPBEXunassignedItem 3" xfId="237" xr:uid="{00000000-0005-0000-0000-00000E030000}"/>
    <cellStyle name="SAPBEXundefined" xfId="238" xr:uid="{00000000-0005-0000-0000-00000F030000}"/>
    <cellStyle name="SAPBEXundefined 2" xfId="588" xr:uid="{00000000-0005-0000-0000-000010030000}"/>
    <cellStyle name="SAPBEXundefined 2 2" xfId="986" xr:uid="{00000000-0005-0000-0000-000011030000}"/>
    <cellStyle name="SAPBEXundefined 3" xfId="483" xr:uid="{00000000-0005-0000-0000-000012030000}"/>
    <cellStyle name="SAPBEXundefined 3 2" xfId="881" xr:uid="{00000000-0005-0000-0000-000013030000}"/>
    <cellStyle name="SAPBEXundefined 4" xfId="715" xr:uid="{00000000-0005-0000-0000-000014030000}"/>
    <cellStyle name="SAPBEXundefined 4 2" xfId="1110" xr:uid="{00000000-0005-0000-0000-000015030000}"/>
    <cellStyle name="Schlecht 2" xfId="239" xr:uid="{00000000-0005-0000-0000-000016030000}"/>
    <cellStyle name="Schlecht 2 2" xfId="240" xr:uid="{00000000-0005-0000-0000-000017030000}"/>
    <cellStyle name="Schlecht 3" xfId="241" xr:uid="{00000000-0005-0000-0000-000018030000}"/>
    <cellStyle name="Schlecht 4" xfId="242" xr:uid="{00000000-0005-0000-0000-000019030000}"/>
    <cellStyle name="Sheet Title" xfId="243" xr:uid="{00000000-0005-0000-0000-00001A030000}"/>
    <cellStyle name="Standard" xfId="0" builtinId="0"/>
    <cellStyle name="Standard 10" xfId="12" xr:uid="{00000000-0005-0000-0000-00001C030000}"/>
    <cellStyle name="Standard 10 2" xfId="39" xr:uid="{00000000-0005-0000-0000-00001D030000}"/>
    <cellStyle name="Standard 10 2 2" xfId="245" xr:uid="{00000000-0005-0000-0000-00001E030000}"/>
    <cellStyle name="Standard 10 2 2 2" xfId="386" xr:uid="{00000000-0005-0000-0000-00001F030000}"/>
    <cellStyle name="Standard 10 2 2 2 2" xfId="678" xr:uid="{00000000-0005-0000-0000-000020030000}"/>
    <cellStyle name="Standard 10 2 2 2 2 2" xfId="1076" xr:uid="{00000000-0005-0000-0000-000021030000}"/>
    <cellStyle name="Standard 10 2 2 2 3" xfId="809" xr:uid="{00000000-0005-0000-0000-000022030000}"/>
    <cellStyle name="Standard 10 2 2 3" xfId="595" xr:uid="{00000000-0005-0000-0000-000023030000}"/>
    <cellStyle name="Standard 10 2 2 3 2" xfId="993" xr:uid="{00000000-0005-0000-0000-000024030000}"/>
    <cellStyle name="Standard 10 2 2 4" xfId="770" xr:uid="{00000000-0005-0000-0000-000025030000}"/>
    <cellStyle name="Standard 10 2 3" xfId="332" xr:uid="{00000000-0005-0000-0000-000026030000}"/>
    <cellStyle name="Standard 10 3" xfId="244" xr:uid="{00000000-0005-0000-0000-000027030000}"/>
    <cellStyle name="Standard 10 3 2" xfId="385" xr:uid="{00000000-0005-0000-0000-000028030000}"/>
    <cellStyle name="Standard 10 3 2 2" xfId="677" xr:uid="{00000000-0005-0000-0000-000029030000}"/>
    <cellStyle name="Standard 10 3 2 2 2" xfId="1075" xr:uid="{00000000-0005-0000-0000-00002A030000}"/>
    <cellStyle name="Standard 10 3 2 3" xfId="808" xr:uid="{00000000-0005-0000-0000-00002B030000}"/>
    <cellStyle name="Standard 10 3 3" xfId="594" xr:uid="{00000000-0005-0000-0000-00002C030000}"/>
    <cellStyle name="Standard 10 3 3 2" xfId="992" xr:uid="{00000000-0005-0000-0000-00002D030000}"/>
    <cellStyle name="Standard 10 3 4" xfId="769" xr:uid="{00000000-0005-0000-0000-00002E030000}"/>
    <cellStyle name="Standard 10 4" xfId="322" xr:uid="{00000000-0005-0000-0000-00002F030000}"/>
    <cellStyle name="Standard 11" xfId="13" xr:uid="{00000000-0005-0000-0000-000030030000}"/>
    <cellStyle name="Standard 11 2" xfId="40" xr:uid="{00000000-0005-0000-0000-000031030000}"/>
    <cellStyle name="Standard 11 2 2" xfId="333" xr:uid="{00000000-0005-0000-0000-000032030000}"/>
    <cellStyle name="Standard 11 2 2 2" xfId="416" xr:uid="{00000000-0005-0000-0000-000033030000}"/>
    <cellStyle name="Standard 11 2 3" xfId="380" xr:uid="{00000000-0005-0000-0000-000034030000}"/>
    <cellStyle name="Standard 11 3" xfId="246" xr:uid="{00000000-0005-0000-0000-000035030000}"/>
    <cellStyle name="Standard 11 4" xfId="323" xr:uid="{00000000-0005-0000-0000-000036030000}"/>
    <cellStyle name="Standard 11 4 2" xfId="411" xr:uid="{00000000-0005-0000-0000-000037030000}"/>
    <cellStyle name="Standard 11 5" xfId="373" xr:uid="{00000000-0005-0000-0000-000038030000}"/>
    <cellStyle name="Standard 11 5 2" xfId="365" xr:uid="{00000000-0005-0000-0000-000039030000}"/>
    <cellStyle name="Standard 12" xfId="14" xr:uid="{00000000-0005-0000-0000-00003A030000}"/>
    <cellStyle name="Standard 12 2" xfId="247" xr:uid="{00000000-0005-0000-0000-00003B030000}"/>
    <cellStyle name="Standard 12 3" xfId="324" xr:uid="{00000000-0005-0000-0000-00003C030000}"/>
    <cellStyle name="Standard 12 3 2" xfId="412" xr:uid="{00000000-0005-0000-0000-00003D030000}"/>
    <cellStyle name="Standard 12 3 2 2" xfId="693" xr:uid="{00000000-0005-0000-0000-00003E030000}"/>
    <cellStyle name="Standard 12 3 2 2 2" xfId="1091" xr:uid="{00000000-0005-0000-0000-00003F030000}"/>
    <cellStyle name="Standard 12 3 2 3" xfId="823" xr:uid="{00000000-0005-0000-0000-000040030000}"/>
    <cellStyle name="Standard 12 3 3" xfId="640" xr:uid="{00000000-0005-0000-0000-000041030000}"/>
    <cellStyle name="Standard 12 3 3 2" xfId="1038" xr:uid="{00000000-0005-0000-0000-000042030000}"/>
    <cellStyle name="Standard 12 3 4" xfId="784" xr:uid="{00000000-0005-0000-0000-000043030000}"/>
    <cellStyle name="Standard 12 4" xfId="374" xr:uid="{00000000-0005-0000-0000-000044030000}"/>
    <cellStyle name="Standard 12 4 2" xfId="670" xr:uid="{00000000-0005-0000-0000-000045030000}"/>
    <cellStyle name="Standard 12 4 2 2" xfId="1068" xr:uid="{00000000-0005-0000-0000-000046030000}"/>
    <cellStyle name="Standard 12 4 3" xfId="800" xr:uid="{00000000-0005-0000-0000-000047030000}"/>
    <cellStyle name="Standard 12 5" xfId="445" xr:uid="{00000000-0005-0000-0000-000048030000}"/>
    <cellStyle name="Standard 12 5 2" xfId="843" xr:uid="{00000000-0005-0000-0000-000049030000}"/>
    <cellStyle name="Standard 12 6" xfId="761" xr:uid="{00000000-0005-0000-0000-00004A030000}"/>
    <cellStyle name="Standard 13" xfId="42" xr:uid="{00000000-0005-0000-0000-00004B030000}"/>
    <cellStyle name="Standard 13 2" xfId="248" xr:uid="{00000000-0005-0000-0000-00004C030000}"/>
    <cellStyle name="Standard 13 3" xfId="335" xr:uid="{00000000-0005-0000-0000-00004D030000}"/>
    <cellStyle name="Standard 13 3 2" xfId="418" xr:uid="{00000000-0005-0000-0000-00004E030000}"/>
    <cellStyle name="Standard 13 4" xfId="382" xr:uid="{00000000-0005-0000-0000-00004F030000}"/>
    <cellStyle name="Standard 14" xfId="78" xr:uid="{00000000-0005-0000-0000-000050030000}"/>
    <cellStyle name="Standard 14 2" xfId="342" xr:uid="{00000000-0005-0000-0000-000051030000}"/>
    <cellStyle name="Standard 15" xfId="80" xr:uid="{00000000-0005-0000-0000-000052030000}"/>
    <cellStyle name="Standard 16" xfId="82" xr:uid="{00000000-0005-0000-0000-000053030000}"/>
    <cellStyle name="Standard 16 2" xfId="384" xr:uid="{00000000-0005-0000-0000-000054030000}"/>
    <cellStyle name="Standard 16 2 2" xfId="676" xr:uid="{00000000-0005-0000-0000-000055030000}"/>
    <cellStyle name="Standard 16 2 2 2" xfId="1074" xr:uid="{00000000-0005-0000-0000-000056030000}"/>
    <cellStyle name="Standard 16 2 3" xfId="807" xr:uid="{00000000-0005-0000-0000-000057030000}"/>
    <cellStyle name="Standard 16 3" xfId="465" xr:uid="{00000000-0005-0000-0000-000058030000}"/>
    <cellStyle name="Standard 16 3 2" xfId="863" xr:uid="{00000000-0005-0000-0000-000059030000}"/>
    <cellStyle name="Standard 16 4" xfId="768" xr:uid="{00000000-0005-0000-0000-00005A030000}"/>
    <cellStyle name="Standard 17" xfId="354" xr:uid="{00000000-0005-0000-0000-00005B030000}"/>
    <cellStyle name="Standard 17 2" xfId="430" xr:uid="{00000000-0005-0000-0000-00005C030000}"/>
    <cellStyle name="Standard 17 2 2" xfId="701" xr:uid="{00000000-0005-0000-0000-00005D030000}"/>
    <cellStyle name="Standard 17 2 2 2" xfId="1099" xr:uid="{00000000-0005-0000-0000-00005E030000}"/>
    <cellStyle name="Standard 17 2 3" xfId="828" xr:uid="{00000000-0005-0000-0000-00005F030000}"/>
    <cellStyle name="Standard 17 3" xfId="657" xr:uid="{00000000-0005-0000-0000-000060030000}"/>
    <cellStyle name="Standard 17 3 2" xfId="1055" xr:uid="{00000000-0005-0000-0000-000061030000}"/>
    <cellStyle name="Standard 17 4" xfId="789" xr:uid="{00000000-0005-0000-0000-000062030000}"/>
    <cellStyle name="Standard 18" xfId="355" xr:uid="{00000000-0005-0000-0000-000063030000}"/>
    <cellStyle name="Standard 18 2" xfId="431" xr:uid="{00000000-0005-0000-0000-000064030000}"/>
    <cellStyle name="Standard 18 2 2" xfId="702" xr:uid="{00000000-0005-0000-0000-000065030000}"/>
    <cellStyle name="Standard 18 2 2 2" xfId="1100" xr:uid="{00000000-0005-0000-0000-000066030000}"/>
    <cellStyle name="Standard 18 2 3" xfId="829" xr:uid="{00000000-0005-0000-0000-000067030000}"/>
    <cellStyle name="Standard 18 3" xfId="658" xr:uid="{00000000-0005-0000-0000-000068030000}"/>
    <cellStyle name="Standard 18 3 2" xfId="1056" xr:uid="{00000000-0005-0000-0000-000069030000}"/>
    <cellStyle name="Standard 18 4" xfId="790" xr:uid="{00000000-0005-0000-0000-00006A030000}"/>
    <cellStyle name="Standard 19" xfId="356" xr:uid="{00000000-0005-0000-0000-00006B030000}"/>
    <cellStyle name="Standard 2" xfId="15" xr:uid="{00000000-0005-0000-0000-00006C030000}"/>
    <cellStyle name="Standard 2 10" xfId="249" xr:uid="{00000000-0005-0000-0000-00006D030000}"/>
    <cellStyle name="Standard 2 11" xfId="250" xr:uid="{00000000-0005-0000-0000-00006E030000}"/>
    <cellStyle name="Standard 2 2" xfId="16" xr:uid="{00000000-0005-0000-0000-00006F030000}"/>
    <cellStyle name="Standard 2 2 2" xfId="17" xr:uid="{00000000-0005-0000-0000-000070030000}"/>
    <cellStyle name="Standard 2 2 2 2" xfId="253" xr:uid="{00000000-0005-0000-0000-000071030000}"/>
    <cellStyle name="Standard 2 2 2 3" xfId="252" xr:uid="{00000000-0005-0000-0000-000072030000}"/>
    <cellStyle name="Standard 2 2 3" xfId="254" xr:uid="{00000000-0005-0000-0000-000073030000}"/>
    <cellStyle name="Standard 2 2 4" xfId="251" xr:uid="{00000000-0005-0000-0000-000074030000}"/>
    <cellStyle name="Standard 2 2_EEG-Vergütungen und vNNE" xfId="255" xr:uid="{00000000-0005-0000-0000-000075030000}"/>
    <cellStyle name="Standard 2 3" xfId="18" xr:uid="{00000000-0005-0000-0000-000076030000}"/>
    <cellStyle name="Standard 2 3 2" xfId="257" xr:uid="{00000000-0005-0000-0000-000077030000}"/>
    <cellStyle name="Standard 2 3 3" xfId="256" xr:uid="{00000000-0005-0000-0000-000078030000}"/>
    <cellStyle name="Standard 2 4" xfId="43" xr:uid="{00000000-0005-0000-0000-000079030000}"/>
    <cellStyle name="Standard 2 4 2" xfId="258" xr:uid="{00000000-0005-0000-0000-00007A030000}"/>
    <cellStyle name="Standard 2 4 3" xfId="336" xr:uid="{00000000-0005-0000-0000-00007B030000}"/>
    <cellStyle name="Standard 2 5" xfId="79" xr:uid="{00000000-0005-0000-0000-00007C030000}"/>
    <cellStyle name="Standard 2 5 2" xfId="259" xr:uid="{00000000-0005-0000-0000-00007D030000}"/>
    <cellStyle name="Standard 2 5 3" xfId="343" xr:uid="{00000000-0005-0000-0000-00007E030000}"/>
    <cellStyle name="Standard 2 5 3 2" xfId="419" xr:uid="{00000000-0005-0000-0000-00007F030000}"/>
    <cellStyle name="Standard 2 5 3 2 2" xfId="698" xr:uid="{00000000-0005-0000-0000-000080030000}"/>
    <cellStyle name="Standard 2 5 3 2 2 2" xfId="1096" xr:uid="{00000000-0005-0000-0000-000081030000}"/>
    <cellStyle name="Standard 2 5 3 2 3" xfId="827" xr:uid="{00000000-0005-0000-0000-000082030000}"/>
    <cellStyle name="Standard 2 5 3 3" xfId="652" xr:uid="{00000000-0005-0000-0000-000083030000}"/>
    <cellStyle name="Standard 2 5 3 3 2" xfId="1050" xr:uid="{00000000-0005-0000-0000-000084030000}"/>
    <cellStyle name="Standard 2 5 3 4" xfId="788" xr:uid="{00000000-0005-0000-0000-000085030000}"/>
    <cellStyle name="Standard 2 5 4" xfId="383" xr:uid="{00000000-0005-0000-0000-000086030000}"/>
    <cellStyle name="Standard 2 5 4 2" xfId="675" xr:uid="{00000000-0005-0000-0000-000087030000}"/>
    <cellStyle name="Standard 2 5 4 2 2" xfId="1073" xr:uid="{00000000-0005-0000-0000-000088030000}"/>
    <cellStyle name="Standard 2 5 4 3" xfId="806" xr:uid="{00000000-0005-0000-0000-000089030000}"/>
    <cellStyle name="Standard 2 5 5" xfId="463" xr:uid="{00000000-0005-0000-0000-00008A030000}"/>
    <cellStyle name="Standard 2 5 5 2" xfId="861" xr:uid="{00000000-0005-0000-0000-00008B030000}"/>
    <cellStyle name="Standard 2 5 6" xfId="767" xr:uid="{00000000-0005-0000-0000-00008C030000}"/>
    <cellStyle name="Standard 2 6" xfId="260" xr:uid="{00000000-0005-0000-0000-00008D030000}"/>
    <cellStyle name="Standard 2 7" xfId="261" xr:uid="{00000000-0005-0000-0000-00008E030000}"/>
    <cellStyle name="Standard 2 8" xfId="262" xr:uid="{00000000-0005-0000-0000-00008F030000}"/>
    <cellStyle name="Standard 2 9" xfId="263" xr:uid="{00000000-0005-0000-0000-000090030000}"/>
    <cellStyle name="Standard 20" xfId="706" xr:uid="{00000000-0005-0000-0000-000091030000}"/>
    <cellStyle name="Standard 20 2" xfId="1104" xr:uid="{00000000-0005-0000-0000-000092030000}"/>
    <cellStyle name="Standard 21" xfId="707" xr:uid="{00000000-0005-0000-0000-000093030000}"/>
    <cellStyle name="Standard 22" xfId="709" xr:uid="{00000000-0005-0000-0000-000094030000}"/>
    <cellStyle name="Standard 23" xfId="708" xr:uid="{00000000-0005-0000-0000-000095030000}"/>
    <cellStyle name="Standard 24" xfId="710" xr:uid="{00000000-0005-0000-0000-000096030000}"/>
    <cellStyle name="Standard 24 2" xfId="1105" xr:uid="{00000000-0005-0000-0000-000097030000}"/>
    <cellStyle name="Standard 3" xfId="19" xr:uid="{00000000-0005-0000-0000-000098030000}"/>
    <cellStyle name="Standard 3 2" xfId="20" xr:uid="{00000000-0005-0000-0000-000099030000}"/>
    <cellStyle name="Standard 3 2 2" xfId="266" xr:uid="{00000000-0005-0000-0000-00009A030000}"/>
    <cellStyle name="Standard 3 2 3" xfId="265" xr:uid="{00000000-0005-0000-0000-00009B030000}"/>
    <cellStyle name="Standard 3 3" xfId="267" xr:uid="{00000000-0005-0000-0000-00009C030000}"/>
    <cellStyle name="Standard 3 3 2" xfId="268" xr:uid="{00000000-0005-0000-0000-00009D030000}"/>
    <cellStyle name="Standard 3 4" xfId="269" xr:uid="{00000000-0005-0000-0000-00009E030000}"/>
    <cellStyle name="Standard 3 4 2" xfId="344" xr:uid="{00000000-0005-0000-0000-00009F030000}"/>
    <cellStyle name="Standard 3 4 2 2" xfId="420" xr:uid="{00000000-0005-0000-0000-0000A0030000}"/>
    <cellStyle name="Standard 3 4 3" xfId="387" xr:uid="{00000000-0005-0000-0000-0000A1030000}"/>
    <cellStyle name="Standard 3 5" xfId="270" xr:uid="{00000000-0005-0000-0000-0000A2030000}"/>
    <cellStyle name="Standard 3 5 2" xfId="345" xr:uid="{00000000-0005-0000-0000-0000A3030000}"/>
    <cellStyle name="Standard 3 5 2 2" xfId="421" xr:uid="{00000000-0005-0000-0000-0000A4030000}"/>
    <cellStyle name="Standard 3 5 3" xfId="388" xr:uid="{00000000-0005-0000-0000-0000A5030000}"/>
    <cellStyle name="Standard 3 6" xfId="271" xr:uid="{00000000-0005-0000-0000-0000A6030000}"/>
    <cellStyle name="Standard 3 7" xfId="264" xr:uid="{00000000-0005-0000-0000-0000A7030000}"/>
    <cellStyle name="Standard 3 8" xfId="360" xr:uid="{00000000-0005-0000-0000-0000A8030000}"/>
    <cellStyle name="Standard 4" xfId="21" xr:uid="{00000000-0005-0000-0000-0000A9030000}"/>
    <cellStyle name="Standard 4 2" xfId="22" xr:uid="{00000000-0005-0000-0000-0000AA030000}"/>
    <cellStyle name="Standard 4 2 2" xfId="274" xr:uid="{00000000-0005-0000-0000-0000AB030000}"/>
    <cellStyle name="Standard 4 2 2 2" xfId="348" xr:uid="{00000000-0005-0000-0000-0000AC030000}"/>
    <cellStyle name="Standard 4 2 2 2 2" xfId="424" xr:uid="{00000000-0005-0000-0000-0000AD030000}"/>
    <cellStyle name="Standard 4 2 2 3" xfId="391" xr:uid="{00000000-0005-0000-0000-0000AE030000}"/>
    <cellStyle name="Standard 4 2 3" xfId="273" xr:uid="{00000000-0005-0000-0000-0000AF030000}"/>
    <cellStyle name="Standard 4 2 3 2" xfId="347" xr:uid="{00000000-0005-0000-0000-0000B0030000}"/>
    <cellStyle name="Standard 4 2 3 2 2" xfId="423" xr:uid="{00000000-0005-0000-0000-0000B1030000}"/>
    <cellStyle name="Standard 4 2 3 3" xfId="390" xr:uid="{00000000-0005-0000-0000-0000B2030000}"/>
    <cellStyle name="Standard 4 2 4" xfId="325" xr:uid="{00000000-0005-0000-0000-0000B3030000}"/>
    <cellStyle name="Standard 4 3" xfId="23" xr:uid="{00000000-0005-0000-0000-0000B4030000}"/>
    <cellStyle name="Standard 4 3 2" xfId="275" xr:uid="{00000000-0005-0000-0000-0000B5030000}"/>
    <cellStyle name="Standard 4 3 2 2" xfId="349" xr:uid="{00000000-0005-0000-0000-0000B6030000}"/>
    <cellStyle name="Standard 4 3 2 2 2" xfId="425" xr:uid="{00000000-0005-0000-0000-0000B7030000}"/>
    <cellStyle name="Standard 4 3 2 3" xfId="392" xr:uid="{00000000-0005-0000-0000-0000B8030000}"/>
    <cellStyle name="Standard 4 3 3" xfId="326" xr:uid="{00000000-0005-0000-0000-0000B9030000}"/>
    <cellStyle name="Standard 4 4" xfId="276" xr:uid="{00000000-0005-0000-0000-0000BA030000}"/>
    <cellStyle name="Standard 4 4 2" xfId="350" xr:uid="{00000000-0005-0000-0000-0000BB030000}"/>
    <cellStyle name="Standard 4 4 2 2" xfId="426" xr:uid="{00000000-0005-0000-0000-0000BC030000}"/>
    <cellStyle name="Standard 4 4 3" xfId="393" xr:uid="{00000000-0005-0000-0000-0000BD030000}"/>
    <cellStyle name="Standard 4 5" xfId="277" xr:uid="{00000000-0005-0000-0000-0000BE030000}"/>
    <cellStyle name="Standard 4 6" xfId="272" xr:uid="{00000000-0005-0000-0000-0000BF030000}"/>
    <cellStyle name="Standard 4 6 2" xfId="346" xr:uid="{00000000-0005-0000-0000-0000C0030000}"/>
    <cellStyle name="Standard 4 6 2 2" xfId="422" xr:uid="{00000000-0005-0000-0000-0000C1030000}"/>
    <cellStyle name="Standard 4 6 3" xfId="389" xr:uid="{00000000-0005-0000-0000-0000C2030000}"/>
    <cellStyle name="Standard 4 7" xfId="361" xr:uid="{00000000-0005-0000-0000-0000C3030000}"/>
    <cellStyle name="Standard 4 7 2" xfId="432" xr:uid="{00000000-0005-0000-0000-0000C4030000}"/>
    <cellStyle name="Standard 4 7 2 2" xfId="703" xr:uid="{00000000-0005-0000-0000-0000C5030000}"/>
    <cellStyle name="Standard 4 7 2 2 2" xfId="1101" xr:uid="{00000000-0005-0000-0000-0000C6030000}"/>
    <cellStyle name="Standard 4 7 2 3" xfId="830" xr:uid="{00000000-0005-0000-0000-0000C7030000}"/>
    <cellStyle name="Standard 4 7 3" xfId="663" xr:uid="{00000000-0005-0000-0000-0000C8030000}"/>
    <cellStyle name="Standard 4 7 3 2" xfId="1061" xr:uid="{00000000-0005-0000-0000-0000C9030000}"/>
    <cellStyle name="Standard 4 7 4" xfId="791" xr:uid="{00000000-0005-0000-0000-0000CA030000}"/>
    <cellStyle name="Standard 5" xfId="24" xr:uid="{00000000-0005-0000-0000-0000CB030000}"/>
    <cellStyle name="Standard 5 2" xfId="279" xr:uid="{00000000-0005-0000-0000-0000CC030000}"/>
    <cellStyle name="Standard 5 2 2" xfId="280" xr:uid="{00000000-0005-0000-0000-0000CD030000}"/>
    <cellStyle name="Standard 5 3" xfId="281" xr:uid="{00000000-0005-0000-0000-0000CE030000}"/>
    <cellStyle name="Standard 5 4" xfId="278" xr:uid="{00000000-0005-0000-0000-0000CF030000}"/>
    <cellStyle name="Standard 5 4 2" xfId="351" xr:uid="{00000000-0005-0000-0000-0000D0030000}"/>
    <cellStyle name="Standard 5 4 2 2" xfId="427" xr:uid="{00000000-0005-0000-0000-0000D1030000}"/>
    <cellStyle name="Standard 5 4 3" xfId="394" xr:uid="{00000000-0005-0000-0000-0000D2030000}"/>
    <cellStyle name="Standard 6" xfId="25" xr:uid="{00000000-0005-0000-0000-0000D3030000}"/>
    <cellStyle name="Standard 6 2" xfId="283" xr:uid="{00000000-0005-0000-0000-0000D4030000}"/>
    <cellStyle name="Standard 6 2 2" xfId="395" xr:uid="{00000000-0005-0000-0000-0000D5030000}"/>
    <cellStyle name="Standard 6 2 2 2" xfId="684" xr:uid="{00000000-0005-0000-0000-0000D6030000}"/>
    <cellStyle name="Standard 6 2 2 2 2" xfId="1082" xr:uid="{00000000-0005-0000-0000-0000D7030000}"/>
    <cellStyle name="Standard 6 2 2 3" xfId="810" xr:uid="{00000000-0005-0000-0000-0000D8030000}"/>
    <cellStyle name="Standard 6 2 3" xfId="622" xr:uid="{00000000-0005-0000-0000-0000D9030000}"/>
    <cellStyle name="Standard 6 2 3 2" xfId="1020" xr:uid="{00000000-0005-0000-0000-0000DA030000}"/>
    <cellStyle name="Standard 6 2 4" xfId="771" xr:uid="{00000000-0005-0000-0000-0000DB030000}"/>
    <cellStyle name="Standard 6 3" xfId="284" xr:uid="{00000000-0005-0000-0000-0000DC030000}"/>
    <cellStyle name="Standard 6 4" xfId="282" xr:uid="{00000000-0005-0000-0000-0000DD030000}"/>
    <cellStyle name="Standard 7" xfId="26" xr:uid="{00000000-0005-0000-0000-0000DE030000}"/>
    <cellStyle name="Standard 7 2" xfId="286" xr:uid="{00000000-0005-0000-0000-0000DF030000}"/>
    <cellStyle name="Standard 7 2 2" xfId="353" xr:uid="{00000000-0005-0000-0000-0000E0030000}"/>
    <cellStyle name="Standard 7 2 2 2" xfId="429" xr:uid="{00000000-0005-0000-0000-0000E1030000}"/>
    <cellStyle name="Standard 7 2 3" xfId="397" xr:uid="{00000000-0005-0000-0000-0000E2030000}"/>
    <cellStyle name="Standard 7 3" xfId="287" xr:uid="{00000000-0005-0000-0000-0000E3030000}"/>
    <cellStyle name="Standard 7 3 2" xfId="398" xr:uid="{00000000-0005-0000-0000-0000E4030000}"/>
    <cellStyle name="Standard 7 3 2 2" xfId="686" xr:uid="{00000000-0005-0000-0000-0000E5030000}"/>
    <cellStyle name="Standard 7 3 2 2 2" xfId="1084" xr:uid="{00000000-0005-0000-0000-0000E6030000}"/>
    <cellStyle name="Standard 7 3 2 3" xfId="811" xr:uid="{00000000-0005-0000-0000-0000E7030000}"/>
    <cellStyle name="Standard 7 3 3" xfId="625" xr:uid="{00000000-0005-0000-0000-0000E8030000}"/>
    <cellStyle name="Standard 7 3 3 2" xfId="1023" xr:uid="{00000000-0005-0000-0000-0000E9030000}"/>
    <cellStyle name="Standard 7 3 4" xfId="772" xr:uid="{00000000-0005-0000-0000-0000EA030000}"/>
    <cellStyle name="Standard 7 4" xfId="285" xr:uid="{00000000-0005-0000-0000-0000EB030000}"/>
    <cellStyle name="Standard 7 4 2" xfId="352" xr:uid="{00000000-0005-0000-0000-0000EC030000}"/>
    <cellStyle name="Standard 7 4 2 2" xfId="428" xr:uid="{00000000-0005-0000-0000-0000ED030000}"/>
    <cellStyle name="Standard 7 4 3" xfId="396" xr:uid="{00000000-0005-0000-0000-0000EE030000}"/>
    <cellStyle name="Standard 7 5" xfId="327" xr:uid="{00000000-0005-0000-0000-0000EF030000}"/>
    <cellStyle name="Standard 8" xfId="27" xr:uid="{00000000-0005-0000-0000-0000F0030000}"/>
    <cellStyle name="Standard 8 2" xfId="289" xr:uid="{00000000-0005-0000-0000-0000F1030000}"/>
    <cellStyle name="Standard 8 2 2" xfId="399" xr:uid="{00000000-0005-0000-0000-0000F2030000}"/>
    <cellStyle name="Standard 8 2 2 2" xfId="687" xr:uid="{00000000-0005-0000-0000-0000F3030000}"/>
    <cellStyle name="Standard 8 2 2 2 2" xfId="1085" xr:uid="{00000000-0005-0000-0000-0000F4030000}"/>
    <cellStyle name="Standard 8 2 2 3" xfId="812" xr:uid="{00000000-0005-0000-0000-0000F5030000}"/>
    <cellStyle name="Standard 8 2 3" xfId="626" xr:uid="{00000000-0005-0000-0000-0000F6030000}"/>
    <cellStyle name="Standard 8 2 3 2" xfId="1024" xr:uid="{00000000-0005-0000-0000-0000F7030000}"/>
    <cellStyle name="Standard 8 2 4" xfId="773" xr:uid="{00000000-0005-0000-0000-0000F8030000}"/>
    <cellStyle name="Standard 8 3" xfId="290" xr:uid="{00000000-0005-0000-0000-0000F9030000}"/>
    <cellStyle name="Standard 8 4" xfId="288" xr:uid="{00000000-0005-0000-0000-0000FA030000}"/>
    <cellStyle name="Standard 9" xfId="28" xr:uid="{00000000-0005-0000-0000-0000FB030000}"/>
    <cellStyle name="Standard 9 2" xfId="292" xr:uid="{00000000-0005-0000-0000-0000FC030000}"/>
    <cellStyle name="Standard 9 2 2" xfId="293" xr:uid="{00000000-0005-0000-0000-0000FD030000}"/>
    <cellStyle name="Standard 9 3" xfId="294" xr:uid="{00000000-0005-0000-0000-0000FE030000}"/>
    <cellStyle name="Standard 9 3 2" xfId="401" xr:uid="{00000000-0005-0000-0000-0000FF030000}"/>
    <cellStyle name="Standard 9 3 2 2" xfId="689" xr:uid="{00000000-0005-0000-0000-000000040000}"/>
    <cellStyle name="Standard 9 3 2 2 2" xfId="1087" xr:uid="{00000000-0005-0000-0000-000001040000}"/>
    <cellStyle name="Standard 9 3 2 3" xfId="814" xr:uid="{00000000-0005-0000-0000-000002040000}"/>
    <cellStyle name="Standard 9 3 3" xfId="628" xr:uid="{00000000-0005-0000-0000-000003040000}"/>
    <cellStyle name="Standard 9 3 3 2" xfId="1026" xr:uid="{00000000-0005-0000-0000-000004040000}"/>
    <cellStyle name="Standard 9 3 4" xfId="775" xr:uid="{00000000-0005-0000-0000-000005040000}"/>
    <cellStyle name="Standard 9 4" xfId="295" xr:uid="{00000000-0005-0000-0000-000006040000}"/>
    <cellStyle name="Standard 9 4 2" xfId="402" xr:uid="{00000000-0005-0000-0000-000007040000}"/>
    <cellStyle name="Standard 9 4 2 2" xfId="690" xr:uid="{00000000-0005-0000-0000-000008040000}"/>
    <cellStyle name="Standard 9 4 2 2 2" xfId="1088" xr:uid="{00000000-0005-0000-0000-000009040000}"/>
    <cellStyle name="Standard 9 4 2 3" xfId="815" xr:uid="{00000000-0005-0000-0000-00000A040000}"/>
    <cellStyle name="Standard 9 4 3" xfId="629" xr:uid="{00000000-0005-0000-0000-00000B040000}"/>
    <cellStyle name="Standard 9 4 3 2" xfId="1027" xr:uid="{00000000-0005-0000-0000-00000C040000}"/>
    <cellStyle name="Standard 9 4 4" xfId="776" xr:uid="{00000000-0005-0000-0000-00000D040000}"/>
    <cellStyle name="Standard 9 5" xfId="291" xr:uid="{00000000-0005-0000-0000-00000E040000}"/>
    <cellStyle name="Standard 9 5 2" xfId="400" xr:uid="{00000000-0005-0000-0000-00000F040000}"/>
    <cellStyle name="Standard 9 5 2 2" xfId="688" xr:uid="{00000000-0005-0000-0000-000010040000}"/>
    <cellStyle name="Standard 9 5 2 2 2" xfId="1086" xr:uid="{00000000-0005-0000-0000-000011040000}"/>
    <cellStyle name="Standard 9 5 2 3" xfId="813" xr:uid="{00000000-0005-0000-0000-000012040000}"/>
    <cellStyle name="Standard 9 5 3" xfId="627" xr:uid="{00000000-0005-0000-0000-000013040000}"/>
    <cellStyle name="Standard 9 5 3 2" xfId="1025" xr:uid="{00000000-0005-0000-0000-000014040000}"/>
    <cellStyle name="Standard 9 5 4" xfId="774" xr:uid="{00000000-0005-0000-0000-000015040000}"/>
    <cellStyle name="Tabelle Text 10" xfId="49" xr:uid="{00000000-0005-0000-0000-000016040000}"/>
    <cellStyle name="Tabelle Text 10 2" xfId="337" xr:uid="{00000000-0005-0000-0000-000017040000}"/>
    <cellStyle name="Tabelle Text 10 Z" xfId="50" xr:uid="{00000000-0005-0000-0000-000018040000}"/>
    <cellStyle name="Tabelle Text 10 Z 2" xfId="338" xr:uid="{00000000-0005-0000-0000-000019040000}"/>
    <cellStyle name="Tabelle Text 11" xfId="51" xr:uid="{00000000-0005-0000-0000-00001A040000}"/>
    <cellStyle name="Tabelle Text 11 Z" xfId="52" xr:uid="{00000000-0005-0000-0000-00001B040000}"/>
    <cellStyle name="Tabelle Text 12" xfId="53" xr:uid="{00000000-0005-0000-0000-00001C040000}"/>
    <cellStyle name="Tabelle Text 12 Z" xfId="54" xr:uid="{00000000-0005-0000-0000-00001D040000}"/>
    <cellStyle name="Tabelle Text 8" xfId="55" xr:uid="{00000000-0005-0000-0000-00001E040000}"/>
    <cellStyle name="Tabelle Text 8 Z" xfId="56" xr:uid="{00000000-0005-0000-0000-00001F040000}"/>
    <cellStyle name="Tabelle Text 9" xfId="29" xr:uid="{00000000-0005-0000-0000-000020040000}"/>
    <cellStyle name="Tabelle Text 9 2" xfId="57" xr:uid="{00000000-0005-0000-0000-000021040000}"/>
    <cellStyle name="Tabelle Text 9 Z" xfId="58" xr:uid="{00000000-0005-0000-0000-000022040000}"/>
    <cellStyle name="Tabelle Überschrift 10" xfId="59" xr:uid="{00000000-0005-0000-0000-000023040000}"/>
    <cellStyle name="Tabelle Überschrift 11" xfId="60" xr:uid="{00000000-0005-0000-0000-000024040000}"/>
    <cellStyle name="Tabelle Überschrift 12" xfId="61" xr:uid="{00000000-0005-0000-0000-000025040000}"/>
    <cellStyle name="Tabelle Überschrift 8" xfId="62" xr:uid="{00000000-0005-0000-0000-000026040000}"/>
    <cellStyle name="Tabelle Überschrift 9" xfId="30" xr:uid="{00000000-0005-0000-0000-000027040000}"/>
    <cellStyle name="Tabelle Überschrift 9 2" xfId="63" xr:uid="{00000000-0005-0000-0000-000028040000}"/>
    <cellStyle name="Tabelle Zahl 0 10" xfId="64" xr:uid="{00000000-0005-0000-0000-000029040000}"/>
    <cellStyle name="Tabelle Zahl 0 10 2" xfId="339" xr:uid="{00000000-0005-0000-0000-00002A040000}"/>
    <cellStyle name="Tabelle Zahl 0 11" xfId="65" xr:uid="{00000000-0005-0000-0000-00002B040000}"/>
    <cellStyle name="Tabelle Zahl 0 12" xfId="66" xr:uid="{00000000-0005-0000-0000-00002C040000}"/>
    <cellStyle name="Tabelle Zahl 0 8" xfId="67" xr:uid="{00000000-0005-0000-0000-00002D040000}"/>
    <cellStyle name="Tabelle Zahl 0 9" xfId="31" xr:uid="{00000000-0005-0000-0000-00002E040000}"/>
    <cellStyle name="Tabelle Zahl 0 9 2" xfId="32" xr:uid="{00000000-0005-0000-0000-00002F040000}"/>
    <cellStyle name="Tabelle Zahl 1 10" xfId="68" xr:uid="{00000000-0005-0000-0000-000030040000}"/>
    <cellStyle name="Tabelle Zahl 1 10 2" xfId="340" xr:uid="{00000000-0005-0000-0000-000031040000}"/>
    <cellStyle name="Tabelle Zahl 1 11" xfId="69" xr:uid="{00000000-0005-0000-0000-000032040000}"/>
    <cellStyle name="Tabelle Zahl 1 12" xfId="70" xr:uid="{00000000-0005-0000-0000-000033040000}"/>
    <cellStyle name="Tabelle Zahl 1 8" xfId="71" xr:uid="{00000000-0005-0000-0000-000034040000}"/>
    <cellStyle name="Tabelle Zahl 1 9" xfId="72" xr:uid="{00000000-0005-0000-0000-000035040000}"/>
    <cellStyle name="Tabelle Zahl 2 10" xfId="73" xr:uid="{00000000-0005-0000-0000-000036040000}"/>
    <cellStyle name="Tabelle Zahl 2 10 2" xfId="341" xr:uid="{00000000-0005-0000-0000-000037040000}"/>
    <cellStyle name="Tabelle Zahl 2 11" xfId="74" xr:uid="{00000000-0005-0000-0000-000038040000}"/>
    <cellStyle name="Tabelle Zahl 2 12" xfId="75" xr:uid="{00000000-0005-0000-0000-000039040000}"/>
    <cellStyle name="Tabelle Zahl 2 8" xfId="76" xr:uid="{00000000-0005-0000-0000-00003A040000}"/>
    <cellStyle name="Tabelle Zahl 2 9" xfId="77" xr:uid="{00000000-0005-0000-0000-00003B040000}"/>
    <cellStyle name="Überschrift 1 2" xfId="296" xr:uid="{00000000-0005-0000-0000-00003C040000}"/>
    <cellStyle name="Überschrift 1 3" xfId="297" xr:uid="{00000000-0005-0000-0000-00003D040000}"/>
    <cellStyle name="Überschrift 2 2" xfId="298" xr:uid="{00000000-0005-0000-0000-00003E040000}"/>
    <cellStyle name="Überschrift 2 3" xfId="299" xr:uid="{00000000-0005-0000-0000-00003F040000}"/>
    <cellStyle name="Überschrift 3 2" xfId="300" xr:uid="{00000000-0005-0000-0000-000040040000}"/>
    <cellStyle name="Überschrift 3 3" xfId="301" xr:uid="{00000000-0005-0000-0000-000041040000}"/>
    <cellStyle name="Überschrift 4 2" xfId="302" xr:uid="{00000000-0005-0000-0000-000042040000}"/>
    <cellStyle name="Überschrift 4 3" xfId="303" xr:uid="{00000000-0005-0000-0000-000043040000}"/>
    <cellStyle name="Verknüpfte Zelle 2" xfId="304" xr:uid="{00000000-0005-0000-0000-000044040000}"/>
    <cellStyle name="Verknüpfte Zelle 3" xfId="305" xr:uid="{00000000-0005-0000-0000-000045040000}"/>
    <cellStyle name="Währung 2" xfId="33" xr:uid="{00000000-0005-0000-0000-000046040000}"/>
    <cellStyle name="Währung 2 2" xfId="307" xr:uid="{00000000-0005-0000-0000-000047040000}"/>
    <cellStyle name="Währung 2 2 2" xfId="404" xr:uid="{00000000-0005-0000-0000-000048040000}"/>
    <cellStyle name="Währung 2 2 2 2" xfId="817" xr:uid="{00000000-0005-0000-0000-000049040000}"/>
    <cellStyle name="Währung 2 2 3" xfId="778" xr:uid="{00000000-0005-0000-0000-00004A040000}"/>
    <cellStyle name="Währung 2 3" xfId="306" xr:uid="{00000000-0005-0000-0000-00004B040000}"/>
    <cellStyle name="Währung 2 3 2" xfId="403" xr:uid="{00000000-0005-0000-0000-00004C040000}"/>
    <cellStyle name="Währung 2 3 2 2" xfId="816" xr:uid="{00000000-0005-0000-0000-00004D040000}"/>
    <cellStyle name="Währung 2 3 3" xfId="777" xr:uid="{00000000-0005-0000-0000-00004E040000}"/>
    <cellStyle name="Währung 2 4" xfId="375" xr:uid="{00000000-0005-0000-0000-00004F040000}"/>
    <cellStyle name="Währung 2 4 2" xfId="801" xr:uid="{00000000-0005-0000-0000-000050040000}"/>
    <cellStyle name="Währung 2 5" xfId="762" xr:uid="{00000000-0005-0000-0000-000051040000}"/>
    <cellStyle name="Währung 3" xfId="34" xr:uid="{00000000-0005-0000-0000-000052040000}"/>
    <cellStyle name="Währung 3 2" xfId="309" xr:uid="{00000000-0005-0000-0000-000053040000}"/>
    <cellStyle name="Währung 3 2 2" xfId="406" xr:uid="{00000000-0005-0000-0000-000054040000}"/>
    <cellStyle name="Währung 3 2 2 2" xfId="819" xr:uid="{00000000-0005-0000-0000-000055040000}"/>
    <cellStyle name="Währung 3 2 3" xfId="780" xr:uid="{00000000-0005-0000-0000-000056040000}"/>
    <cellStyle name="Währung 3 3" xfId="308" xr:uid="{00000000-0005-0000-0000-000057040000}"/>
    <cellStyle name="Währung 3 3 2" xfId="405" xr:uid="{00000000-0005-0000-0000-000058040000}"/>
    <cellStyle name="Währung 3 3 2 2" xfId="818" xr:uid="{00000000-0005-0000-0000-000059040000}"/>
    <cellStyle name="Währung 3 3 3" xfId="779" xr:uid="{00000000-0005-0000-0000-00005A040000}"/>
    <cellStyle name="Währung 3 4" xfId="376" xr:uid="{00000000-0005-0000-0000-00005B040000}"/>
    <cellStyle name="Währung 3 4 2" xfId="802" xr:uid="{00000000-0005-0000-0000-00005C040000}"/>
    <cellStyle name="Währung 3 5" xfId="763" xr:uid="{00000000-0005-0000-0000-00005D040000}"/>
    <cellStyle name="Währung 4" xfId="35" xr:uid="{00000000-0005-0000-0000-00005E040000}"/>
    <cellStyle name="Währung 4 2" xfId="328" xr:uid="{00000000-0005-0000-0000-00005F040000}"/>
    <cellStyle name="Währung 4 2 2" xfId="413" xr:uid="{00000000-0005-0000-0000-000060040000}"/>
    <cellStyle name="Währung 4 2 2 2" xfId="824" xr:uid="{00000000-0005-0000-0000-000061040000}"/>
    <cellStyle name="Währung 4 2 3" xfId="785" xr:uid="{00000000-0005-0000-0000-000062040000}"/>
    <cellStyle name="Währung 4 3" xfId="377" xr:uid="{00000000-0005-0000-0000-000063040000}"/>
    <cellStyle name="Währung 4 3 2" xfId="803" xr:uid="{00000000-0005-0000-0000-000064040000}"/>
    <cellStyle name="Währung 4 4" xfId="764" xr:uid="{00000000-0005-0000-0000-000065040000}"/>
    <cellStyle name="Währung 5" xfId="36" xr:uid="{00000000-0005-0000-0000-000066040000}"/>
    <cellStyle name="Währung 5 2" xfId="41" xr:uid="{00000000-0005-0000-0000-000067040000}"/>
    <cellStyle name="Währung 5 2 2" xfId="334" xr:uid="{00000000-0005-0000-0000-000068040000}"/>
    <cellStyle name="Währung 5 2 2 2" xfId="417" xr:uid="{00000000-0005-0000-0000-000069040000}"/>
    <cellStyle name="Währung 5 2 2 2 2" xfId="826" xr:uid="{00000000-0005-0000-0000-00006A040000}"/>
    <cellStyle name="Währung 5 2 2 3" xfId="787" xr:uid="{00000000-0005-0000-0000-00006B040000}"/>
    <cellStyle name="Währung 5 2 3" xfId="381" xr:uid="{00000000-0005-0000-0000-00006C040000}"/>
    <cellStyle name="Währung 5 2 3 2" xfId="805" xr:uid="{00000000-0005-0000-0000-00006D040000}"/>
    <cellStyle name="Währung 5 2 4" xfId="766" xr:uid="{00000000-0005-0000-0000-00006E040000}"/>
    <cellStyle name="Währung 5 3" xfId="329" xr:uid="{00000000-0005-0000-0000-00006F040000}"/>
    <cellStyle name="Währung 5 3 2" xfId="414" xr:uid="{00000000-0005-0000-0000-000070040000}"/>
    <cellStyle name="Währung 5 3 2 2" xfId="825" xr:uid="{00000000-0005-0000-0000-000071040000}"/>
    <cellStyle name="Währung 5 3 3" xfId="786" xr:uid="{00000000-0005-0000-0000-000072040000}"/>
    <cellStyle name="Währung 5 4" xfId="378" xr:uid="{00000000-0005-0000-0000-000073040000}"/>
    <cellStyle name="Währung 5 4 2" xfId="804" xr:uid="{00000000-0005-0000-0000-000074040000}"/>
    <cellStyle name="Währung 5 5" xfId="765" xr:uid="{00000000-0005-0000-0000-000075040000}"/>
    <cellStyle name="Währung 6" xfId="363" xr:uid="{00000000-0005-0000-0000-000076040000}"/>
    <cellStyle name="Währung 6 2" xfId="434" xr:uid="{00000000-0005-0000-0000-000077040000}"/>
    <cellStyle name="Währung 6 2 2" xfId="832" xr:uid="{00000000-0005-0000-0000-000078040000}"/>
    <cellStyle name="Währung 6 3" xfId="793" xr:uid="{00000000-0005-0000-0000-000079040000}"/>
    <cellStyle name="Währung 7" xfId="362" xr:uid="{00000000-0005-0000-0000-00007A040000}"/>
    <cellStyle name="Währung 7 2" xfId="433" xr:uid="{00000000-0005-0000-0000-00007B040000}"/>
    <cellStyle name="Währung 7 2 2" xfId="831" xr:uid="{00000000-0005-0000-0000-00007C040000}"/>
    <cellStyle name="Währung 7 3" xfId="792" xr:uid="{00000000-0005-0000-0000-00007D040000}"/>
    <cellStyle name="Warnender Text 2" xfId="310" xr:uid="{00000000-0005-0000-0000-00007E040000}"/>
    <cellStyle name="Warnender Text 3" xfId="311" xr:uid="{00000000-0005-0000-0000-00007F040000}"/>
    <cellStyle name="Zelle überprüfen 2" xfId="312" xr:uid="{00000000-0005-0000-0000-000080040000}"/>
    <cellStyle name="Zelle überprüfen 3" xfId="313" xr:uid="{00000000-0005-0000-0000-000081040000}"/>
  </cellStyles>
  <dxfs count="0"/>
  <tableStyles count="0" defaultTableStyle="TableStyleMedium9" defaultPivotStyle="PivotStyleLight16"/>
  <colors>
    <mruColors>
      <color rgb="FFCC0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view="pageLayout" zoomScale="80" zoomScaleNormal="100" zoomScalePageLayoutView="80" workbookViewId="0">
      <selection activeCell="A7" sqref="A7"/>
    </sheetView>
  </sheetViews>
  <sheetFormatPr baseColWidth="10" defaultColWidth="9.140625" defaultRowHeight="12.75" x14ac:dyDescent="0.2"/>
  <cols>
    <col min="1" max="1" width="13" customWidth="1"/>
    <col min="2" max="7" width="16.42578125" customWidth="1"/>
    <col min="8" max="8" width="18.5703125" customWidth="1"/>
    <col min="9" max="9" width="21.140625" customWidth="1"/>
    <col min="10" max="10" width="23.85546875" customWidth="1"/>
    <col min="11" max="11" width="26.85546875" customWidth="1"/>
  </cols>
  <sheetData>
    <row r="1" spans="1:11" x14ac:dyDescent="0.2">
      <c r="A1" s="25" t="s">
        <v>0</v>
      </c>
      <c r="I1" s="185"/>
      <c r="J1" s="70" t="s">
        <v>1</v>
      </c>
    </row>
    <row r="2" spans="1:11" x14ac:dyDescent="0.2">
      <c r="A2" s="23" t="s">
        <v>2</v>
      </c>
      <c r="J2" s="46"/>
    </row>
    <row r="3" spans="1:11" x14ac:dyDescent="0.2">
      <c r="A3" s="19"/>
    </row>
    <row r="4" spans="1:11" x14ac:dyDescent="0.2">
      <c r="A4" s="25" t="s">
        <v>3</v>
      </c>
    </row>
    <row r="5" spans="1:11" x14ac:dyDescent="0.2">
      <c r="A5" s="25"/>
    </row>
    <row r="6" spans="1:11" ht="42.6" customHeight="1" x14ac:dyDescent="0.2">
      <c r="A6" s="4"/>
      <c r="B6" s="170" t="s">
        <v>4</v>
      </c>
      <c r="C6" s="37" t="s">
        <v>5</v>
      </c>
      <c r="D6" s="85" t="s">
        <v>6</v>
      </c>
      <c r="E6" s="85" t="s">
        <v>7</v>
      </c>
      <c r="F6" s="85" t="s">
        <v>8</v>
      </c>
      <c r="G6" s="85" t="s">
        <v>9</v>
      </c>
      <c r="H6" s="85" t="s">
        <v>1049</v>
      </c>
      <c r="I6" s="85" t="s">
        <v>10</v>
      </c>
    </row>
    <row r="7" spans="1:11" x14ac:dyDescent="0.2">
      <c r="A7" s="21" t="s">
        <v>11</v>
      </c>
      <c r="B7" s="50">
        <v>70077141</v>
      </c>
      <c r="C7" s="50">
        <v>6675026</v>
      </c>
      <c r="D7" s="50">
        <v>482094999</v>
      </c>
      <c r="E7" s="50">
        <v>0</v>
      </c>
      <c r="F7" s="50">
        <v>299859895</v>
      </c>
      <c r="G7" s="50">
        <v>0</v>
      </c>
      <c r="H7" s="51">
        <v>4918282112</v>
      </c>
      <c r="I7" s="30">
        <f>SUM(B7:H7)</f>
        <v>5776989173</v>
      </c>
    </row>
    <row r="8" spans="1:11" x14ac:dyDescent="0.2">
      <c r="A8" s="22" t="s">
        <v>12</v>
      </c>
      <c r="B8" s="50">
        <v>165457712</v>
      </c>
      <c r="C8" s="50">
        <v>17789926</v>
      </c>
      <c r="D8" s="50">
        <v>342684507</v>
      </c>
      <c r="E8" s="50">
        <v>0</v>
      </c>
      <c r="F8" s="50">
        <v>166452919</v>
      </c>
      <c r="G8" s="50">
        <v>0</v>
      </c>
      <c r="H8" s="52">
        <v>8910244457</v>
      </c>
      <c r="I8" s="30">
        <f>SUM(B8:H8)</f>
        <v>9602629521</v>
      </c>
    </row>
    <row r="9" spans="1:11" x14ac:dyDescent="0.2">
      <c r="A9" s="5" t="s">
        <v>13</v>
      </c>
      <c r="B9" s="53">
        <v>554567282</v>
      </c>
      <c r="C9" s="53">
        <v>7340487</v>
      </c>
      <c r="D9" s="53">
        <v>698231302</v>
      </c>
      <c r="E9" s="53">
        <v>0</v>
      </c>
      <c r="F9" s="53">
        <v>559979302</v>
      </c>
      <c r="G9" s="53">
        <v>264343953</v>
      </c>
      <c r="H9" s="54">
        <v>14009043247</v>
      </c>
      <c r="I9" s="30">
        <f>SUM(B9:H9)</f>
        <v>16093505573</v>
      </c>
      <c r="J9" s="55"/>
    </row>
    <row r="10" spans="1:11" x14ac:dyDescent="0.2">
      <c r="A10" s="22" t="s">
        <v>14</v>
      </c>
      <c r="B10" s="53">
        <v>176357293</v>
      </c>
      <c r="C10" s="50">
        <v>4501810</v>
      </c>
      <c r="D10" s="50">
        <v>246042061</v>
      </c>
      <c r="E10" s="50">
        <v>2150950</v>
      </c>
      <c r="F10" s="50">
        <v>1545222</v>
      </c>
      <c r="G10" s="50">
        <v>0</v>
      </c>
      <c r="H10" s="56">
        <v>5542323724</v>
      </c>
      <c r="I10" s="30">
        <f>SUM(B10:H10)</f>
        <v>5972921060</v>
      </c>
      <c r="J10" s="57"/>
    </row>
    <row r="11" spans="1:11" x14ac:dyDescent="0.2">
      <c r="A11" s="6" t="s">
        <v>15</v>
      </c>
      <c r="B11" s="58">
        <f t="shared" ref="B11:I11" si="0">SUM(B7:B10)</f>
        <v>966459428</v>
      </c>
      <c r="C11" s="6">
        <f t="shared" si="0"/>
        <v>36307249</v>
      </c>
      <c r="D11" s="14">
        <f t="shared" si="0"/>
        <v>1769052869</v>
      </c>
      <c r="E11" s="14">
        <f t="shared" si="0"/>
        <v>2150950</v>
      </c>
      <c r="F11" s="14">
        <f t="shared" si="0"/>
        <v>1027837338</v>
      </c>
      <c r="G11" s="14">
        <f t="shared" si="0"/>
        <v>264343953</v>
      </c>
      <c r="H11" s="14">
        <f t="shared" si="0"/>
        <v>33379893540</v>
      </c>
      <c r="I11" s="14">
        <f t="shared" si="0"/>
        <v>37446045327</v>
      </c>
      <c r="J11" s="210"/>
    </row>
    <row r="12" spans="1:11" x14ac:dyDescent="0.2">
      <c r="A12" s="59" t="s">
        <v>16</v>
      </c>
      <c r="B12" s="60">
        <f>B11/$I11</f>
        <v>2.5809385732467365E-2</v>
      </c>
      <c r="C12" s="60">
        <f t="shared" ref="C12:H12" si="1">C11/$I11</f>
        <v>9.6958834191820822E-4</v>
      </c>
      <c r="D12" s="60">
        <f t="shared" si="1"/>
        <v>4.7242715580554158E-2</v>
      </c>
      <c r="E12" s="60">
        <f t="shared" si="1"/>
        <v>5.7441312726529352E-5</v>
      </c>
      <c r="F12" s="60">
        <f t="shared" si="1"/>
        <v>2.744848832565213E-2</v>
      </c>
      <c r="G12" s="60">
        <f t="shared" si="1"/>
        <v>7.0593289809804862E-3</v>
      </c>
      <c r="H12" s="60">
        <f t="shared" si="1"/>
        <v>0.89141305172570118</v>
      </c>
      <c r="I12" s="61">
        <f>SUM(B12:H12)</f>
        <v>1</v>
      </c>
      <c r="K12" s="18"/>
    </row>
    <row r="15" spans="1:11" x14ac:dyDescent="0.2">
      <c r="A15" s="25" t="s">
        <v>17</v>
      </c>
    </row>
    <row r="16" spans="1:11" x14ac:dyDescent="0.2">
      <c r="J16" s="19"/>
      <c r="K16" s="19"/>
    </row>
    <row r="17" spans="1:11" ht="42.6" customHeight="1" x14ac:dyDescent="0.2">
      <c r="A17" s="4"/>
      <c r="B17" s="37" t="str">
        <f t="shared" ref="B17:H17" si="2">B6</f>
        <v>Wasserkraft</v>
      </c>
      <c r="C17" s="37" t="str">
        <f t="shared" si="2"/>
        <v>Deponie-, Klär-, Grubengas</v>
      </c>
      <c r="D17" s="37" t="str">
        <f t="shared" si="2"/>
        <v>Biomasse</v>
      </c>
      <c r="E17" s="37" t="str">
        <f t="shared" si="2"/>
        <v>Geothermie</v>
      </c>
      <c r="F17" s="37" t="str">
        <f t="shared" si="2"/>
        <v>Windenergie an Land</v>
      </c>
      <c r="G17" s="37" t="str">
        <f t="shared" si="2"/>
        <v>Windenergie auf See</v>
      </c>
      <c r="H17" s="37" t="str">
        <f t="shared" si="2"/>
        <v>Solare
Strahlungsenergie*</v>
      </c>
      <c r="I17" s="85" t="s">
        <v>18</v>
      </c>
      <c r="J17" s="9"/>
      <c r="K17" s="9"/>
    </row>
    <row r="18" spans="1:11" x14ac:dyDescent="0.2">
      <c r="A18" s="21" t="str">
        <f>A7</f>
        <v>50Hertz</v>
      </c>
      <c r="B18" s="62">
        <v>7842851.6200000001</v>
      </c>
      <c r="C18" s="62">
        <v>434827.66</v>
      </c>
      <c r="D18" s="62">
        <v>90633094.099999994</v>
      </c>
      <c r="E18" s="62">
        <v>0</v>
      </c>
      <c r="F18" s="62">
        <v>22634224.16</v>
      </c>
      <c r="G18" s="62">
        <v>0</v>
      </c>
      <c r="H18" s="51">
        <v>1115827678.4000001</v>
      </c>
      <c r="I18" s="63">
        <f>SUM(B18:H18)</f>
        <v>1237372675.9400001</v>
      </c>
      <c r="J18" s="64"/>
      <c r="K18" s="64"/>
    </row>
    <row r="19" spans="1:11" x14ac:dyDescent="0.2">
      <c r="A19" s="21" t="str">
        <f>A8</f>
        <v>Amprion</v>
      </c>
      <c r="B19" s="65">
        <v>16967457.620000001</v>
      </c>
      <c r="C19" s="65">
        <v>1261872.81</v>
      </c>
      <c r="D19" s="65">
        <v>71959015.480000004</v>
      </c>
      <c r="E19" s="65">
        <v>0</v>
      </c>
      <c r="F19" s="65">
        <v>14779299.17</v>
      </c>
      <c r="G19" s="65">
        <v>0</v>
      </c>
      <c r="H19" s="65">
        <v>2179932379.04</v>
      </c>
      <c r="I19" s="63">
        <f>SUM(B19:H19)</f>
        <v>2284900024.1199999</v>
      </c>
      <c r="J19" s="64"/>
      <c r="K19" s="64"/>
    </row>
    <row r="20" spans="1:11" x14ac:dyDescent="0.2">
      <c r="A20" s="21" t="str">
        <f>A9</f>
        <v>TenneT</v>
      </c>
      <c r="B20" s="66">
        <v>58367693.770000003</v>
      </c>
      <c r="C20" s="66">
        <v>511375</v>
      </c>
      <c r="D20" s="66">
        <v>149342774.56999999</v>
      </c>
      <c r="E20" s="66">
        <v>0</v>
      </c>
      <c r="F20" s="66">
        <v>48893653.789999999</v>
      </c>
      <c r="G20" s="66">
        <v>39651592.799999997</v>
      </c>
      <c r="H20" s="66">
        <v>3652594905.1799998</v>
      </c>
      <c r="I20" s="63">
        <f>SUM(B20:H20)</f>
        <v>3949361995.1099997</v>
      </c>
      <c r="J20" s="67"/>
      <c r="K20" s="64"/>
    </row>
    <row r="21" spans="1:11" x14ac:dyDescent="0.2">
      <c r="A21" s="21" t="str">
        <f>A10</f>
        <v>TransnetBW</v>
      </c>
      <c r="B21" s="65">
        <v>19525314.289999999</v>
      </c>
      <c r="C21" s="65">
        <v>305309.23</v>
      </c>
      <c r="D21" s="65">
        <v>52645299.420000002</v>
      </c>
      <c r="E21" s="65">
        <v>430190</v>
      </c>
      <c r="F21" s="65">
        <v>4011.18</v>
      </c>
      <c r="G21" s="65">
        <v>0</v>
      </c>
      <c r="H21" s="65">
        <v>1460270358.5699999</v>
      </c>
      <c r="I21" s="63">
        <f>SUM(B21:H21)</f>
        <v>1533180482.6900001</v>
      </c>
      <c r="J21" s="64"/>
      <c r="K21" s="64"/>
    </row>
    <row r="22" spans="1:11" x14ac:dyDescent="0.2">
      <c r="A22" s="8" t="str">
        <f>A11</f>
        <v>Summe</v>
      </c>
      <c r="B22" s="28">
        <f t="shared" ref="B22:I22" si="3">SUM(B18:B21)</f>
        <v>102703317.30000001</v>
      </c>
      <c r="C22" s="28">
        <f t="shared" si="3"/>
        <v>2513384.6999999997</v>
      </c>
      <c r="D22" s="28">
        <f t="shared" si="3"/>
        <v>364580183.56999999</v>
      </c>
      <c r="E22" s="28">
        <f t="shared" si="3"/>
        <v>430190</v>
      </c>
      <c r="F22" s="15">
        <f t="shared" si="3"/>
        <v>86311188.300000012</v>
      </c>
      <c r="G22" s="15">
        <f t="shared" si="3"/>
        <v>39651592.799999997</v>
      </c>
      <c r="H22" s="15">
        <f t="shared" si="3"/>
        <v>8408625321.1899996</v>
      </c>
      <c r="I22" s="15">
        <f t="shared" si="3"/>
        <v>9004815177.8600006</v>
      </c>
      <c r="J22" s="17"/>
      <c r="K22" s="17"/>
    </row>
    <row r="23" spans="1:11" x14ac:dyDescent="0.2">
      <c r="A23" s="59" t="s">
        <v>16</v>
      </c>
      <c r="B23" s="60">
        <f t="shared" ref="B23:H23" si="4">B22/$I22</f>
        <v>1.1405377597589684E-2</v>
      </c>
      <c r="C23" s="60">
        <f t="shared" si="4"/>
        <v>2.7911563428637822E-4</v>
      </c>
      <c r="D23" s="60">
        <f t="shared" si="4"/>
        <v>4.0487247807860359E-2</v>
      </c>
      <c r="E23" s="60">
        <f t="shared" si="4"/>
        <v>4.7773329213652431E-5</v>
      </c>
      <c r="F23" s="60">
        <f t="shared" si="4"/>
        <v>9.5850038668435968E-3</v>
      </c>
      <c r="G23" s="60">
        <f t="shared" si="4"/>
        <v>4.4033766398105263E-3</v>
      </c>
      <c r="H23" s="60">
        <f t="shared" si="4"/>
        <v>0.9337921051243957</v>
      </c>
      <c r="I23" s="61">
        <f>SUM(B23:H23)</f>
        <v>0.99999999999999989</v>
      </c>
      <c r="J23" s="17"/>
      <c r="K23" s="17"/>
    </row>
    <row r="24" spans="1:11" x14ac:dyDescent="0.2">
      <c r="A24" s="71"/>
      <c r="B24" s="72"/>
      <c r="C24" s="72"/>
      <c r="D24" s="72"/>
      <c r="E24" s="72"/>
      <c r="F24" s="72"/>
      <c r="G24" s="72"/>
      <c r="H24" s="72"/>
      <c r="I24" s="73"/>
      <c r="J24" s="17"/>
      <c r="K24" s="17"/>
    </row>
    <row r="25" spans="1:11" x14ac:dyDescent="0.2">
      <c r="A25" s="68"/>
      <c r="C25" s="69"/>
      <c r="D25" s="69"/>
      <c r="E25" s="69"/>
    </row>
    <row r="26" spans="1:11" ht="27" customHeight="1" x14ac:dyDescent="0.2">
      <c r="A26" s="237" t="s">
        <v>19</v>
      </c>
      <c r="B26" s="237"/>
      <c r="C26" s="237"/>
      <c r="D26" s="237"/>
      <c r="E26" s="237"/>
      <c r="F26" s="237"/>
      <c r="G26" s="237"/>
      <c r="H26" s="237"/>
      <c r="I26" s="237"/>
    </row>
    <row r="28" spans="1:11" x14ac:dyDescent="0.2">
      <c r="B28" t="s">
        <v>20</v>
      </c>
    </row>
    <row r="30" spans="1:11" x14ac:dyDescent="0.2">
      <c r="C30" s="48"/>
    </row>
    <row r="31" spans="1:11" x14ac:dyDescent="0.2">
      <c r="C31" s="48"/>
    </row>
  </sheetData>
  <mergeCells count="1">
    <mergeCell ref="A26:I26"/>
  </mergeCells>
  <pageMargins left="0.98425196850393704" right="0.70610119047619047" top="1.08" bottom="0.74803149606299213" header="0.31496062992125984" footer="0.31496062992125984"/>
  <pageSetup paperSize="9" scale="74" orientation="landscape" r:id="rId1"/>
  <headerFooter scaleWithDoc="0">
    <oddHeader xml:space="preserve">&amp;L&amp;G&amp;C&amp;"Calibri,Standard"&amp;1&amp;K000000
</oddHeader>
    <oddFooter>&amp;R&amp;UAnlage 1.1&amp;U
Seite &amp;P</oddFooter>
  </headerFooter>
  <customProperties>
    <customPr name="EpmWorksheetKeyString_GUID" r:id="rId2"/>
  </customProperties>
  <ignoredErrors>
    <ignoredError sqref="I11 I22" formula="1"/>
  </ignoredError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65"/>
  <sheetViews>
    <sheetView showGridLines="0" view="pageLayout" zoomScaleNormal="100" workbookViewId="0">
      <selection activeCell="D251" sqref="D251:E255"/>
    </sheetView>
  </sheetViews>
  <sheetFormatPr baseColWidth="10" defaultColWidth="9.140625" defaultRowHeight="12.75" x14ac:dyDescent="0.2"/>
  <cols>
    <col min="1" max="1" width="12.5703125" style="19" customWidth="1"/>
    <col min="2" max="2" width="86.5703125" style="19" customWidth="1"/>
    <col min="3" max="3" width="16.140625" style="19" customWidth="1"/>
    <col min="4" max="4" width="17.5703125" style="19" customWidth="1"/>
    <col min="5" max="5" width="18.85546875" style="19" customWidth="1"/>
    <col min="6" max="6" width="9.140625" style="19"/>
    <col min="7" max="7" width="11.42578125" style="19" bestFit="1" customWidth="1"/>
    <col min="8" max="8" width="10.42578125" style="19" bestFit="1" customWidth="1"/>
    <col min="9" max="9" width="9.140625" style="19"/>
    <col min="10" max="10" width="9.85546875" style="19" bestFit="1" customWidth="1"/>
    <col min="11" max="11" width="11.140625" style="19" bestFit="1" customWidth="1"/>
    <col min="12" max="12" width="9.42578125" style="19" bestFit="1" customWidth="1"/>
    <col min="13" max="13" width="9.5703125" style="19" bestFit="1" customWidth="1"/>
    <col min="14" max="14" width="11" style="19" bestFit="1" customWidth="1"/>
    <col min="15" max="16384" width="9.140625" style="19"/>
  </cols>
  <sheetData>
    <row r="1" spans="1:6" x14ac:dyDescent="0.2">
      <c r="A1" s="23" t="s">
        <v>979</v>
      </c>
      <c r="B1" s="3"/>
      <c r="C1" s="3"/>
      <c r="D1" s="3"/>
      <c r="E1" s="123" t="str">
        <f>'Anlage 1a'!$J$1</f>
        <v>15.07.2025</v>
      </c>
    </row>
    <row r="2" spans="1:6" x14ac:dyDescent="0.2">
      <c r="A2" s="23" t="s">
        <v>980</v>
      </c>
      <c r="B2" s="3"/>
      <c r="C2" s="3"/>
      <c r="D2" s="3"/>
      <c r="E2" s="3"/>
    </row>
    <row r="3" spans="1:6" ht="14.25" x14ac:dyDescent="0.2">
      <c r="A3" s="194" t="s">
        <v>981</v>
      </c>
      <c r="B3" s="102"/>
      <c r="C3" s="102"/>
      <c r="D3" s="102"/>
      <c r="E3" s="102"/>
    </row>
    <row r="4" spans="1:6" x14ac:dyDescent="0.2">
      <c r="A4" s="49" t="s">
        <v>982</v>
      </c>
      <c r="B4" s="3"/>
      <c r="C4" s="3"/>
      <c r="D4" s="3"/>
      <c r="E4" s="3"/>
    </row>
    <row r="5" spans="1:6" ht="14.25" x14ac:dyDescent="0.2">
      <c r="A5" s="194" t="s">
        <v>983</v>
      </c>
      <c r="B5" s="102"/>
      <c r="C5" s="102"/>
      <c r="D5" s="102"/>
      <c r="E5" s="102"/>
    </row>
    <row r="6" spans="1:6" ht="14.25" x14ac:dyDescent="0.2">
      <c r="A6" s="194" t="s">
        <v>984</v>
      </c>
      <c r="B6" s="102"/>
      <c r="C6" s="102"/>
      <c r="D6" s="102"/>
      <c r="E6" s="102"/>
    </row>
    <row r="7" spans="1:6" x14ac:dyDescent="0.2">
      <c r="A7" s="49"/>
      <c r="B7" s="3"/>
      <c r="C7" s="3"/>
      <c r="D7" s="3"/>
      <c r="E7" s="3"/>
    </row>
    <row r="8" spans="1:6" x14ac:dyDescent="0.2">
      <c r="A8" s="36" t="s">
        <v>967</v>
      </c>
      <c r="B8" s="3"/>
      <c r="C8" s="3"/>
      <c r="D8" s="3"/>
    </row>
    <row r="9" spans="1:6" ht="14.25" x14ac:dyDescent="0.2">
      <c r="A9" s="167"/>
      <c r="B9" s="168"/>
      <c r="C9" s="3"/>
      <c r="D9" s="3"/>
    </row>
    <row r="10" spans="1:6" ht="64.5" thickBot="1" x14ac:dyDescent="0.25">
      <c r="A10" s="169" t="s">
        <v>55</v>
      </c>
      <c r="B10" s="166" t="s">
        <v>985</v>
      </c>
      <c r="C10" s="244" t="s">
        <v>986</v>
      </c>
      <c r="D10" s="245"/>
      <c r="E10" s="165" t="s">
        <v>987</v>
      </c>
    </row>
    <row r="11" spans="1:6" ht="27" x14ac:dyDescent="0.2">
      <c r="A11" s="140">
        <v>2014</v>
      </c>
      <c r="B11" s="128" t="s">
        <v>988</v>
      </c>
      <c r="C11" s="149"/>
      <c r="D11" s="299">
        <v>0</v>
      </c>
      <c r="E11" s="300">
        <v>0</v>
      </c>
    </row>
    <row r="12" spans="1:6" ht="25.5" x14ac:dyDescent="0.2">
      <c r="A12" s="141"/>
      <c r="B12" s="132" t="s">
        <v>989</v>
      </c>
      <c r="C12" s="152"/>
      <c r="D12" s="301">
        <v>0</v>
      </c>
      <c r="E12" s="302">
        <v>0</v>
      </c>
      <c r="F12" s="175"/>
    </row>
    <row r="13" spans="1:6" x14ac:dyDescent="0.2">
      <c r="A13" s="141"/>
      <c r="B13" s="132" t="s">
        <v>990</v>
      </c>
      <c r="C13" s="152"/>
      <c r="D13" s="301">
        <v>0</v>
      </c>
      <c r="E13" s="303">
        <v>0</v>
      </c>
    </row>
    <row r="14" spans="1:6" ht="13.5" thickBot="1" x14ac:dyDescent="0.25">
      <c r="A14" s="142"/>
      <c r="B14" s="134" t="s">
        <v>991</v>
      </c>
      <c r="C14" s="155"/>
      <c r="D14" s="304">
        <v>0</v>
      </c>
      <c r="E14" s="305">
        <v>0</v>
      </c>
      <c r="F14" s="175"/>
    </row>
    <row r="15" spans="1:6" ht="25.5" x14ac:dyDescent="0.2">
      <c r="A15" s="140">
        <v>2015</v>
      </c>
      <c r="B15" s="128" t="s">
        <v>992</v>
      </c>
      <c r="C15" s="149"/>
      <c r="D15" s="299">
        <v>0</v>
      </c>
      <c r="E15" s="300">
        <v>0</v>
      </c>
    </row>
    <row r="16" spans="1:6" ht="25.5" x14ac:dyDescent="0.2">
      <c r="A16" s="141"/>
      <c r="B16" s="132" t="s">
        <v>989</v>
      </c>
      <c r="C16" s="152"/>
      <c r="D16" s="301">
        <v>0</v>
      </c>
      <c r="E16" s="302">
        <v>0</v>
      </c>
      <c r="F16" s="175"/>
    </row>
    <row r="17" spans="1:6" x14ac:dyDescent="0.2">
      <c r="A17" s="141"/>
      <c r="B17" s="132" t="s">
        <v>993</v>
      </c>
      <c r="C17" s="152"/>
      <c r="D17" s="301">
        <v>0</v>
      </c>
      <c r="E17" s="302">
        <v>0</v>
      </c>
      <c r="F17" s="175"/>
    </row>
    <row r="18" spans="1:6" ht="13.5" thickBot="1" x14ac:dyDescent="0.25">
      <c r="A18" s="142"/>
      <c r="B18" s="134" t="s">
        <v>994</v>
      </c>
      <c r="C18" s="155"/>
      <c r="D18" s="304">
        <v>0</v>
      </c>
      <c r="E18" s="305">
        <v>0</v>
      </c>
      <c r="F18" s="175"/>
    </row>
    <row r="19" spans="1:6" ht="25.5" x14ac:dyDescent="0.2">
      <c r="A19" s="140">
        <v>2016</v>
      </c>
      <c r="B19" s="147" t="s">
        <v>995</v>
      </c>
      <c r="C19" s="164"/>
      <c r="D19" s="299">
        <v>0</v>
      </c>
      <c r="E19" s="306">
        <v>0</v>
      </c>
      <c r="F19" s="175"/>
    </row>
    <row r="20" spans="1:6" ht="25.5" x14ac:dyDescent="0.2">
      <c r="A20" s="141"/>
      <c r="B20" s="132" t="s">
        <v>996</v>
      </c>
      <c r="C20" s="152"/>
      <c r="D20" s="307">
        <v>0</v>
      </c>
      <c r="E20" s="303">
        <v>0</v>
      </c>
      <c r="F20" s="175"/>
    </row>
    <row r="21" spans="1:6" x14ac:dyDescent="0.2">
      <c r="A21" s="108"/>
      <c r="B21" s="109"/>
      <c r="C21" s="110"/>
      <c r="D21" s="110"/>
      <c r="E21" s="111"/>
    </row>
    <row r="22" spans="1:6" x14ac:dyDescent="0.2">
      <c r="A22" s="108"/>
      <c r="B22" s="109"/>
      <c r="C22" s="110"/>
      <c r="D22" s="110"/>
      <c r="E22" s="111"/>
    </row>
    <row r="23" spans="1:6" x14ac:dyDescent="0.2">
      <c r="A23" s="108"/>
      <c r="B23" s="109"/>
      <c r="C23" s="110"/>
      <c r="D23" s="110"/>
      <c r="E23" s="111"/>
    </row>
    <row r="24" spans="1:6" x14ac:dyDescent="0.2">
      <c r="A24" s="108"/>
      <c r="B24" s="109"/>
      <c r="C24" s="110"/>
      <c r="D24" s="110"/>
      <c r="E24" s="111"/>
    </row>
    <row r="25" spans="1:6" x14ac:dyDescent="0.2">
      <c r="B25" s="109"/>
      <c r="C25" s="110"/>
      <c r="D25" s="110"/>
      <c r="E25" s="120"/>
    </row>
    <row r="26" spans="1:6" ht="13.5" thickBot="1" x14ac:dyDescent="0.25">
      <c r="B26" s="109"/>
      <c r="C26" s="110"/>
      <c r="D26" s="110"/>
      <c r="E26" s="121"/>
    </row>
    <row r="27" spans="1:6" ht="27" x14ac:dyDescent="0.2">
      <c r="A27" s="140">
        <v>2017</v>
      </c>
      <c r="B27" s="147" t="s">
        <v>997</v>
      </c>
      <c r="C27" s="308"/>
      <c r="D27" s="299">
        <v>0</v>
      </c>
      <c r="E27" s="300">
        <v>0</v>
      </c>
    </row>
    <row r="28" spans="1:6" ht="51" x14ac:dyDescent="0.2">
      <c r="A28" s="141"/>
      <c r="B28" s="131" t="s">
        <v>998</v>
      </c>
      <c r="C28" s="309"/>
      <c r="D28" s="307">
        <v>0</v>
      </c>
      <c r="E28" s="303">
        <v>0</v>
      </c>
    </row>
    <row r="29" spans="1:6" ht="27" x14ac:dyDescent="0.2">
      <c r="A29" s="141"/>
      <c r="B29" s="129" t="s">
        <v>999</v>
      </c>
      <c r="C29" s="307">
        <v>0</v>
      </c>
      <c r="D29" s="310"/>
      <c r="E29" s="303">
        <v>0</v>
      </c>
    </row>
    <row r="30" spans="1:6" ht="43.5" customHeight="1" x14ac:dyDescent="0.2">
      <c r="A30" s="141"/>
      <c r="B30" s="129" t="s">
        <v>1000</v>
      </c>
      <c r="C30" s="307">
        <v>0</v>
      </c>
      <c r="D30" s="310"/>
      <c r="E30" s="303">
        <v>0</v>
      </c>
    </row>
    <row r="31" spans="1:6" ht="26.25" thickBot="1" x14ac:dyDescent="0.25">
      <c r="A31" s="142"/>
      <c r="B31" s="130" t="s">
        <v>1001</v>
      </c>
      <c r="C31" s="304">
        <v>0</v>
      </c>
      <c r="D31" s="311"/>
      <c r="E31" s="312">
        <v>0</v>
      </c>
    </row>
    <row r="32" spans="1:6" ht="27" x14ac:dyDescent="0.2">
      <c r="A32" s="140">
        <v>2018</v>
      </c>
      <c r="B32" s="128" t="s">
        <v>1002</v>
      </c>
      <c r="C32" s="313"/>
      <c r="D32" s="299">
        <v>21219</v>
      </c>
      <c r="E32" s="300">
        <v>576.48</v>
      </c>
    </row>
    <row r="33" spans="1:5" ht="25.5" x14ac:dyDescent="0.2">
      <c r="A33" s="141"/>
      <c r="B33" s="129" t="s">
        <v>1003</v>
      </c>
      <c r="C33" s="310"/>
      <c r="D33" s="307">
        <v>0</v>
      </c>
      <c r="E33" s="303">
        <v>0</v>
      </c>
    </row>
    <row r="34" spans="1:5" ht="38.25" x14ac:dyDescent="0.2">
      <c r="A34" s="141"/>
      <c r="B34" s="131" t="s">
        <v>1004</v>
      </c>
      <c r="C34" s="309"/>
      <c r="D34" s="307">
        <v>0</v>
      </c>
      <c r="E34" s="303">
        <v>0</v>
      </c>
    </row>
    <row r="35" spans="1:5" ht="51" x14ac:dyDescent="0.2">
      <c r="A35" s="141"/>
      <c r="B35" s="132" t="s">
        <v>1005</v>
      </c>
      <c r="C35" s="309"/>
      <c r="D35" s="307">
        <v>0</v>
      </c>
      <c r="E35" s="303">
        <v>0</v>
      </c>
    </row>
    <row r="36" spans="1:5" ht="27" x14ac:dyDescent="0.2">
      <c r="A36" s="141"/>
      <c r="B36" s="132" t="s">
        <v>1006</v>
      </c>
      <c r="C36" s="307">
        <v>0</v>
      </c>
      <c r="D36" s="309"/>
      <c r="E36" s="303">
        <v>0</v>
      </c>
    </row>
    <row r="37" spans="1:5" ht="39.75" customHeight="1" x14ac:dyDescent="0.2">
      <c r="A37" s="141"/>
      <c r="B37" s="133" t="s">
        <v>1007</v>
      </c>
      <c r="C37" s="307">
        <v>0</v>
      </c>
      <c r="D37" s="309"/>
      <c r="E37" s="303">
        <v>0</v>
      </c>
    </row>
    <row r="38" spans="1:5" ht="26.25" thickBot="1" x14ac:dyDescent="0.25">
      <c r="A38" s="142"/>
      <c r="B38" s="148" t="s">
        <v>1008</v>
      </c>
      <c r="C38" s="314">
        <v>0</v>
      </c>
      <c r="D38" s="311"/>
      <c r="E38" s="315">
        <v>0</v>
      </c>
    </row>
    <row r="39" spans="1:5" ht="27" x14ac:dyDescent="0.2">
      <c r="A39" s="140">
        <v>2019</v>
      </c>
      <c r="B39" s="128" t="s">
        <v>1009</v>
      </c>
      <c r="C39" s="313"/>
      <c r="D39" s="299">
        <v>43107</v>
      </c>
      <c r="E39" s="300">
        <v>1104.4000000000001</v>
      </c>
    </row>
    <row r="40" spans="1:5" ht="25.5" x14ac:dyDescent="0.2">
      <c r="A40" s="141"/>
      <c r="B40" s="129" t="s">
        <v>1010</v>
      </c>
      <c r="C40" s="310"/>
      <c r="D40" s="307">
        <v>0</v>
      </c>
      <c r="E40" s="303">
        <v>0</v>
      </c>
    </row>
    <row r="41" spans="1:5" ht="38.25" x14ac:dyDescent="0.2">
      <c r="A41" s="141"/>
      <c r="B41" s="131" t="s">
        <v>1011</v>
      </c>
      <c r="C41" s="309"/>
      <c r="D41" s="307">
        <v>0</v>
      </c>
      <c r="E41" s="303">
        <v>0</v>
      </c>
    </row>
    <row r="42" spans="1:5" ht="52.5" x14ac:dyDescent="0.2">
      <c r="A42" s="141"/>
      <c r="B42" s="132" t="s">
        <v>1012</v>
      </c>
      <c r="C42" s="309"/>
      <c r="D42" s="307">
        <v>0</v>
      </c>
      <c r="E42" s="303">
        <v>0</v>
      </c>
    </row>
    <row r="43" spans="1:5" ht="25.5" x14ac:dyDescent="0.2">
      <c r="A43" s="141"/>
      <c r="B43" s="132" t="s">
        <v>1013</v>
      </c>
      <c r="C43" s="307">
        <v>0</v>
      </c>
      <c r="D43" s="309"/>
      <c r="E43" s="303">
        <v>0</v>
      </c>
    </row>
    <row r="44" spans="1:5" ht="36" customHeight="1" x14ac:dyDescent="0.2">
      <c r="A44" s="141"/>
      <c r="B44" s="132" t="s">
        <v>1014</v>
      </c>
      <c r="C44" s="307">
        <v>0</v>
      </c>
      <c r="D44" s="309"/>
      <c r="E44" s="303">
        <v>0</v>
      </c>
    </row>
    <row r="45" spans="1:5" ht="26.25" thickBot="1" x14ac:dyDescent="0.25">
      <c r="A45" s="142"/>
      <c r="B45" s="134" t="s">
        <v>1015</v>
      </c>
      <c r="C45" s="304">
        <v>0</v>
      </c>
      <c r="D45" s="316"/>
      <c r="E45" s="312">
        <v>0</v>
      </c>
    </row>
    <row r="46" spans="1:5" ht="27" x14ac:dyDescent="0.2">
      <c r="A46" s="140">
        <v>2020</v>
      </c>
      <c r="B46" s="128" t="s">
        <v>1016</v>
      </c>
      <c r="C46" s="313"/>
      <c r="D46" s="299">
        <v>29317</v>
      </c>
      <c r="E46" s="300">
        <v>792.27</v>
      </c>
    </row>
    <row r="47" spans="1:5" ht="27" x14ac:dyDescent="0.2">
      <c r="A47" s="141"/>
      <c r="B47" s="129" t="s">
        <v>1017</v>
      </c>
      <c r="C47" s="310"/>
      <c r="D47" s="307">
        <v>0</v>
      </c>
      <c r="E47" s="303">
        <v>0</v>
      </c>
    </row>
    <row r="48" spans="1:5" ht="39.75" x14ac:dyDescent="0.2">
      <c r="A48" s="141"/>
      <c r="B48" s="131" t="s">
        <v>1018</v>
      </c>
      <c r="C48" s="309"/>
      <c r="D48" s="307">
        <v>0</v>
      </c>
      <c r="E48" s="303">
        <v>0</v>
      </c>
    </row>
    <row r="49" spans="1:5" ht="55.5" x14ac:dyDescent="0.2">
      <c r="A49" s="141"/>
      <c r="B49" s="132" t="s">
        <v>1019</v>
      </c>
      <c r="C49" s="309"/>
      <c r="D49" s="307">
        <v>0</v>
      </c>
      <c r="E49" s="303">
        <v>0</v>
      </c>
    </row>
    <row r="50" spans="1:5" ht="25.5" x14ac:dyDescent="0.2">
      <c r="A50" s="141"/>
      <c r="B50" s="132" t="s">
        <v>1020</v>
      </c>
      <c r="C50" s="307">
        <v>0</v>
      </c>
      <c r="D50" s="309"/>
      <c r="E50" s="303">
        <v>0</v>
      </c>
    </row>
    <row r="51" spans="1:5" ht="36" customHeight="1" x14ac:dyDescent="0.2">
      <c r="A51" s="141"/>
      <c r="B51" s="132" t="s">
        <v>1021</v>
      </c>
      <c r="C51" s="307">
        <v>0</v>
      </c>
      <c r="D51" s="309"/>
      <c r="E51" s="303">
        <v>0</v>
      </c>
    </row>
    <row r="52" spans="1:5" ht="27.75" thickBot="1" x14ac:dyDescent="0.25">
      <c r="A52" s="142"/>
      <c r="B52" s="134" t="s">
        <v>1022</v>
      </c>
      <c r="C52" s="304">
        <v>0</v>
      </c>
      <c r="D52" s="316"/>
      <c r="E52" s="312">
        <v>0</v>
      </c>
    </row>
    <row r="53" spans="1:5" ht="27" x14ac:dyDescent="0.2">
      <c r="A53" s="140">
        <v>2021</v>
      </c>
      <c r="B53" s="128" t="s">
        <v>1023</v>
      </c>
      <c r="C53" s="313"/>
      <c r="D53" s="299">
        <v>156773</v>
      </c>
      <c r="E53" s="300">
        <v>4054.6</v>
      </c>
    </row>
    <row r="54" spans="1:5" ht="27" x14ac:dyDescent="0.2">
      <c r="A54" s="141"/>
      <c r="B54" s="129" t="s">
        <v>1024</v>
      </c>
      <c r="C54" s="310"/>
      <c r="D54" s="307">
        <v>0</v>
      </c>
      <c r="E54" s="303">
        <v>0</v>
      </c>
    </row>
    <row r="55" spans="1:5" ht="39.75" x14ac:dyDescent="0.2">
      <c r="A55" s="141"/>
      <c r="B55" s="131" t="s">
        <v>1025</v>
      </c>
      <c r="C55" s="309"/>
      <c r="D55" s="307">
        <v>0</v>
      </c>
      <c r="E55" s="303">
        <v>0</v>
      </c>
    </row>
    <row r="56" spans="1:5" ht="55.5" x14ac:dyDescent="0.2">
      <c r="A56" s="141"/>
      <c r="B56" s="132" t="s">
        <v>1026</v>
      </c>
      <c r="C56" s="309"/>
      <c r="D56" s="307">
        <v>-395625</v>
      </c>
      <c r="E56" s="303">
        <v>-25715.63</v>
      </c>
    </row>
    <row r="57" spans="1:5" ht="27" x14ac:dyDescent="0.2">
      <c r="A57" s="141"/>
      <c r="B57" s="132" t="s">
        <v>1027</v>
      </c>
      <c r="C57" s="307">
        <v>0</v>
      </c>
      <c r="D57" s="309"/>
      <c r="E57" s="303">
        <v>0</v>
      </c>
    </row>
    <row r="58" spans="1:5" ht="36" customHeight="1" x14ac:dyDescent="0.2">
      <c r="A58" s="141"/>
      <c r="B58" s="132" t="s">
        <v>1028</v>
      </c>
      <c r="C58" s="307">
        <v>0</v>
      </c>
      <c r="D58" s="309"/>
      <c r="E58" s="303">
        <v>0</v>
      </c>
    </row>
    <row r="59" spans="1:5" ht="27.75" thickBot="1" x14ac:dyDescent="0.25">
      <c r="A59" s="142"/>
      <c r="B59" s="134" t="s">
        <v>1029</v>
      </c>
      <c r="C59" s="304">
        <v>0</v>
      </c>
      <c r="D59" s="316"/>
      <c r="E59" s="312">
        <v>0</v>
      </c>
    </row>
    <row r="60" spans="1:5" ht="27" x14ac:dyDescent="0.2">
      <c r="A60" s="140">
        <v>2022</v>
      </c>
      <c r="B60" s="128" t="s">
        <v>1030</v>
      </c>
      <c r="C60" s="313"/>
      <c r="D60" s="299">
        <v>5118949</v>
      </c>
      <c r="E60" s="300">
        <v>42813.13</v>
      </c>
    </row>
    <row r="61" spans="1:5" ht="27" x14ac:dyDescent="0.2">
      <c r="A61" s="141"/>
      <c r="B61" s="129" t="s">
        <v>1031</v>
      </c>
      <c r="C61" s="310"/>
      <c r="D61" s="307">
        <v>0</v>
      </c>
      <c r="E61" s="303">
        <v>0</v>
      </c>
    </row>
    <row r="62" spans="1:5" ht="39.75" x14ac:dyDescent="0.2">
      <c r="A62" s="141"/>
      <c r="B62" s="131" t="s">
        <v>1032</v>
      </c>
      <c r="C62" s="309"/>
      <c r="D62" s="307">
        <v>0</v>
      </c>
      <c r="E62" s="303">
        <v>0</v>
      </c>
    </row>
    <row r="63" spans="1:5" ht="55.5" x14ac:dyDescent="0.2">
      <c r="A63" s="141"/>
      <c r="B63" s="132" t="s">
        <v>1033</v>
      </c>
      <c r="C63" s="309"/>
      <c r="D63" s="307">
        <v>125517</v>
      </c>
      <c r="E63" s="303">
        <v>1851.89</v>
      </c>
    </row>
    <row r="64" spans="1:5" ht="27" x14ac:dyDescent="0.2">
      <c r="A64" s="141"/>
      <c r="B64" s="132" t="s">
        <v>1027</v>
      </c>
      <c r="C64" s="307">
        <v>0</v>
      </c>
      <c r="D64" s="309"/>
      <c r="E64" s="303">
        <v>0</v>
      </c>
    </row>
    <row r="65" spans="1:14" ht="36" customHeight="1" x14ac:dyDescent="0.2">
      <c r="A65" s="141"/>
      <c r="B65" s="132" t="s">
        <v>1034</v>
      </c>
      <c r="C65" s="307">
        <v>0</v>
      </c>
      <c r="D65" s="309"/>
      <c r="E65" s="303">
        <v>0</v>
      </c>
    </row>
    <row r="66" spans="1:14" ht="27.75" thickBot="1" x14ac:dyDescent="0.25">
      <c r="A66" s="142"/>
      <c r="B66" s="134" t="s">
        <v>1035</v>
      </c>
      <c r="C66" s="304">
        <v>0</v>
      </c>
      <c r="D66" s="316"/>
      <c r="E66" s="312">
        <v>0</v>
      </c>
    </row>
    <row r="67" spans="1:14" ht="15" customHeight="1" thickBot="1" x14ac:dyDescent="0.25">
      <c r="A67" s="220" t="s">
        <v>1036</v>
      </c>
      <c r="B67" s="192"/>
      <c r="C67" s="317"/>
      <c r="D67" s="318"/>
      <c r="E67" s="319">
        <v>0</v>
      </c>
    </row>
    <row r="68" spans="1:14" ht="16.5" customHeight="1" x14ac:dyDescent="0.2">
      <c r="A68" s="135" t="s">
        <v>58</v>
      </c>
      <c r="B68" s="136"/>
      <c r="C68" s="275"/>
      <c r="D68" s="275">
        <f>SUM(D11:D66)</f>
        <v>5099257</v>
      </c>
      <c r="E68" s="276">
        <f>SUM(E11:E67)</f>
        <v>25477.139999999996</v>
      </c>
    </row>
    <row r="69" spans="1:14" x14ac:dyDescent="0.2">
      <c r="A69" s="43"/>
      <c r="B69" s="43"/>
      <c r="C69" s="33"/>
      <c r="D69" s="33"/>
      <c r="E69" s="34"/>
    </row>
    <row r="70" spans="1:14" x14ac:dyDescent="0.2">
      <c r="A70" s="43"/>
      <c r="B70" s="43"/>
      <c r="C70" s="33"/>
      <c r="D70" s="33"/>
      <c r="E70" s="34"/>
    </row>
    <row r="71" spans="1:14" x14ac:dyDescent="0.2">
      <c r="A71" s="43"/>
      <c r="B71" s="43"/>
      <c r="C71" s="33"/>
      <c r="D71" s="33"/>
      <c r="E71" s="34"/>
    </row>
    <row r="72" spans="1:14" ht="20.100000000000001" customHeight="1" x14ac:dyDescent="0.2">
      <c r="A72" s="137" t="s">
        <v>972</v>
      </c>
      <c r="B72" s="3"/>
      <c r="C72" s="3"/>
      <c r="D72" s="33"/>
      <c r="E72" s="34"/>
    </row>
    <row r="73" spans="1:14" ht="5.85" customHeight="1" x14ac:dyDescent="0.2">
      <c r="A73" s="43"/>
      <c r="B73" s="176"/>
      <c r="C73" s="33"/>
      <c r="D73" s="33"/>
      <c r="E73" s="34"/>
    </row>
    <row r="74" spans="1:14" ht="64.5" thickBot="1" x14ac:dyDescent="0.25">
      <c r="A74" s="138" t="s">
        <v>55</v>
      </c>
      <c r="B74" s="139" t="s">
        <v>985</v>
      </c>
      <c r="C74" s="244" t="s">
        <v>986</v>
      </c>
      <c r="D74" s="245"/>
      <c r="E74" s="139" t="s">
        <v>987</v>
      </c>
    </row>
    <row r="75" spans="1:14" ht="27" x14ac:dyDescent="0.2">
      <c r="A75" s="140">
        <v>2014</v>
      </c>
      <c r="B75" s="128" t="s">
        <v>988</v>
      </c>
      <c r="C75" s="313"/>
      <c r="D75" s="299"/>
      <c r="E75" s="300"/>
      <c r="H75" s="82"/>
      <c r="J75" s="179"/>
      <c r="K75" s="179"/>
      <c r="L75" s="179"/>
      <c r="M75" s="179"/>
      <c r="N75" s="179"/>
    </row>
    <row r="76" spans="1:14" ht="25.5" x14ac:dyDescent="0.2">
      <c r="A76" s="141"/>
      <c r="B76" s="132" t="s">
        <v>989</v>
      </c>
      <c r="C76" s="309"/>
      <c r="D76" s="301"/>
      <c r="E76" s="320"/>
      <c r="G76" s="178"/>
      <c r="H76" s="177"/>
      <c r="J76" s="180"/>
      <c r="K76" s="181"/>
      <c r="L76" s="179"/>
      <c r="M76" s="180"/>
      <c r="N76" s="181"/>
    </row>
    <row r="77" spans="1:14" x14ac:dyDescent="0.2">
      <c r="A77" s="141"/>
      <c r="B77" s="132" t="s">
        <v>990</v>
      </c>
      <c r="C77" s="309"/>
      <c r="D77" s="301"/>
      <c r="E77" s="320"/>
      <c r="G77" s="178"/>
      <c r="H77" s="177"/>
      <c r="J77" s="180"/>
      <c r="K77" s="181"/>
      <c r="L77" s="179"/>
      <c r="M77" s="180"/>
      <c r="N77" s="181"/>
    </row>
    <row r="78" spans="1:14" ht="13.5" thickBot="1" x14ac:dyDescent="0.25">
      <c r="A78" s="142"/>
      <c r="B78" s="134" t="s">
        <v>991</v>
      </c>
      <c r="C78" s="316"/>
      <c r="D78" s="304"/>
      <c r="E78" s="312"/>
      <c r="F78" s="40"/>
      <c r="G78" s="178"/>
      <c r="H78" s="177"/>
      <c r="J78" s="180"/>
      <c r="K78" s="181"/>
      <c r="L78" s="179"/>
      <c r="M78" s="180"/>
      <c r="N78" s="181"/>
    </row>
    <row r="79" spans="1:14" ht="25.5" x14ac:dyDescent="0.2">
      <c r="A79" s="140">
        <v>2015</v>
      </c>
      <c r="B79" s="128" t="s">
        <v>992</v>
      </c>
      <c r="C79" s="313"/>
      <c r="D79" s="299"/>
      <c r="E79" s="300"/>
      <c r="F79" s="40"/>
      <c r="G79" s="178"/>
      <c r="H79" s="177"/>
      <c r="J79" s="180"/>
      <c r="K79" s="181"/>
      <c r="L79" s="179"/>
      <c r="M79" s="180"/>
      <c r="N79" s="181"/>
    </row>
    <row r="80" spans="1:14" ht="25.5" x14ac:dyDescent="0.2">
      <c r="A80" s="141"/>
      <c r="B80" s="132" t="s">
        <v>989</v>
      </c>
      <c r="C80" s="309"/>
      <c r="D80" s="301"/>
      <c r="E80" s="320"/>
      <c r="G80" s="178"/>
      <c r="H80" s="177"/>
      <c r="J80" s="180"/>
      <c r="K80" s="181"/>
      <c r="L80" s="179"/>
      <c r="M80" s="180"/>
      <c r="N80" s="181"/>
    </row>
    <row r="81" spans="1:14" x14ac:dyDescent="0.2">
      <c r="A81" s="141"/>
      <c r="B81" s="132" t="s">
        <v>993</v>
      </c>
      <c r="C81" s="309"/>
      <c r="D81" s="301"/>
      <c r="E81" s="320"/>
      <c r="G81" s="178"/>
      <c r="H81" s="177"/>
      <c r="J81" s="180"/>
      <c r="K81" s="181"/>
      <c r="L81" s="179"/>
      <c r="M81" s="180"/>
      <c r="N81" s="181"/>
    </row>
    <row r="82" spans="1:14" ht="13.5" thickBot="1" x14ac:dyDescent="0.25">
      <c r="A82" s="142"/>
      <c r="B82" s="134" t="s">
        <v>994</v>
      </c>
      <c r="C82" s="316"/>
      <c r="D82" s="304"/>
      <c r="E82" s="312"/>
      <c r="G82" s="178"/>
      <c r="H82" s="177"/>
      <c r="J82" s="180"/>
      <c r="K82" s="181"/>
      <c r="L82" s="179"/>
      <c r="M82" s="180"/>
      <c r="N82" s="181"/>
    </row>
    <row r="83" spans="1:14" ht="25.5" x14ac:dyDescent="0.2">
      <c r="A83" s="140">
        <v>2016</v>
      </c>
      <c r="B83" s="147" t="s">
        <v>995</v>
      </c>
      <c r="C83" s="308"/>
      <c r="D83" s="299"/>
      <c r="E83" s="300"/>
      <c r="G83" s="178"/>
      <c r="H83" s="177"/>
      <c r="J83" s="180"/>
      <c r="K83" s="181"/>
      <c r="L83" s="179"/>
      <c r="M83" s="180"/>
      <c r="N83" s="181"/>
    </row>
    <row r="84" spans="1:14" ht="26.25" thickBot="1" x14ac:dyDescent="0.25">
      <c r="A84" s="141"/>
      <c r="B84" s="132" t="s">
        <v>996</v>
      </c>
      <c r="C84" s="309"/>
      <c r="D84" s="307"/>
      <c r="E84" s="303"/>
      <c r="G84" s="178"/>
      <c r="H84" s="177"/>
      <c r="J84" s="180"/>
      <c r="K84" s="181"/>
      <c r="L84" s="179"/>
      <c r="M84" s="180"/>
      <c r="N84" s="181"/>
    </row>
    <row r="85" spans="1:14" ht="27" x14ac:dyDescent="0.2">
      <c r="A85" s="140">
        <v>2017</v>
      </c>
      <c r="B85" s="147" t="s">
        <v>997</v>
      </c>
      <c r="C85" s="313"/>
      <c r="D85" s="299"/>
      <c r="E85" s="300"/>
      <c r="G85" s="178"/>
      <c r="H85" s="177"/>
      <c r="J85" s="180"/>
      <c r="K85" s="181"/>
      <c r="L85" s="179"/>
      <c r="M85" s="180"/>
      <c r="N85" s="181"/>
    </row>
    <row r="86" spans="1:14" ht="51" x14ac:dyDescent="0.2">
      <c r="A86" s="141"/>
      <c r="B86" s="131" t="s">
        <v>998</v>
      </c>
      <c r="C86" s="310"/>
      <c r="D86" s="301"/>
      <c r="E86" s="320"/>
      <c r="G86" s="178"/>
      <c r="H86" s="177"/>
      <c r="J86" s="180"/>
      <c r="K86" s="181"/>
      <c r="L86" s="179"/>
      <c r="M86" s="180"/>
      <c r="N86" s="181"/>
    </row>
    <row r="87" spans="1:14" ht="27" x14ac:dyDescent="0.2">
      <c r="A87" s="141"/>
      <c r="B87" s="129" t="s">
        <v>999</v>
      </c>
      <c r="C87" s="301"/>
      <c r="D87" s="310"/>
      <c r="E87" s="320"/>
      <c r="F87" s="178"/>
      <c r="G87" s="178"/>
      <c r="H87" s="177"/>
      <c r="J87" s="183"/>
      <c r="K87" s="184"/>
      <c r="L87" s="182"/>
      <c r="M87" s="180"/>
      <c r="N87" s="181"/>
    </row>
    <row r="88" spans="1:14" ht="36" customHeight="1" x14ac:dyDescent="0.2">
      <c r="A88" s="141"/>
      <c r="B88" s="129" t="s">
        <v>1000</v>
      </c>
      <c r="C88" s="301"/>
      <c r="D88" s="310"/>
      <c r="E88" s="320"/>
      <c r="F88" s="178"/>
      <c r="G88" s="178"/>
      <c r="H88" s="177"/>
      <c r="J88" s="180"/>
      <c r="K88" s="181"/>
      <c r="L88" s="179"/>
      <c r="M88" s="180"/>
      <c r="N88" s="181"/>
    </row>
    <row r="89" spans="1:14" ht="26.25" thickBot="1" x14ac:dyDescent="0.25">
      <c r="A89" s="143"/>
      <c r="B89" s="144" t="s">
        <v>1001</v>
      </c>
      <c r="C89" s="321"/>
      <c r="D89" s="322"/>
      <c r="E89" s="323"/>
      <c r="F89" s="178"/>
      <c r="G89" s="178"/>
      <c r="H89" s="177"/>
      <c r="J89" s="180"/>
      <c r="K89" s="181"/>
      <c r="L89" s="179"/>
      <c r="M89" s="180"/>
      <c r="N89" s="181"/>
    </row>
    <row r="90" spans="1:14" ht="14.25" thickTop="1" thickBot="1" x14ac:dyDescent="0.25">
      <c r="A90" s="114"/>
      <c r="B90" s="115"/>
      <c r="C90" s="110"/>
      <c r="D90" s="110"/>
      <c r="E90" s="111"/>
      <c r="F90" s="178"/>
      <c r="G90" s="178"/>
      <c r="H90" s="177"/>
      <c r="J90" s="180"/>
      <c r="K90" s="181"/>
      <c r="L90" s="179"/>
      <c r="M90" s="180"/>
      <c r="N90" s="181"/>
    </row>
    <row r="91" spans="1:14" ht="27" x14ac:dyDescent="0.2">
      <c r="A91" s="140">
        <v>2018</v>
      </c>
      <c r="B91" s="147" t="s">
        <v>1002</v>
      </c>
      <c r="C91" s="313"/>
      <c r="D91" s="299">
        <v>-46035</v>
      </c>
      <c r="E91" s="300">
        <v>-1250.69</v>
      </c>
      <c r="F91" s="178"/>
      <c r="G91" s="178"/>
      <c r="H91" s="177"/>
      <c r="J91" s="180"/>
      <c r="K91" s="181"/>
      <c r="L91" s="179"/>
      <c r="M91" s="180"/>
      <c r="N91" s="181"/>
    </row>
    <row r="92" spans="1:14" ht="25.5" x14ac:dyDescent="0.2">
      <c r="A92" s="141"/>
      <c r="B92" s="131" t="s">
        <v>1003</v>
      </c>
      <c r="C92" s="310"/>
      <c r="D92" s="301"/>
      <c r="E92" s="320"/>
      <c r="F92" s="178"/>
      <c r="G92" s="178"/>
      <c r="H92" s="177"/>
      <c r="J92" s="180"/>
      <c r="K92" s="181"/>
      <c r="L92" s="179"/>
      <c r="M92" s="180"/>
      <c r="N92" s="181"/>
    </row>
    <row r="93" spans="1:14" ht="38.25" x14ac:dyDescent="0.2">
      <c r="A93" s="141"/>
      <c r="B93" s="131" t="s">
        <v>1004</v>
      </c>
      <c r="C93" s="309"/>
      <c r="D93" s="307"/>
      <c r="E93" s="320"/>
      <c r="F93" s="178"/>
      <c r="G93" s="178"/>
      <c r="H93" s="177"/>
      <c r="J93" s="180"/>
      <c r="K93" s="181"/>
      <c r="L93" s="179"/>
      <c r="M93" s="180"/>
      <c r="N93" s="181"/>
    </row>
    <row r="94" spans="1:14" ht="51" x14ac:dyDescent="0.2">
      <c r="A94" s="141"/>
      <c r="B94" s="132" t="s">
        <v>1005</v>
      </c>
      <c r="C94" s="309"/>
      <c r="D94" s="307"/>
      <c r="E94" s="320"/>
      <c r="F94" s="178"/>
      <c r="G94" s="178"/>
      <c r="H94" s="177"/>
      <c r="J94" s="180"/>
      <c r="K94" s="181"/>
      <c r="L94" s="179"/>
      <c r="M94" s="180"/>
      <c r="N94" s="181"/>
    </row>
    <row r="95" spans="1:14" ht="27" x14ac:dyDescent="0.2">
      <c r="A95" s="141"/>
      <c r="B95" s="132" t="s">
        <v>1006</v>
      </c>
      <c r="C95" s="307"/>
      <c r="D95" s="309"/>
      <c r="E95" s="320"/>
      <c r="F95" s="178"/>
      <c r="G95" s="178"/>
      <c r="H95" s="177"/>
      <c r="J95" s="183"/>
      <c r="K95" s="183"/>
      <c r="L95" s="179"/>
      <c r="M95" s="180"/>
      <c r="N95" s="181"/>
    </row>
    <row r="96" spans="1:14" ht="36.75" customHeight="1" x14ac:dyDescent="0.2">
      <c r="A96" s="141"/>
      <c r="B96" s="129" t="s">
        <v>1007</v>
      </c>
      <c r="C96" s="301"/>
      <c r="D96" s="310"/>
      <c r="E96" s="320"/>
      <c r="F96" s="178"/>
      <c r="G96" s="178"/>
      <c r="H96" s="177"/>
      <c r="J96" s="180"/>
      <c r="K96" s="181"/>
      <c r="L96" s="179"/>
      <c r="M96" s="180"/>
      <c r="N96" s="181"/>
    </row>
    <row r="97" spans="1:14" ht="26.25" thickBot="1" x14ac:dyDescent="0.25">
      <c r="A97" s="145"/>
      <c r="B97" s="148" t="s">
        <v>1008</v>
      </c>
      <c r="C97" s="307"/>
      <c r="D97" s="309"/>
      <c r="E97" s="320"/>
      <c r="F97" s="178"/>
      <c r="G97" s="178"/>
      <c r="H97" s="177"/>
      <c r="J97" s="180"/>
      <c r="K97" s="181"/>
      <c r="L97" s="179"/>
      <c r="M97" s="180"/>
      <c r="N97" s="181"/>
    </row>
    <row r="98" spans="1:14" ht="27" x14ac:dyDescent="0.2">
      <c r="A98" s="140">
        <v>2019</v>
      </c>
      <c r="B98" s="128" t="s">
        <v>1009</v>
      </c>
      <c r="C98" s="313"/>
      <c r="D98" s="299">
        <v>7118668</v>
      </c>
      <c r="E98" s="300">
        <v>182380.25</v>
      </c>
      <c r="F98" s="178"/>
      <c r="G98" s="178"/>
      <c r="H98" s="177"/>
      <c r="J98" s="180"/>
      <c r="K98" s="181"/>
      <c r="L98" s="179"/>
      <c r="M98" s="180"/>
      <c r="N98" s="181"/>
    </row>
    <row r="99" spans="1:14" ht="25.5" x14ac:dyDescent="0.2">
      <c r="A99" s="141"/>
      <c r="B99" s="129" t="s">
        <v>1010</v>
      </c>
      <c r="C99" s="310"/>
      <c r="D99" s="301"/>
      <c r="E99" s="303"/>
      <c r="F99" s="178"/>
      <c r="G99" s="178"/>
      <c r="H99" s="177"/>
      <c r="J99" s="180"/>
      <c r="K99" s="181"/>
      <c r="L99" s="179"/>
      <c r="M99" s="180"/>
      <c r="N99" s="181"/>
    </row>
    <row r="100" spans="1:14" ht="38.25" x14ac:dyDescent="0.2">
      <c r="A100" s="141"/>
      <c r="B100" s="131" t="s">
        <v>1011</v>
      </c>
      <c r="C100" s="309"/>
      <c r="D100" s="307"/>
      <c r="E100" s="303"/>
      <c r="F100" s="178"/>
      <c r="G100" s="178"/>
      <c r="H100" s="177"/>
      <c r="J100" s="180"/>
      <c r="K100" s="181"/>
      <c r="L100" s="179"/>
      <c r="M100" s="180"/>
      <c r="N100" s="181"/>
    </row>
    <row r="101" spans="1:14" ht="52.5" x14ac:dyDescent="0.2">
      <c r="A101" s="141"/>
      <c r="B101" s="132" t="s">
        <v>1012</v>
      </c>
      <c r="C101" s="309"/>
      <c r="D101" s="307">
        <v>-7195702</v>
      </c>
      <c r="E101" s="303">
        <v>-460884.69</v>
      </c>
      <c r="F101" s="178"/>
      <c r="G101" s="178"/>
      <c r="H101" s="177"/>
      <c r="J101" s="180"/>
      <c r="K101" s="181"/>
      <c r="L101" s="179"/>
      <c r="M101" s="180"/>
      <c r="N101" s="181"/>
    </row>
    <row r="102" spans="1:14" ht="25.5" x14ac:dyDescent="0.2">
      <c r="A102" s="141"/>
      <c r="B102" s="132" t="s">
        <v>1013</v>
      </c>
      <c r="C102" s="307"/>
      <c r="D102" s="309"/>
      <c r="E102" s="303"/>
      <c r="F102" s="178"/>
      <c r="G102" s="178"/>
      <c r="H102" s="177"/>
      <c r="J102" s="183"/>
      <c r="K102" s="183"/>
      <c r="L102" s="182"/>
      <c r="M102" s="180"/>
      <c r="N102" s="181"/>
    </row>
    <row r="103" spans="1:14" ht="36.75" customHeight="1" x14ac:dyDescent="0.2">
      <c r="A103" s="141"/>
      <c r="B103" s="132" t="s">
        <v>1014</v>
      </c>
      <c r="C103" s="301"/>
      <c r="D103" s="310"/>
      <c r="E103" s="303"/>
      <c r="F103" s="178"/>
      <c r="G103" s="178"/>
      <c r="H103" s="177"/>
      <c r="J103" s="180"/>
      <c r="K103" s="181"/>
      <c r="L103" s="179"/>
      <c r="M103" s="180"/>
      <c r="N103" s="181"/>
    </row>
    <row r="104" spans="1:14" ht="26.25" thickBot="1" x14ac:dyDescent="0.25">
      <c r="A104" s="142"/>
      <c r="B104" s="134" t="s">
        <v>1015</v>
      </c>
      <c r="C104" s="314"/>
      <c r="D104" s="311"/>
      <c r="E104" s="312"/>
      <c r="F104" s="178"/>
      <c r="G104" s="178"/>
      <c r="H104" s="177"/>
      <c r="J104" s="180"/>
      <c r="K104" s="181"/>
      <c r="L104" s="179"/>
      <c r="M104" s="180"/>
      <c r="N104" s="181"/>
    </row>
    <row r="105" spans="1:14" ht="27" x14ac:dyDescent="0.2">
      <c r="A105" s="140">
        <v>2020</v>
      </c>
      <c r="B105" s="128" t="s">
        <v>1016</v>
      </c>
      <c r="C105" s="313"/>
      <c r="D105" s="299">
        <v>62839760</v>
      </c>
      <c r="E105" s="300">
        <v>1698181.84</v>
      </c>
      <c r="F105" s="178"/>
      <c r="G105" s="178"/>
      <c r="H105" s="177"/>
      <c r="J105" s="180"/>
      <c r="K105" s="181"/>
      <c r="L105" s="179"/>
      <c r="M105" s="180"/>
      <c r="N105" s="181"/>
    </row>
    <row r="106" spans="1:14" ht="27" x14ac:dyDescent="0.2">
      <c r="A106" s="141"/>
      <c r="B106" s="129" t="s">
        <v>1017</v>
      </c>
      <c r="C106" s="310"/>
      <c r="D106" s="307">
        <v>-10748694</v>
      </c>
      <c r="E106" s="303">
        <v>-1161890.82</v>
      </c>
      <c r="F106" s="178"/>
      <c r="G106" s="178"/>
      <c r="H106" s="177"/>
      <c r="J106" s="180"/>
      <c r="K106" s="181"/>
      <c r="L106" s="179"/>
      <c r="M106" s="180"/>
      <c r="N106" s="181"/>
    </row>
    <row r="107" spans="1:14" ht="39.75" x14ac:dyDescent="0.2">
      <c r="A107" s="141"/>
      <c r="B107" s="131" t="s">
        <v>1018</v>
      </c>
      <c r="C107" s="309"/>
      <c r="D107" s="307">
        <v>2400409</v>
      </c>
      <c r="E107" s="303">
        <v>32434.29</v>
      </c>
      <c r="F107" s="178"/>
      <c r="G107" s="178"/>
      <c r="H107" s="177"/>
      <c r="J107" s="180"/>
      <c r="K107" s="181"/>
      <c r="L107" s="179"/>
      <c r="M107" s="180"/>
      <c r="N107" s="181"/>
    </row>
    <row r="108" spans="1:14" ht="55.5" x14ac:dyDescent="0.2">
      <c r="A108" s="141"/>
      <c r="B108" s="132" t="s">
        <v>1019</v>
      </c>
      <c r="C108" s="309"/>
      <c r="D108" s="307">
        <v>2229615</v>
      </c>
      <c r="E108" s="303">
        <v>150632.82</v>
      </c>
      <c r="F108" s="178"/>
      <c r="G108" s="178"/>
      <c r="H108" s="177"/>
      <c r="J108" s="180"/>
      <c r="K108" s="181"/>
      <c r="L108" s="179"/>
      <c r="M108" s="180"/>
      <c r="N108" s="181"/>
    </row>
    <row r="109" spans="1:14" ht="36" customHeight="1" x14ac:dyDescent="0.2">
      <c r="A109" s="141"/>
      <c r="B109" s="132" t="s">
        <v>1037</v>
      </c>
      <c r="C109" s="307">
        <v>-43904</v>
      </c>
      <c r="D109" s="309"/>
      <c r="E109" s="303">
        <v>-593.24</v>
      </c>
      <c r="F109" s="178"/>
      <c r="G109" s="178"/>
      <c r="H109" s="177"/>
      <c r="J109" s="183"/>
      <c r="K109" s="184"/>
      <c r="L109" s="182"/>
      <c r="M109" s="180"/>
      <c r="N109" s="181"/>
    </row>
    <row r="110" spans="1:14" ht="36.75" customHeight="1" x14ac:dyDescent="0.2">
      <c r="A110" s="141"/>
      <c r="B110" s="132" t="s">
        <v>1021</v>
      </c>
      <c r="C110" s="307"/>
      <c r="D110" s="309"/>
      <c r="E110" s="303"/>
      <c r="F110" s="178"/>
      <c r="G110" s="178"/>
      <c r="H110" s="177"/>
      <c r="J110" s="180"/>
      <c r="K110" s="181"/>
      <c r="L110" s="182"/>
      <c r="M110" s="180"/>
      <c r="N110" s="181"/>
    </row>
    <row r="111" spans="1:14" ht="27.75" thickBot="1" x14ac:dyDescent="0.25">
      <c r="A111" s="142"/>
      <c r="B111" s="134" t="s">
        <v>1022</v>
      </c>
      <c r="C111" s="304"/>
      <c r="D111" s="316"/>
      <c r="E111" s="312"/>
      <c r="F111" s="178"/>
      <c r="G111" s="178"/>
      <c r="H111" s="177"/>
      <c r="J111" s="178"/>
      <c r="K111" s="177"/>
      <c r="M111" s="178"/>
      <c r="N111" s="177"/>
    </row>
    <row r="112" spans="1:14" ht="27" x14ac:dyDescent="0.2">
      <c r="A112" s="140">
        <v>2021</v>
      </c>
      <c r="B112" s="128" t="s">
        <v>1023</v>
      </c>
      <c r="C112" s="313"/>
      <c r="D112" s="299">
        <v>33805156</v>
      </c>
      <c r="E112" s="300">
        <v>878934.13</v>
      </c>
    </row>
    <row r="113" spans="1:8" ht="27" x14ac:dyDescent="0.2">
      <c r="A113" s="141"/>
      <c r="B113" s="129" t="s">
        <v>1024</v>
      </c>
      <c r="C113" s="310"/>
      <c r="D113" s="307"/>
      <c r="E113" s="303"/>
    </row>
    <row r="114" spans="1:8" ht="39.75" x14ac:dyDescent="0.2">
      <c r="A114" s="141"/>
      <c r="B114" s="131" t="s">
        <v>1025</v>
      </c>
      <c r="C114" s="309"/>
      <c r="D114" s="307">
        <v>529119</v>
      </c>
      <c r="E114" s="303">
        <v>6878.55</v>
      </c>
    </row>
    <row r="115" spans="1:8" ht="55.5" x14ac:dyDescent="0.2">
      <c r="A115" s="141"/>
      <c r="B115" s="132" t="s">
        <v>1026</v>
      </c>
      <c r="C115" s="309"/>
      <c r="D115" s="307">
        <v>1276204</v>
      </c>
      <c r="E115" s="303">
        <v>81917.48</v>
      </c>
    </row>
    <row r="116" spans="1:8" ht="27" x14ac:dyDescent="0.2">
      <c r="A116" s="141"/>
      <c r="B116" s="132" t="s">
        <v>1027</v>
      </c>
      <c r="C116" s="307"/>
      <c r="D116" s="309"/>
      <c r="E116" s="303"/>
    </row>
    <row r="117" spans="1:8" ht="40.5" customHeight="1" x14ac:dyDescent="0.2">
      <c r="A117" s="141"/>
      <c r="B117" s="132" t="s">
        <v>1028</v>
      </c>
      <c r="C117" s="307"/>
      <c r="D117" s="309"/>
      <c r="E117" s="303"/>
    </row>
    <row r="118" spans="1:8" ht="27.75" thickBot="1" x14ac:dyDescent="0.25">
      <c r="A118" s="142"/>
      <c r="B118" s="134" t="s">
        <v>1029</v>
      </c>
      <c r="C118" s="304"/>
      <c r="D118" s="316"/>
      <c r="E118" s="312"/>
    </row>
    <row r="119" spans="1:8" ht="27" x14ac:dyDescent="0.2">
      <c r="A119" s="140">
        <v>2022</v>
      </c>
      <c r="B119" s="128" t="s">
        <v>1030</v>
      </c>
      <c r="C119" s="313"/>
      <c r="D119" s="299">
        <v>6748605</v>
      </c>
      <c r="E119" s="300">
        <v>68916.87</v>
      </c>
    </row>
    <row r="120" spans="1:8" ht="27" x14ac:dyDescent="0.2">
      <c r="A120" s="141"/>
      <c r="B120" s="129" t="s">
        <v>1031</v>
      </c>
      <c r="C120" s="310"/>
      <c r="D120" s="307"/>
      <c r="E120" s="303"/>
    </row>
    <row r="121" spans="1:8" ht="39.75" x14ac:dyDescent="0.2">
      <c r="A121" s="141"/>
      <c r="B121" s="131" t="s">
        <v>1032</v>
      </c>
      <c r="C121" s="309"/>
      <c r="D121" s="307">
        <v>38970</v>
      </c>
      <c r="E121" s="303">
        <v>146.06</v>
      </c>
    </row>
    <row r="122" spans="1:8" ht="55.5" x14ac:dyDescent="0.2">
      <c r="A122" s="141"/>
      <c r="B122" s="132" t="s">
        <v>1033</v>
      </c>
      <c r="C122" s="309"/>
      <c r="D122" s="307">
        <v>918375</v>
      </c>
      <c r="E122" s="303">
        <v>32526.12</v>
      </c>
    </row>
    <row r="123" spans="1:8" ht="27" x14ac:dyDescent="0.2">
      <c r="A123" s="141"/>
      <c r="B123" s="132" t="s">
        <v>1027</v>
      </c>
      <c r="C123" s="307"/>
      <c r="D123" s="309"/>
      <c r="E123" s="303"/>
    </row>
    <row r="124" spans="1:8" ht="36.75" customHeight="1" x14ac:dyDescent="0.2">
      <c r="A124" s="141"/>
      <c r="B124" s="132" t="s">
        <v>1034</v>
      </c>
      <c r="C124" s="307"/>
      <c r="D124" s="309"/>
      <c r="E124" s="303"/>
    </row>
    <row r="125" spans="1:8" ht="27.75" thickBot="1" x14ac:dyDescent="0.25">
      <c r="A125" s="142"/>
      <c r="B125" s="134" t="s">
        <v>1035</v>
      </c>
      <c r="C125" s="304"/>
      <c r="D125" s="316"/>
      <c r="E125" s="312"/>
    </row>
    <row r="126" spans="1:8" ht="13.5" thickBot="1" x14ac:dyDescent="0.25">
      <c r="A126" s="220" t="s">
        <v>1036</v>
      </c>
      <c r="B126" s="192"/>
      <c r="C126" s="317"/>
      <c r="D126" s="318"/>
      <c r="E126" s="300"/>
    </row>
    <row r="127" spans="1:8" ht="18" customHeight="1" x14ac:dyDescent="0.2">
      <c r="A127" s="228" t="s">
        <v>59</v>
      </c>
      <c r="B127" s="229"/>
      <c r="C127" s="277"/>
      <c r="D127" s="277">
        <f>SUM(D75:D125)</f>
        <v>99914450</v>
      </c>
      <c r="E127" s="278">
        <f>SUM(E75:E126)</f>
        <v>1508328.9700000002</v>
      </c>
      <c r="H127" s="177"/>
    </row>
    <row r="128" spans="1:8" x14ac:dyDescent="0.2">
      <c r="A128" s="173"/>
      <c r="B128" s="173"/>
      <c r="C128" s="88"/>
      <c r="D128" s="88"/>
      <c r="E128" s="89"/>
      <c r="H128" s="177"/>
    </row>
    <row r="129" spans="1:8" x14ac:dyDescent="0.2">
      <c r="A129" s="173"/>
      <c r="B129" s="173"/>
      <c r="C129" s="88"/>
      <c r="D129" s="88"/>
      <c r="E129" s="89"/>
      <c r="H129" s="177"/>
    </row>
    <row r="130" spans="1:8" x14ac:dyDescent="0.2">
      <c r="A130" s="173"/>
      <c r="B130" s="173"/>
      <c r="C130" s="88"/>
      <c r="D130" s="88"/>
      <c r="E130" s="89"/>
      <c r="H130" s="177"/>
    </row>
    <row r="131" spans="1:8" ht="26.1" customHeight="1" x14ac:dyDescent="0.2">
      <c r="A131" s="137" t="s">
        <v>973</v>
      </c>
      <c r="B131" s="3"/>
      <c r="C131" s="33"/>
      <c r="D131" s="33"/>
      <c r="E131" s="34"/>
      <c r="H131" s="177"/>
    </row>
    <row r="132" spans="1:8" ht="64.5" thickBot="1" x14ac:dyDescent="0.25">
      <c r="A132" s="138" t="s">
        <v>55</v>
      </c>
      <c r="B132" s="139" t="s">
        <v>985</v>
      </c>
      <c r="C132" s="244" t="s">
        <v>986</v>
      </c>
      <c r="D132" s="245"/>
      <c r="E132" s="139" t="s">
        <v>987</v>
      </c>
      <c r="H132" s="177"/>
    </row>
    <row r="133" spans="1:8" ht="27" x14ac:dyDescent="0.2">
      <c r="A133" s="140">
        <v>2014</v>
      </c>
      <c r="B133" s="128" t="s">
        <v>988</v>
      </c>
      <c r="C133" s="149"/>
      <c r="D133" s="150"/>
      <c r="E133" s="151"/>
    </row>
    <row r="134" spans="1:8" ht="25.5" x14ac:dyDescent="0.2">
      <c r="A134" s="141"/>
      <c r="B134" s="132" t="s">
        <v>989</v>
      </c>
      <c r="C134" s="152"/>
      <c r="D134" s="150"/>
      <c r="E134" s="151"/>
    </row>
    <row r="135" spans="1:8" x14ac:dyDescent="0.2">
      <c r="A135" s="141"/>
      <c r="B135" s="132" t="s">
        <v>990</v>
      </c>
      <c r="C135" s="152"/>
      <c r="D135" s="150"/>
      <c r="E135" s="151"/>
    </row>
    <row r="136" spans="1:8" x14ac:dyDescent="0.2">
      <c r="A136" s="142"/>
      <c r="B136" s="134" t="s">
        <v>991</v>
      </c>
      <c r="C136" s="155"/>
      <c r="D136" s="150"/>
      <c r="E136" s="151"/>
      <c r="F136" s="175"/>
    </row>
    <row r="137" spans="1:8" ht="25.5" x14ac:dyDescent="0.2">
      <c r="A137" s="140">
        <v>2015</v>
      </c>
      <c r="B137" s="128" t="s">
        <v>992</v>
      </c>
      <c r="C137" s="149"/>
      <c r="D137" s="150"/>
      <c r="E137" s="151"/>
    </row>
    <row r="138" spans="1:8" ht="25.5" x14ac:dyDescent="0.2">
      <c r="A138" s="141"/>
      <c r="B138" s="132" t="s">
        <v>989</v>
      </c>
      <c r="C138" s="152"/>
      <c r="D138" s="150"/>
      <c r="E138" s="151"/>
    </row>
    <row r="139" spans="1:8" x14ac:dyDescent="0.2">
      <c r="A139" s="141"/>
      <c r="B139" s="132" t="s">
        <v>993</v>
      </c>
      <c r="C139" s="152"/>
      <c r="D139" s="150"/>
      <c r="E139" s="151"/>
    </row>
    <row r="140" spans="1:8" x14ac:dyDescent="0.2">
      <c r="A140" s="142"/>
      <c r="B140" s="134" t="s">
        <v>994</v>
      </c>
      <c r="C140" s="155"/>
      <c r="D140" s="150"/>
      <c r="E140" s="151"/>
    </row>
    <row r="141" spans="1:8" ht="25.5" x14ac:dyDescent="0.2">
      <c r="A141" s="140">
        <v>2016</v>
      </c>
      <c r="B141" s="147" t="s">
        <v>995</v>
      </c>
      <c r="C141" s="164"/>
      <c r="D141" s="150"/>
      <c r="E141" s="151"/>
    </row>
    <row r="142" spans="1:8" ht="25.5" x14ac:dyDescent="0.2">
      <c r="A142" s="141"/>
      <c r="B142" s="132" t="s">
        <v>996</v>
      </c>
      <c r="C142" s="152"/>
      <c r="D142" s="150"/>
      <c r="E142" s="151"/>
    </row>
    <row r="143" spans="1:8" ht="27" x14ac:dyDescent="0.2">
      <c r="A143" s="140">
        <v>2017</v>
      </c>
      <c r="B143" s="147" t="s">
        <v>997</v>
      </c>
      <c r="C143" s="149"/>
      <c r="D143" s="150"/>
      <c r="E143" s="151"/>
    </row>
    <row r="144" spans="1:8" ht="51" x14ac:dyDescent="0.2">
      <c r="A144" s="141"/>
      <c r="B144" s="131" t="s">
        <v>998</v>
      </c>
      <c r="C144" s="160"/>
      <c r="D144" s="150"/>
      <c r="E144" s="151"/>
    </row>
    <row r="145" spans="1:5" ht="27" x14ac:dyDescent="0.2">
      <c r="A145" s="141"/>
      <c r="B145" s="129" t="s">
        <v>999</v>
      </c>
      <c r="C145" s="153"/>
      <c r="D145" s="160"/>
      <c r="E145" s="154"/>
    </row>
    <row r="146" spans="1:5" ht="36.75" customHeight="1" x14ac:dyDescent="0.2">
      <c r="A146" s="141"/>
      <c r="B146" s="129" t="s">
        <v>1000</v>
      </c>
      <c r="C146" s="153"/>
      <c r="D146" s="160"/>
      <c r="E146" s="154"/>
    </row>
    <row r="147" spans="1:5" ht="25.5" x14ac:dyDescent="0.2">
      <c r="A147" s="142"/>
      <c r="B147" s="130" t="s">
        <v>1001</v>
      </c>
      <c r="C147" s="158"/>
      <c r="D147" s="161"/>
      <c r="E147" s="159"/>
    </row>
    <row r="148" spans="1:5" ht="27" x14ac:dyDescent="0.2">
      <c r="A148" s="140">
        <v>2018</v>
      </c>
      <c r="B148" s="128" t="s">
        <v>1002</v>
      </c>
      <c r="C148" s="149"/>
      <c r="D148" s="150"/>
      <c r="E148" s="151"/>
    </row>
    <row r="149" spans="1:5" ht="25.5" x14ac:dyDescent="0.2">
      <c r="A149" s="141"/>
      <c r="B149" s="129" t="s">
        <v>1003</v>
      </c>
      <c r="C149" s="160"/>
      <c r="D149" s="153"/>
      <c r="E149" s="154"/>
    </row>
    <row r="150" spans="1:5" ht="38.25" x14ac:dyDescent="0.2">
      <c r="A150" s="141"/>
      <c r="B150" s="131" t="s">
        <v>1004</v>
      </c>
      <c r="C150" s="152"/>
      <c r="D150" s="162"/>
      <c r="E150" s="163"/>
    </row>
    <row r="151" spans="1:5" ht="51" x14ac:dyDescent="0.2">
      <c r="A151" s="141"/>
      <c r="B151" s="132" t="s">
        <v>1005</v>
      </c>
      <c r="C151" s="152"/>
      <c r="D151" s="162"/>
      <c r="E151" s="163"/>
    </row>
    <row r="152" spans="1:5" ht="27" x14ac:dyDescent="0.2">
      <c r="A152" s="141"/>
      <c r="B152" s="132" t="s">
        <v>1006</v>
      </c>
      <c r="C152" s="153"/>
      <c r="D152" s="152"/>
      <c r="E152" s="154"/>
    </row>
    <row r="153" spans="1:5" ht="36.75" customHeight="1" x14ac:dyDescent="0.2">
      <c r="A153" s="141"/>
      <c r="B153" s="133" t="s">
        <v>1007</v>
      </c>
      <c r="C153" s="153"/>
      <c r="D153" s="160"/>
      <c r="E153" s="154"/>
    </row>
    <row r="154" spans="1:5" ht="25.5" x14ac:dyDescent="0.2">
      <c r="A154" s="145"/>
      <c r="B154" s="148" t="s">
        <v>1008</v>
      </c>
      <c r="C154" s="158"/>
      <c r="D154" s="152"/>
      <c r="E154" s="159"/>
    </row>
    <row r="155" spans="1:5" ht="27" x14ac:dyDescent="0.2">
      <c r="A155" s="140">
        <v>2019</v>
      </c>
      <c r="B155" s="128" t="s">
        <v>1009</v>
      </c>
      <c r="C155" s="149"/>
      <c r="D155" s="150"/>
      <c r="E155" s="151"/>
    </row>
    <row r="156" spans="1:5" ht="25.5" x14ac:dyDescent="0.2">
      <c r="A156" s="141"/>
      <c r="B156" s="129" t="s">
        <v>1010</v>
      </c>
      <c r="C156" s="160"/>
      <c r="D156" s="153"/>
      <c r="E156" s="163"/>
    </row>
    <row r="157" spans="1:5" ht="38.25" x14ac:dyDescent="0.2">
      <c r="A157" s="141"/>
      <c r="B157" s="131" t="s">
        <v>1011</v>
      </c>
      <c r="C157" s="152"/>
      <c r="D157" s="162"/>
      <c r="E157" s="163"/>
    </row>
    <row r="158" spans="1:5" ht="52.5" x14ac:dyDescent="0.2">
      <c r="A158" s="141"/>
      <c r="B158" s="132" t="s">
        <v>1012</v>
      </c>
      <c r="C158" s="152"/>
      <c r="D158" s="162"/>
      <c r="E158" s="163"/>
    </row>
    <row r="159" spans="1:5" ht="25.5" x14ac:dyDescent="0.2">
      <c r="A159" s="141"/>
      <c r="B159" s="132" t="s">
        <v>1013</v>
      </c>
      <c r="C159" s="153"/>
      <c r="D159" s="152"/>
      <c r="E159" s="154"/>
    </row>
    <row r="160" spans="1:5" ht="36.75" customHeight="1" x14ac:dyDescent="0.2">
      <c r="A160" s="141"/>
      <c r="B160" s="132" t="s">
        <v>1014</v>
      </c>
      <c r="C160" s="153"/>
      <c r="D160" s="160"/>
      <c r="E160" s="154"/>
    </row>
    <row r="161" spans="1:5" ht="26.25" thickBot="1" x14ac:dyDescent="0.25">
      <c r="A161" s="142"/>
      <c r="B161" s="134" t="s">
        <v>1015</v>
      </c>
      <c r="C161" s="158"/>
      <c r="D161" s="161"/>
      <c r="E161" s="159"/>
    </row>
    <row r="162" spans="1:5" ht="27" x14ac:dyDescent="0.2">
      <c r="A162" s="140">
        <v>2020</v>
      </c>
      <c r="B162" s="128" t="s">
        <v>1016</v>
      </c>
      <c r="C162" s="313"/>
      <c r="D162" s="299">
        <v>227782</v>
      </c>
      <c r="E162" s="300">
        <v>6155.57</v>
      </c>
    </row>
    <row r="163" spans="1:5" ht="27" x14ac:dyDescent="0.2">
      <c r="A163" s="141"/>
      <c r="B163" s="129" t="s">
        <v>1017</v>
      </c>
      <c r="C163" s="310"/>
      <c r="D163" s="307"/>
      <c r="E163" s="303"/>
    </row>
    <row r="164" spans="1:5" ht="39.75" x14ac:dyDescent="0.2">
      <c r="A164" s="141"/>
      <c r="B164" s="131" t="s">
        <v>1018</v>
      </c>
      <c r="C164" s="309"/>
      <c r="D164" s="307"/>
      <c r="E164" s="303"/>
    </row>
    <row r="165" spans="1:5" ht="55.5" x14ac:dyDescent="0.2">
      <c r="A165" s="141"/>
      <c r="B165" s="132" t="s">
        <v>1019</v>
      </c>
      <c r="C165" s="309"/>
      <c r="D165" s="307"/>
      <c r="E165" s="303"/>
    </row>
    <row r="166" spans="1:5" ht="36.75" customHeight="1" x14ac:dyDescent="0.2">
      <c r="A166" s="141"/>
      <c r="B166" s="132" t="s">
        <v>1037</v>
      </c>
      <c r="C166" s="301"/>
      <c r="D166" s="309"/>
      <c r="E166" s="320"/>
    </row>
    <row r="167" spans="1:5" ht="36.75" customHeight="1" x14ac:dyDescent="0.2">
      <c r="A167" s="141"/>
      <c r="B167" s="132" t="s">
        <v>1021</v>
      </c>
      <c r="C167" s="301"/>
      <c r="D167" s="309"/>
      <c r="E167" s="320"/>
    </row>
    <row r="168" spans="1:5" ht="27.75" thickBot="1" x14ac:dyDescent="0.25">
      <c r="A168" s="142"/>
      <c r="B168" s="134" t="s">
        <v>1022</v>
      </c>
      <c r="C168" s="314"/>
      <c r="D168" s="316"/>
      <c r="E168" s="315"/>
    </row>
    <row r="169" spans="1:5" ht="27" x14ac:dyDescent="0.2">
      <c r="A169" s="140">
        <v>2021</v>
      </c>
      <c r="B169" s="128" t="s">
        <v>1023</v>
      </c>
      <c r="C169" s="313"/>
      <c r="D169" s="299">
        <v>-6325159</v>
      </c>
      <c r="E169" s="300">
        <v>-164454.17000000001</v>
      </c>
    </row>
    <row r="170" spans="1:5" ht="27" x14ac:dyDescent="0.2">
      <c r="A170" s="141"/>
      <c r="B170" s="129" t="s">
        <v>1024</v>
      </c>
      <c r="C170" s="310"/>
      <c r="D170" s="307"/>
      <c r="E170" s="303"/>
    </row>
    <row r="171" spans="1:5" ht="39.75" x14ac:dyDescent="0.2">
      <c r="A171" s="141"/>
      <c r="B171" s="131" t="s">
        <v>1025</v>
      </c>
      <c r="C171" s="309"/>
      <c r="D171" s="307">
        <v>-2781997</v>
      </c>
      <c r="E171" s="303">
        <v>-36165.980000000003</v>
      </c>
    </row>
    <row r="172" spans="1:5" ht="55.5" x14ac:dyDescent="0.2">
      <c r="A172" s="141"/>
      <c r="B172" s="132" t="s">
        <v>1026</v>
      </c>
      <c r="C172" s="309"/>
      <c r="D172" s="307">
        <v>116168</v>
      </c>
      <c r="E172" s="303">
        <v>7550.96</v>
      </c>
    </row>
    <row r="173" spans="1:5" ht="27" x14ac:dyDescent="0.2">
      <c r="A173" s="141"/>
      <c r="B173" s="132" t="s">
        <v>1027</v>
      </c>
      <c r="C173" s="301"/>
      <c r="D173" s="309"/>
      <c r="E173" s="320"/>
    </row>
    <row r="174" spans="1:5" ht="36.75" customHeight="1" x14ac:dyDescent="0.2">
      <c r="A174" s="141"/>
      <c r="B174" s="132" t="s">
        <v>1028</v>
      </c>
      <c r="C174" s="301"/>
      <c r="D174" s="309"/>
      <c r="E174" s="320"/>
    </row>
    <row r="175" spans="1:5" ht="27.75" thickBot="1" x14ac:dyDescent="0.25">
      <c r="A175" s="142"/>
      <c r="B175" s="134" t="s">
        <v>1029</v>
      </c>
      <c r="C175" s="314"/>
      <c r="D175" s="316"/>
      <c r="E175" s="315"/>
    </row>
    <row r="176" spans="1:5" ht="27" x14ac:dyDescent="0.2">
      <c r="A176" s="140">
        <v>2022</v>
      </c>
      <c r="B176" s="128" t="s">
        <v>1030</v>
      </c>
      <c r="C176" s="313"/>
      <c r="D176" s="299">
        <v>1674380</v>
      </c>
      <c r="E176" s="300">
        <v>12546.49</v>
      </c>
    </row>
    <row r="177" spans="1:5" ht="27" x14ac:dyDescent="0.2">
      <c r="A177" s="141"/>
      <c r="B177" s="129" t="s">
        <v>1031</v>
      </c>
      <c r="C177" s="310"/>
      <c r="D177" s="307"/>
      <c r="E177" s="303"/>
    </row>
    <row r="178" spans="1:5" ht="39.75" x14ac:dyDescent="0.2">
      <c r="A178" s="141"/>
      <c r="B178" s="131" t="s">
        <v>1032</v>
      </c>
      <c r="C178" s="309"/>
      <c r="D178" s="307">
        <v>-18956</v>
      </c>
      <c r="E178" s="303">
        <v>-70.569999999999993</v>
      </c>
    </row>
    <row r="179" spans="1:5" ht="55.5" x14ac:dyDescent="0.2">
      <c r="A179" s="141"/>
      <c r="B179" s="132" t="s">
        <v>1033</v>
      </c>
      <c r="C179" s="309"/>
      <c r="D179" s="307">
        <v>61755</v>
      </c>
      <c r="E179" s="303">
        <v>1223.8499999999999</v>
      </c>
    </row>
    <row r="180" spans="1:5" ht="27" x14ac:dyDescent="0.2">
      <c r="A180" s="141"/>
      <c r="B180" s="132" t="s">
        <v>1027</v>
      </c>
      <c r="C180" s="301"/>
      <c r="D180" s="309"/>
      <c r="E180" s="320"/>
    </row>
    <row r="181" spans="1:5" ht="36.75" customHeight="1" x14ac:dyDescent="0.2">
      <c r="A181" s="141"/>
      <c r="B181" s="132" t="s">
        <v>1034</v>
      </c>
      <c r="C181" s="301"/>
      <c r="D181" s="309"/>
      <c r="E181" s="320"/>
    </row>
    <row r="182" spans="1:5" ht="27.75" thickBot="1" x14ac:dyDescent="0.25">
      <c r="A182" s="142"/>
      <c r="B182" s="134" t="s">
        <v>1035</v>
      </c>
      <c r="C182" s="314"/>
      <c r="D182" s="316"/>
      <c r="E182" s="315"/>
    </row>
    <row r="183" spans="1:5" ht="13.5" thickBot="1" x14ac:dyDescent="0.25">
      <c r="A183" s="220" t="s">
        <v>1036</v>
      </c>
      <c r="B183" s="192"/>
      <c r="C183" s="317"/>
      <c r="D183" s="318"/>
      <c r="E183" s="319"/>
    </row>
    <row r="184" spans="1:5" ht="15.75" customHeight="1" x14ac:dyDescent="0.2">
      <c r="A184" s="135" t="s">
        <v>60</v>
      </c>
      <c r="B184" s="229"/>
      <c r="C184" s="277"/>
      <c r="D184" s="277">
        <f>SUM(D133:D182)</f>
        <v>-7046027</v>
      </c>
      <c r="E184" s="278">
        <f>SUM(E133:E183)</f>
        <v>-173213.85000000003</v>
      </c>
    </row>
    <row r="185" spans="1:5" x14ac:dyDescent="0.2">
      <c r="A185" s="173"/>
      <c r="B185" s="173"/>
      <c r="C185" s="88"/>
      <c r="D185" s="88"/>
      <c r="E185" s="89"/>
    </row>
    <row r="186" spans="1:5" x14ac:dyDescent="0.2">
      <c r="A186" s="173"/>
      <c r="B186" s="173"/>
      <c r="C186" s="88"/>
      <c r="D186" s="88"/>
      <c r="E186" s="89"/>
    </row>
    <row r="187" spans="1:5" x14ac:dyDescent="0.2">
      <c r="A187" s="43"/>
      <c r="B187" s="43"/>
      <c r="C187" s="33"/>
      <c r="D187" s="33"/>
      <c r="E187" s="34"/>
    </row>
    <row r="188" spans="1:5" x14ac:dyDescent="0.2">
      <c r="A188" s="36" t="s">
        <v>974</v>
      </c>
      <c r="B188" s="3"/>
      <c r="C188" s="33"/>
      <c r="D188" s="33"/>
      <c r="E188" s="34"/>
    </row>
    <row r="189" spans="1:5" ht="10.35" customHeight="1" x14ac:dyDescent="0.2">
      <c r="A189" s="3"/>
      <c r="C189" s="33"/>
      <c r="D189" s="33"/>
      <c r="E189" s="34"/>
    </row>
    <row r="190" spans="1:5" ht="64.5" thickBot="1" x14ac:dyDescent="0.25">
      <c r="A190" s="138" t="s">
        <v>55</v>
      </c>
      <c r="B190" s="139" t="s">
        <v>985</v>
      </c>
      <c r="C190" s="244" t="s">
        <v>986</v>
      </c>
      <c r="D190" s="245"/>
      <c r="E190" s="139" t="s">
        <v>987</v>
      </c>
    </row>
    <row r="191" spans="1:5" ht="27" x14ac:dyDescent="0.2">
      <c r="A191" s="140">
        <v>2014</v>
      </c>
      <c r="B191" s="128" t="s">
        <v>988</v>
      </c>
      <c r="C191" s="149"/>
      <c r="D191" s="150"/>
      <c r="E191" s="151"/>
    </row>
    <row r="192" spans="1:5" ht="25.5" x14ac:dyDescent="0.2">
      <c r="A192" s="141"/>
      <c r="B192" s="132" t="s">
        <v>989</v>
      </c>
      <c r="C192" s="152"/>
      <c r="D192" s="153"/>
      <c r="E192" s="154"/>
    </row>
    <row r="193" spans="1:6" x14ac:dyDescent="0.2">
      <c r="A193" s="141"/>
      <c r="B193" s="132" t="s">
        <v>990</v>
      </c>
      <c r="C193" s="152"/>
      <c r="D193" s="153"/>
      <c r="E193" s="154"/>
    </row>
    <row r="194" spans="1:6" ht="13.5" thickBot="1" x14ac:dyDescent="0.25">
      <c r="A194" s="142"/>
      <c r="B194" s="134" t="s">
        <v>991</v>
      </c>
      <c r="C194" s="155"/>
      <c r="D194" s="156"/>
      <c r="E194" s="157"/>
    </row>
    <row r="195" spans="1:6" ht="25.5" x14ac:dyDescent="0.2">
      <c r="A195" s="140">
        <v>2015</v>
      </c>
      <c r="B195" s="128" t="s">
        <v>992</v>
      </c>
      <c r="C195" s="149"/>
      <c r="D195" s="150"/>
      <c r="E195" s="151"/>
    </row>
    <row r="196" spans="1:6" ht="25.5" x14ac:dyDescent="0.2">
      <c r="A196" s="141"/>
      <c r="B196" s="132" t="s">
        <v>989</v>
      </c>
      <c r="C196" s="152"/>
      <c r="D196" s="153"/>
      <c r="E196" s="154"/>
    </row>
    <row r="197" spans="1:6" x14ac:dyDescent="0.2">
      <c r="A197" s="141"/>
      <c r="B197" s="132" t="s">
        <v>993</v>
      </c>
      <c r="C197" s="152"/>
      <c r="D197" s="153"/>
      <c r="E197" s="154"/>
    </row>
    <row r="198" spans="1:6" ht="13.5" thickBot="1" x14ac:dyDescent="0.25">
      <c r="A198" s="142"/>
      <c r="B198" s="134" t="s">
        <v>994</v>
      </c>
      <c r="C198" s="155"/>
      <c r="D198" s="156"/>
      <c r="E198" s="157"/>
    </row>
    <row r="199" spans="1:6" ht="25.5" x14ac:dyDescent="0.2">
      <c r="A199" s="140">
        <v>2016</v>
      </c>
      <c r="B199" s="147" t="s">
        <v>995</v>
      </c>
      <c r="C199" s="164"/>
      <c r="D199" s="150"/>
      <c r="E199" s="151"/>
    </row>
    <row r="200" spans="1:6" ht="26.25" thickBot="1" x14ac:dyDescent="0.25">
      <c r="A200" s="141"/>
      <c r="B200" s="132" t="s">
        <v>996</v>
      </c>
      <c r="C200" s="152"/>
      <c r="D200" s="162"/>
      <c r="E200" s="163"/>
    </row>
    <row r="201" spans="1:6" ht="27" x14ac:dyDescent="0.2">
      <c r="A201" s="140">
        <v>2017</v>
      </c>
      <c r="B201" s="147" t="s">
        <v>997</v>
      </c>
      <c r="C201" s="149"/>
      <c r="D201" s="150"/>
      <c r="E201" s="151"/>
    </row>
    <row r="202" spans="1:6" ht="51" x14ac:dyDescent="0.2">
      <c r="A202" s="141"/>
      <c r="B202" s="131" t="s">
        <v>998</v>
      </c>
      <c r="C202" s="160"/>
      <c r="D202" s="153"/>
      <c r="E202" s="154"/>
    </row>
    <row r="203" spans="1:6" ht="27" x14ac:dyDescent="0.2">
      <c r="A203" s="141"/>
      <c r="B203" s="129" t="s">
        <v>999</v>
      </c>
      <c r="C203" s="153"/>
      <c r="D203" s="160"/>
      <c r="E203" s="154"/>
    </row>
    <row r="204" spans="1:6" ht="36.75" customHeight="1" x14ac:dyDescent="0.2">
      <c r="A204" s="141"/>
      <c r="B204" s="129" t="s">
        <v>1000</v>
      </c>
      <c r="C204" s="153"/>
      <c r="D204" s="160"/>
      <c r="E204" s="154"/>
    </row>
    <row r="205" spans="1:6" ht="26.25" thickBot="1" x14ac:dyDescent="0.25">
      <c r="A205" s="142"/>
      <c r="B205" s="130" t="s">
        <v>1001</v>
      </c>
      <c r="C205" s="158"/>
      <c r="D205" s="161"/>
      <c r="E205" s="159"/>
      <c r="F205" s="175"/>
    </row>
    <row r="206" spans="1:6" x14ac:dyDescent="0.2">
      <c r="A206" s="114"/>
      <c r="B206" s="115"/>
      <c r="C206" s="110"/>
      <c r="D206" s="110"/>
      <c r="E206" s="111"/>
    </row>
    <row r="207" spans="1:6" x14ac:dyDescent="0.2">
      <c r="A207" s="114"/>
      <c r="B207" s="115"/>
      <c r="C207" s="110"/>
      <c r="D207" s="110"/>
      <c r="E207" s="113"/>
    </row>
    <row r="208" spans="1:6" ht="13.5" thickBot="1" x14ac:dyDescent="0.25">
      <c r="A208" s="114"/>
      <c r="B208" s="115"/>
      <c r="C208" s="110"/>
      <c r="D208" s="110"/>
      <c r="E208" s="112"/>
    </row>
    <row r="209" spans="1:5" ht="27" x14ac:dyDescent="0.2">
      <c r="A209" s="140">
        <v>2018</v>
      </c>
      <c r="B209" s="147" t="s">
        <v>1002</v>
      </c>
      <c r="C209" s="313"/>
      <c r="D209" s="299">
        <v>526</v>
      </c>
      <c r="E209" s="324">
        <v>14.29</v>
      </c>
    </row>
    <row r="210" spans="1:5" ht="25.5" x14ac:dyDescent="0.2">
      <c r="A210" s="141"/>
      <c r="B210" s="131" t="s">
        <v>1003</v>
      </c>
      <c r="C210" s="310"/>
      <c r="D210" s="301"/>
      <c r="E210" s="325"/>
    </row>
    <row r="211" spans="1:5" ht="38.25" x14ac:dyDescent="0.2">
      <c r="A211" s="141"/>
      <c r="B211" s="131" t="s">
        <v>1004</v>
      </c>
      <c r="C211" s="309"/>
      <c r="D211" s="307"/>
      <c r="E211" s="326"/>
    </row>
    <row r="212" spans="1:5" ht="51" x14ac:dyDescent="0.2">
      <c r="A212" s="141"/>
      <c r="B212" s="132" t="s">
        <v>1005</v>
      </c>
      <c r="C212" s="309"/>
      <c r="D212" s="307">
        <v>326724</v>
      </c>
      <c r="E212" s="326">
        <v>22191.09</v>
      </c>
    </row>
    <row r="213" spans="1:5" ht="27" x14ac:dyDescent="0.2">
      <c r="A213" s="141"/>
      <c r="B213" s="132" t="s">
        <v>1006</v>
      </c>
      <c r="C213" s="307"/>
      <c r="D213" s="309"/>
      <c r="E213" s="326"/>
    </row>
    <row r="214" spans="1:5" ht="36.75" customHeight="1" x14ac:dyDescent="0.2">
      <c r="A214" s="141"/>
      <c r="B214" s="133" t="s">
        <v>1007</v>
      </c>
      <c r="C214" s="301"/>
      <c r="D214" s="310"/>
      <c r="E214" s="325"/>
    </row>
    <row r="215" spans="1:5" ht="26.25" thickBot="1" x14ac:dyDescent="0.25">
      <c r="A215" s="145"/>
      <c r="B215" s="148" t="s">
        <v>1008</v>
      </c>
      <c r="C215" s="307"/>
      <c r="D215" s="309"/>
      <c r="E215" s="326"/>
    </row>
    <row r="216" spans="1:5" ht="27" x14ac:dyDescent="0.2">
      <c r="A216" s="140">
        <v>2019</v>
      </c>
      <c r="B216" s="128" t="s">
        <v>1009</v>
      </c>
      <c r="C216" s="313"/>
      <c r="D216" s="299">
        <v>-93916</v>
      </c>
      <c r="E216" s="324">
        <v>-2406.12</v>
      </c>
    </row>
    <row r="217" spans="1:5" ht="25.5" x14ac:dyDescent="0.2">
      <c r="A217" s="141"/>
      <c r="B217" s="129" t="s">
        <v>1010</v>
      </c>
      <c r="C217" s="310"/>
      <c r="D217" s="301"/>
      <c r="E217" s="326"/>
    </row>
    <row r="218" spans="1:5" ht="38.25" x14ac:dyDescent="0.2">
      <c r="A218" s="141"/>
      <c r="B218" s="131" t="s">
        <v>1011</v>
      </c>
      <c r="C218" s="309"/>
      <c r="D218" s="307"/>
      <c r="E218" s="326"/>
    </row>
    <row r="219" spans="1:5" ht="52.5" x14ac:dyDescent="0.2">
      <c r="A219" s="141"/>
      <c r="B219" s="132" t="s">
        <v>1012</v>
      </c>
      <c r="C219" s="309"/>
      <c r="D219" s="307">
        <v>749634</v>
      </c>
      <c r="E219" s="326">
        <v>48014.06</v>
      </c>
    </row>
    <row r="220" spans="1:5" ht="25.5" x14ac:dyDescent="0.2">
      <c r="A220" s="141"/>
      <c r="B220" s="132" t="s">
        <v>1013</v>
      </c>
      <c r="C220" s="307"/>
      <c r="D220" s="309"/>
      <c r="E220" s="326"/>
    </row>
    <row r="221" spans="1:5" ht="36.75" customHeight="1" x14ac:dyDescent="0.2">
      <c r="A221" s="141"/>
      <c r="B221" s="132" t="s">
        <v>1014</v>
      </c>
      <c r="C221" s="301"/>
      <c r="D221" s="310"/>
      <c r="E221" s="326"/>
    </row>
    <row r="222" spans="1:5" ht="26.25" thickBot="1" x14ac:dyDescent="0.25">
      <c r="A222" s="142"/>
      <c r="B222" s="134" t="s">
        <v>1015</v>
      </c>
      <c r="C222" s="314"/>
      <c r="D222" s="311"/>
      <c r="E222" s="327"/>
    </row>
    <row r="223" spans="1:5" ht="27" x14ac:dyDescent="0.2">
      <c r="A223" s="140">
        <v>2020</v>
      </c>
      <c r="B223" s="128" t="s">
        <v>1016</v>
      </c>
      <c r="C223" s="313"/>
      <c r="D223" s="299">
        <v>400578</v>
      </c>
      <c r="E223" s="300">
        <v>10825.26</v>
      </c>
    </row>
    <row r="224" spans="1:5" ht="27" x14ac:dyDescent="0.2">
      <c r="A224" s="141"/>
      <c r="B224" s="129" t="s">
        <v>1017</v>
      </c>
      <c r="C224" s="310"/>
      <c r="D224" s="307"/>
      <c r="E224" s="303"/>
    </row>
    <row r="225" spans="1:5" ht="39.75" x14ac:dyDescent="0.2">
      <c r="A225" s="141"/>
      <c r="B225" s="131" t="s">
        <v>1018</v>
      </c>
      <c r="C225" s="309"/>
      <c r="D225" s="307"/>
      <c r="E225" s="303"/>
    </row>
    <row r="226" spans="1:5" ht="55.5" x14ac:dyDescent="0.2">
      <c r="A226" s="141"/>
      <c r="B226" s="132" t="s">
        <v>1019</v>
      </c>
      <c r="C226" s="309"/>
      <c r="D226" s="307">
        <v>372743</v>
      </c>
      <c r="E226" s="303">
        <v>25182.53</v>
      </c>
    </row>
    <row r="227" spans="1:5" ht="36.75" customHeight="1" x14ac:dyDescent="0.2">
      <c r="A227" s="141"/>
      <c r="B227" s="132" t="s">
        <v>1037</v>
      </c>
      <c r="C227" s="307"/>
      <c r="D227" s="309"/>
      <c r="E227" s="303"/>
    </row>
    <row r="228" spans="1:5" ht="36.75" customHeight="1" x14ac:dyDescent="0.2">
      <c r="A228" s="141"/>
      <c r="B228" s="132" t="s">
        <v>1021</v>
      </c>
      <c r="C228" s="307"/>
      <c r="D228" s="309"/>
      <c r="E228" s="303"/>
    </row>
    <row r="229" spans="1:5" ht="27.75" thickBot="1" x14ac:dyDescent="0.25">
      <c r="A229" s="142"/>
      <c r="B229" s="134" t="s">
        <v>1022</v>
      </c>
      <c r="C229" s="304"/>
      <c r="D229" s="316"/>
      <c r="E229" s="312"/>
    </row>
    <row r="230" spans="1:5" ht="27" x14ac:dyDescent="0.2">
      <c r="A230" s="140">
        <v>2021</v>
      </c>
      <c r="B230" s="128" t="s">
        <v>1023</v>
      </c>
      <c r="C230" s="313"/>
      <c r="D230" s="299">
        <v>3575102</v>
      </c>
      <c r="E230" s="300">
        <v>99009.57</v>
      </c>
    </row>
    <row r="231" spans="1:5" ht="27" x14ac:dyDescent="0.2">
      <c r="A231" s="141"/>
      <c r="B231" s="129" t="s">
        <v>1024</v>
      </c>
      <c r="C231" s="310"/>
      <c r="D231" s="307"/>
      <c r="E231" s="303"/>
    </row>
    <row r="232" spans="1:5" ht="39.75" x14ac:dyDescent="0.2">
      <c r="A232" s="141"/>
      <c r="B232" s="131" t="s">
        <v>1025</v>
      </c>
      <c r="C232" s="309"/>
      <c r="D232" s="307">
        <v>-34181</v>
      </c>
      <c r="E232" s="303">
        <v>-895.76</v>
      </c>
    </row>
    <row r="233" spans="1:5" ht="55.5" x14ac:dyDescent="0.2">
      <c r="A233" s="141"/>
      <c r="B233" s="132" t="s">
        <v>1026</v>
      </c>
      <c r="C233" s="309"/>
      <c r="D233" s="307">
        <v>267109</v>
      </c>
      <c r="E233" s="303">
        <v>17362.060000000001</v>
      </c>
    </row>
    <row r="234" spans="1:5" ht="27" x14ac:dyDescent="0.2">
      <c r="A234" s="141"/>
      <c r="B234" s="132" t="s">
        <v>1027</v>
      </c>
      <c r="C234" s="307"/>
      <c r="D234" s="309"/>
      <c r="E234" s="303"/>
    </row>
    <row r="235" spans="1:5" ht="36.75" customHeight="1" x14ac:dyDescent="0.2">
      <c r="A235" s="141"/>
      <c r="B235" s="132" t="s">
        <v>1028</v>
      </c>
      <c r="C235" s="307"/>
      <c r="D235" s="309"/>
      <c r="E235" s="303"/>
    </row>
    <row r="236" spans="1:5" ht="27.75" thickBot="1" x14ac:dyDescent="0.25">
      <c r="A236" s="142"/>
      <c r="B236" s="134" t="s">
        <v>1029</v>
      </c>
      <c r="C236" s="304"/>
      <c r="D236" s="316"/>
      <c r="E236" s="312"/>
    </row>
    <row r="237" spans="1:5" ht="27" x14ac:dyDescent="0.2">
      <c r="A237" s="140">
        <v>2022</v>
      </c>
      <c r="B237" s="128" t="s">
        <v>1030</v>
      </c>
      <c r="C237" s="313"/>
      <c r="D237" s="299">
        <v>5379632</v>
      </c>
      <c r="E237" s="300">
        <v>74163.38</v>
      </c>
    </row>
    <row r="238" spans="1:5" ht="27" x14ac:dyDescent="0.2">
      <c r="A238" s="141"/>
      <c r="B238" s="129" t="s">
        <v>1031</v>
      </c>
      <c r="C238" s="310"/>
      <c r="D238" s="307"/>
      <c r="E238" s="303"/>
    </row>
    <row r="239" spans="1:5" ht="39.75" x14ac:dyDescent="0.2">
      <c r="A239" s="141"/>
      <c r="B239" s="131" t="s">
        <v>1032</v>
      </c>
      <c r="C239" s="309"/>
      <c r="D239" s="307"/>
      <c r="E239" s="303"/>
    </row>
    <row r="240" spans="1:5" ht="55.5" x14ac:dyDescent="0.2">
      <c r="A240" s="141"/>
      <c r="B240" s="132" t="s">
        <v>1033</v>
      </c>
      <c r="C240" s="309"/>
      <c r="D240" s="328">
        <v>602639</v>
      </c>
      <c r="E240" s="303">
        <v>22436.25</v>
      </c>
    </row>
    <row r="241" spans="1:5" ht="27" x14ac:dyDescent="0.2">
      <c r="A241" s="141"/>
      <c r="B241" s="132" t="s">
        <v>1027</v>
      </c>
      <c r="C241" s="307">
        <v>-14700</v>
      </c>
      <c r="D241" s="309"/>
      <c r="E241" s="303">
        <v>-11.08</v>
      </c>
    </row>
    <row r="242" spans="1:5" ht="36.75" customHeight="1" x14ac:dyDescent="0.2">
      <c r="A242" s="141"/>
      <c r="B242" s="132" t="s">
        <v>1034</v>
      </c>
      <c r="C242" s="307"/>
      <c r="D242" s="309"/>
      <c r="E242" s="303"/>
    </row>
    <row r="243" spans="1:5" ht="27.75" thickBot="1" x14ac:dyDescent="0.25">
      <c r="A243" s="141"/>
      <c r="B243" s="193" t="s">
        <v>1035</v>
      </c>
      <c r="C243" s="329"/>
      <c r="D243" s="330"/>
      <c r="E243" s="331"/>
    </row>
    <row r="244" spans="1:5" ht="13.5" thickBot="1" x14ac:dyDescent="0.25">
      <c r="A244" s="220" t="s">
        <v>1036</v>
      </c>
      <c r="B244" s="192"/>
      <c r="C244" s="317"/>
      <c r="D244" s="318"/>
      <c r="E244" s="319"/>
    </row>
    <row r="245" spans="1:5" ht="15.75" customHeight="1" x14ac:dyDescent="0.2">
      <c r="A245" s="230" t="s">
        <v>61</v>
      </c>
      <c r="B245" s="229"/>
      <c r="C245" s="277"/>
      <c r="D245" s="277">
        <f>SUM(D191:D243)</f>
        <v>11546590</v>
      </c>
      <c r="E245" s="278">
        <f>SUM(E191:E244)</f>
        <v>315885.52999999997</v>
      </c>
    </row>
    <row r="246" spans="1:5" x14ac:dyDescent="0.2">
      <c r="A246" s="39"/>
      <c r="B246" s="3"/>
      <c r="C246" s="3"/>
      <c r="D246" s="3"/>
    </row>
    <row r="248" spans="1:5" x14ac:dyDescent="0.2">
      <c r="A248" s="83" t="s">
        <v>976</v>
      </c>
    </row>
    <row r="250" spans="1:5" ht="79.5" customHeight="1" x14ac:dyDescent="0.2">
      <c r="A250" s="103"/>
      <c r="B250" s="231"/>
      <c r="C250" s="246" t="s">
        <v>1038</v>
      </c>
      <c r="D250" s="247"/>
      <c r="E250" s="85" t="s">
        <v>1039</v>
      </c>
    </row>
    <row r="251" spans="1:5" x14ac:dyDescent="0.2">
      <c r="B251" s="26" t="s">
        <v>11</v>
      </c>
      <c r="C251" s="190"/>
      <c r="D251" s="30">
        <f>D68</f>
        <v>5099257</v>
      </c>
      <c r="E251" s="63">
        <f>E68</f>
        <v>25477.139999999996</v>
      </c>
    </row>
    <row r="252" spans="1:5" x14ac:dyDescent="0.2">
      <c r="B252" s="22" t="s">
        <v>12</v>
      </c>
      <c r="C252" s="190"/>
      <c r="D252" s="30">
        <f>D127</f>
        <v>99914450</v>
      </c>
      <c r="E252" s="63">
        <f>E127</f>
        <v>1508328.9700000002</v>
      </c>
    </row>
    <row r="253" spans="1:5" x14ac:dyDescent="0.2">
      <c r="B253" s="22" t="s">
        <v>13</v>
      </c>
      <c r="C253" s="190"/>
      <c r="D253" s="30">
        <f>D184</f>
        <v>-7046027</v>
      </c>
      <c r="E253" s="63">
        <f>E184</f>
        <v>-173213.85000000003</v>
      </c>
    </row>
    <row r="254" spans="1:5" x14ac:dyDescent="0.2">
      <c r="B254" s="27" t="s">
        <v>14</v>
      </c>
      <c r="C254" s="190"/>
      <c r="D254" s="30">
        <f>D245</f>
        <v>11546590</v>
      </c>
      <c r="E254" s="63">
        <f>E245</f>
        <v>315885.52999999997</v>
      </c>
    </row>
    <row r="255" spans="1:5" x14ac:dyDescent="0.2">
      <c r="B255" s="58" t="s">
        <v>15</v>
      </c>
      <c r="C255" s="191"/>
      <c r="D255" s="6">
        <f>SUM(D251:D254)</f>
        <v>109514270</v>
      </c>
      <c r="E255" s="15">
        <f>SUM(E251:E254)</f>
        <v>1676477.79</v>
      </c>
    </row>
    <row r="256" spans="1:5" x14ac:dyDescent="0.2">
      <c r="B256" s="7"/>
      <c r="C256" s="7"/>
      <c r="D256" s="17"/>
    </row>
    <row r="257" spans="2:3" x14ac:dyDescent="0.2">
      <c r="B257" s="83"/>
      <c r="C257" s="124"/>
    </row>
    <row r="258" spans="2:3" ht="14.25" x14ac:dyDescent="0.2">
      <c r="B258" s="19" t="s">
        <v>1040</v>
      </c>
      <c r="C258" s="124"/>
    </row>
    <row r="259" spans="2:3" ht="14.25" x14ac:dyDescent="0.2">
      <c r="B259" s="92" t="s">
        <v>1041</v>
      </c>
    </row>
    <row r="260" spans="2:3" ht="14.25" x14ac:dyDescent="0.2">
      <c r="B260" s="92" t="s">
        <v>1042</v>
      </c>
      <c r="C260" s="3"/>
    </row>
    <row r="261" spans="2:3" ht="14.25" x14ac:dyDescent="0.2">
      <c r="B261" s="19" t="s">
        <v>1043</v>
      </c>
      <c r="C261" s="3"/>
    </row>
    <row r="262" spans="2:3" ht="14.25" x14ac:dyDescent="0.2">
      <c r="B262" s="19" t="s">
        <v>1044</v>
      </c>
      <c r="C262" s="3"/>
    </row>
    <row r="263" spans="2:3" ht="14.25" x14ac:dyDescent="0.2">
      <c r="B263" s="19" t="s">
        <v>1045</v>
      </c>
    </row>
    <row r="264" spans="2:3" ht="14.25" x14ac:dyDescent="0.2">
      <c r="B264" s="19" t="s">
        <v>1046</v>
      </c>
    </row>
    <row r="265" spans="2:3" x14ac:dyDescent="0.2">
      <c r="B265" s="146" t="s">
        <v>1047</v>
      </c>
    </row>
  </sheetData>
  <mergeCells count="5">
    <mergeCell ref="C10:D10"/>
    <mergeCell ref="C74:D74"/>
    <mergeCell ref="C132:D132"/>
    <mergeCell ref="C190:D190"/>
    <mergeCell ref="C250:D250"/>
  </mergeCells>
  <phoneticPr fontId="59" type="noConversion"/>
  <pageMargins left="0.98425196850393704" right="0.70610119047619047" top="1.08" bottom="0.74803149606299213" header="0.31496062992125984" footer="0.31496062992125984"/>
  <pageSetup paperSize="9" scale="76" fitToHeight="0" orientation="landscape" r:id="rId1"/>
  <headerFooter scaleWithDoc="0">
    <oddHeader xml:space="preserve">&amp;L&amp;G&amp;C&amp;"Calibri,Standard"&amp;1&amp;K000000
</oddHeader>
    <oddFooter>&amp;R&amp;UAnlage 1.1&amp;U
Seite &amp;P</oddFooter>
  </headerFooter>
  <rowBreaks count="12" manualBreakCount="12">
    <brk id="26" max="16383" man="1"/>
    <brk id="38" max="16383" man="1"/>
    <brk id="71" max="16383" man="1"/>
    <brk id="90" max="16383" man="1"/>
    <brk id="104" max="16383" man="1"/>
    <brk id="130" max="16383" man="1"/>
    <brk id="147" max="16383" man="1"/>
    <brk id="161" max="16383" man="1"/>
    <brk id="187" max="16383" man="1"/>
    <brk id="208" max="16383" man="1"/>
    <brk id="222" max="16383" man="1"/>
    <brk id="247" max="16383" man="1"/>
  </rowBreaks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view="pageLayout" zoomScaleNormal="100" workbookViewId="0">
      <selection activeCell="E19" sqref="E19:E23"/>
    </sheetView>
  </sheetViews>
  <sheetFormatPr baseColWidth="10" defaultColWidth="9.140625" defaultRowHeight="12.75" x14ac:dyDescent="0.2"/>
  <cols>
    <col min="1" max="1" width="19.5703125" customWidth="1"/>
    <col min="2" max="2" width="14.140625" bestFit="1" customWidth="1"/>
    <col min="3" max="3" width="14.85546875" customWidth="1"/>
    <col min="4" max="4" width="16.28515625" bestFit="1" customWidth="1"/>
    <col min="5" max="5" width="13.7109375" bestFit="1" customWidth="1"/>
    <col min="6" max="6" width="16" bestFit="1" customWidth="1"/>
    <col min="7" max="7" width="16.28515625" bestFit="1" customWidth="1"/>
    <col min="8" max="9" width="17.5703125" customWidth="1"/>
    <col min="11" max="11" width="10.42578125" bestFit="1" customWidth="1"/>
  </cols>
  <sheetData>
    <row r="1" spans="1:11" x14ac:dyDescent="0.2">
      <c r="A1" s="25" t="str">
        <f>'Anlage 1a'!A1</f>
        <v>Finanziell geförderte Strommengen und finanzielle Förderung für das Kalenderjahr 2024 auf Basis der Prüfungsvermerke der ÜNB:</v>
      </c>
      <c r="I1" s="123" t="str">
        <f>'Anlage 1a'!$J$1</f>
        <v>15.07.2025</v>
      </c>
      <c r="K1" s="70"/>
    </row>
    <row r="2" spans="1:11" x14ac:dyDescent="0.2">
      <c r="A2" s="23" t="s">
        <v>21</v>
      </c>
      <c r="K2" s="46"/>
    </row>
    <row r="5" spans="1:11" x14ac:dyDescent="0.2">
      <c r="A5" s="25" t="s">
        <v>22</v>
      </c>
    </row>
    <row r="7" spans="1:11" ht="43.35" customHeight="1" x14ac:dyDescent="0.2">
      <c r="A7" s="4"/>
      <c r="B7" s="170" t="s">
        <v>4</v>
      </c>
      <c r="C7" s="37" t="s">
        <v>5</v>
      </c>
      <c r="D7" s="85" t="s">
        <v>6</v>
      </c>
      <c r="E7" s="85" t="s">
        <v>7</v>
      </c>
      <c r="F7" s="85" t="s">
        <v>8</v>
      </c>
      <c r="G7" s="85" t="s">
        <v>9</v>
      </c>
      <c r="H7" s="85" t="s">
        <v>23</v>
      </c>
      <c r="I7" s="85" t="s">
        <v>24</v>
      </c>
    </row>
    <row r="8" spans="1:11" x14ac:dyDescent="0.2">
      <c r="A8" s="21" t="str">
        <f>'Anlage 1a'!A7</f>
        <v>50Hertz</v>
      </c>
      <c r="B8" s="332">
        <v>13898666.49</v>
      </c>
      <c r="C8" s="332">
        <v>240708.48000000001</v>
      </c>
      <c r="D8" s="332">
        <v>858250925.75</v>
      </c>
      <c r="E8" s="332">
        <v>0</v>
      </c>
      <c r="F8" s="332">
        <v>718332706.21000004</v>
      </c>
      <c r="G8" s="332">
        <v>376445926.44999999</v>
      </c>
      <c r="H8" s="332">
        <v>744945434.83000004</v>
      </c>
      <c r="I8" s="333">
        <f>SUM(B8:H8)</f>
        <v>2712114368.21</v>
      </c>
    </row>
    <row r="9" spans="1:11" x14ac:dyDescent="0.2">
      <c r="A9" s="22" t="str">
        <f>'Anlage 1a'!A8</f>
        <v>Amprion</v>
      </c>
      <c r="B9" s="332">
        <v>25537309.440000001</v>
      </c>
      <c r="C9" s="332">
        <v>635447.79</v>
      </c>
      <c r="D9" s="334">
        <v>709734500.55999994</v>
      </c>
      <c r="E9" s="332">
        <v>3185713.85</v>
      </c>
      <c r="F9" s="332">
        <v>459736296.33999997</v>
      </c>
      <c r="G9" s="332">
        <v>0</v>
      </c>
      <c r="H9" s="332">
        <v>248959992.33000001</v>
      </c>
      <c r="I9" s="333">
        <f>SUM(B9:H9)</f>
        <v>1447789260.3099999</v>
      </c>
    </row>
    <row r="10" spans="1:11" x14ac:dyDescent="0.2">
      <c r="A10" s="5" t="str">
        <f>'Anlage 1a'!A9</f>
        <v>TenneT</v>
      </c>
      <c r="B10" s="334">
        <v>46998650.170000002</v>
      </c>
      <c r="C10" s="334">
        <v>22321.15</v>
      </c>
      <c r="D10" s="334">
        <v>2046743629.24</v>
      </c>
      <c r="E10" s="334">
        <v>32844116.510000002</v>
      </c>
      <c r="F10" s="334">
        <v>921223576.04999995</v>
      </c>
      <c r="G10" s="334">
        <v>1687400905.21</v>
      </c>
      <c r="H10" s="334">
        <v>539680196.80999994</v>
      </c>
      <c r="I10" s="333">
        <f>SUM(B10:H10)</f>
        <v>5274913395.1399994</v>
      </c>
    </row>
    <row r="11" spans="1:11" x14ac:dyDescent="0.2">
      <c r="A11" s="22" t="str">
        <f>'Anlage 1a'!A10</f>
        <v>TransnetBW</v>
      </c>
      <c r="B11" s="332">
        <v>23479082.649999999</v>
      </c>
      <c r="C11" s="332">
        <v>17261.3</v>
      </c>
      <c r="D11" s="332">
        <v>402804648.92000002</v>
      </c>
      <c r="E11" s="332">
        <v>0</v>
      </c>
      <c r="F11" s="332">
        <v>66561817.119999997</v>
      </c>
      <c r="G11" s="332">
        <v>0</v>
      </c>
      <c r="H11" s="332">
        <v>141233709.06</v>
      </c>
      <c r="I11" s="335">
        <f>SUM(B11:H11)</f>
        <v>634096519.04999995</v>
      </c>
    </row>
    <row r="12" spans="1:11" x14ac:dyDescent="0.2">
      <c r="A12" s="6" t="str">
        <f>'Anlage 1a'!A11</f>
        <v>Summe</v>
      </c>
      <c r="B12" s="28">
        <f>SUM(B8:B11)</f>
        <v>109913708.75</v>
      </c>
      <c r="C12" s="28">
        <f t="shared" ref="C12:I12" si="0">SUM(C8:C11)</f>
        <v>915738.72000000009</v>
      </c>
      <c r="D12" s="28">
        <f t="shared" si="0"/>
        <v>4017533704.4700003</v>
      </c>
      <c r="E12" s="28">
        <f t="shared" si="0"/>
        <v>36029830.359999999</v>
      </c>
      <c r="F12" s="15">
        <f t="shared" si="0"/>
        <v>2165854395.7199998</v>
      </c>
      <c r="G12" s="15">
        <f t="shared" si="0"/>
        <v>2063846831.6600001</v>
      </c>
      <c r="H12" s="15">
        <f t="shared" si="0"/>
        <v>1674819333.03</v>
      </c>
      <c r="I12" s="15">
        <f t="shared" si="0"/>
        <v>10068913542.709999</v>
      </c>
    </row>
    <row r="13" spans="1:11" x14ac:dyDescent="0.2">
      <c r="A13" s="59" t="s">
        <v>16</v>
      </c>
      <c r="B13" s="336">
        <f t="shared" ref="B13:H13" si="1">B12/$I12</f>
        <v>1.0916143860384888E-2</v>
      </c>
      <c r="C13" s="336">
        <f t="shared" si="1"/>
        <v>9.0947123154414681E-5</v>
      </c>
      <c r="D13" s="336">
        <f t="shared" si="1"/>
        <v>0.39900369463185403</v>
      </c>
      <c r="E13" s="336">
        <f t="shared" si="1"/>
        <v>3.5783235407841974E-3</v>
      </c>
      <c r="F13" s="336">
        <f t="shared" si="1"/>
        <v>0.21510308798788938</v>
      </c>
      <c r="G13" s="336">
        <f t="shared" si="1"/>
        <v>0.20497214748201381</v>
      </c>
      <c r="H13" s="336">
        <f t="shared" si="1"/>
        <v>0.16633565537391937</v>
      </c>
      <c r="I13" s="337">
        <f>SUM(B13:H13)</f>
        <v>1</v>
      </c>
    </row>
    <row r="14" spans="1:11" x14ac:dyDescent="0.2">
      <c r="A14" s="71"/>
      <c r="B14" s="72"/>
      <c r="C14" s="72"/>
      <c r="D14" s="72"/>
      <c r="E14" s="72"/>
      <c r="F14" s="72"/>
      <c r="G14" s="72"/>
      <c r="H14" s="72"/>
      <c r="I14" s="73"/>
      <c r="J14" s="72"/>
      <c r="K14" s="73"/>
    </row>
    <row r="15" spans="1:11" x14ac:dyDescent="0.2">
      <c r="A15" s="71"/>
      <c r="B15" s="72"/>
      <c r="C15" s="72"/>
      <c r="D15" s="72"/>
      <c r="E15" s="72"/>
      <c r="F15" s="72"/>
      <c r="G15" s="72"/>
      <c r="H15" s="72"/>
      <c r="I15" s="73"/>
    </row>
    <row r="16" spans="1:11" x14ac:dyDescent="0.2">
      <c r="A16" s="238" t="s">
        <v>25</v>
      </c>
      <c r="B16" s="238"/>
      <c r="C16" s="238"/>
      <c r="D16" s="74"/>
      <c r="E16" s="74"/>
      <c r="F16" s="74"/>
      <c r="G16" s="74"/>
      <c r="H16" s="74"/>
      <c r="I16" s="74"/>
      <c r="J16" s="74"/>
      <c r="K16" s="74"/>
    </row>
    <row r="17" spans="1:11" ht="10.5" customHeight="1" x14ac:dyDescent="0.2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</row>
    <row r="18" spans="1:11" ht="43.35" customHeight="1" x14ac:dyDescent="0.2">
      <c r="A18" s="4"/>
      <c r="B18" s="37" t="str">
        <f t="shared" ref="B18:H18" si="2">B7</f>
        <v>Wasserkraft</v>
      </c>
      <c r="C18" s="37" t="str">
        <f t="shared" si="2"/>
        <v>Deponie-, Klär-, Grubengas</v>
      </c>
      <c r="D18" s="37" t="str">
        <f t="shared" si="2"/>
        <v>Biomasse</v>
      </c>
      <c r="E18" s="37" t="str">
        <f t="shared" si="2"/>
        <v>Geothermie</v>
      </c>
      <c r="F18" s="37" t="str">
        <f t="shared" si="2"/>
        <v>Windenergie an Land</v>
      </c>
      <c r="G18" s="37" t="str">
        <f t="shared" si="2"/>
        <v>Windenergie auf See</v>
      </c>
      <c r="H18" s="37" t="str">
        <f t="shared" si="2"/>
        <v>Solare Strahlungsenergie</v>
      </c>
      <c r="I18" s="85" t="s">
        <v>24</v>
      </c>
    </row>
    <row r="19" spans="1:11" x14ac:dyDescent="0.2">
      <c r="A19" s="21" t="str">
        <f>A8</f>
        <v>50Hertz</v>
      </c>
      <c r="B19" s="50">
        <v>372365037</v>
      </c>
      <c r="C19" s="50">
        <v>39534868</v>
      </c>
      <c r="D19" s="50">
        <v>7951293390</v>
      </c>
      <c r="E19" s="50">
        <v>0</v>
      </c>
      <c r="F19" s="50">
        <v>29460783142</v>
      </c>
      <c r="G19" s="50">
        <v>4316251736</v>
      </c>
      <c r="H19" s="50">
        <v>9093238285</v>
      </c>
      <c r="I19" s="75">
        <f>SUM(B19:H19)</f>
        <v>51233466458</v>
      </c>
    </row>
    <row r="20" spans="1:11" x14ac:dyDescent="0.2">
      <c r="A20" s="22" t="str">
        <f>A9</f>
        <v>Amprion</v>
      </c>
      <c r="B20" s="50">
        <v>946201489</v>
      </c>
      <c r="C20" s="50">
        <v>267940706</v>
      </c>
      <c r="D20" s="50">
        <v>6074970735</v>
      </c>
      <c r="E20" s="50">
        <v>18489763</v>
      </c>
      <c r="F20" s="50">
        <v>20171463071</v>
      </c>
      <c r="G20" s="50">
        <v>0</v>
      </c>
      <c r="H20" s="50">
        <v>2801630859</v>
      </c>
      <c r="I20" s="45">
        <f>SUM(B20:H20)</f>
        <v>30280696623</v>
      </c>
    </row>
    <row r="21" spans="1:11" x14ac:dyDescent="0.2">
      <c r="A21" s="5" t="str">
        <f>A10</f>
        <v>TenneT</v>
      </c>
      <c r="B21" s="53">
        <v>1864413655</v>
      </c>
      <c r="C21" s="53">
        <v>3385551</v>
      </c>
      <c r="D21" s="53">
        <v>15580197916</v>
      </c>
      <c r="E21" s="53">
        <v>194073648</v>
      </c>
      <c r="F21" s="53">
        <v>40651458152</v>
      </c>
      <c r="G21" s="53">
        <v>16944507987</v>
      </c>
      <c r="H21" s="53">
        <v>6515370079</v>
      </c>
      <c r="I21" s="45">
        <f>SUM(B21:H21)</f>
        <v>81753406988</v>
      </c>
    </row>
    <row r="22" spans="1:11" x14ac:dyDescent="0.2">
      <c r="A22" s="22" t="str">
        <f>A11</f>
        <v>TransnetBW</v>
      </c>
      <c r="B22" s="50">
        <v>1022024078</v>
      </c>
      <c r="C22" s="50">
        <v>2259919</v>
      </c>
      <c r="D22" s="50">
        <v>3289930390</v>
      </c>
      <c r="E22" s="50">
        <v>0</v>
      </c>
      <c r="F22" s="50">
        <v>2999990314</v>
      </c>
      <c r="G22" s="50">
        <v>0</v>
      </c>
      <c r="H22" s="50">
        <v>1469991598</v>
      </c>
      <c r="I22" s="76">
        <f>SUM(B22:H22)</f>
        <v>8784196299</v>
      </c>
    </row>
    <row r="23" spans="1:11" x14ac:dyDescent="0.2">
      <c r="A23" s="6" t="str">
        <f>A12</f>
        <v>Summe</v>
      </c>
      <c r="B23" s="58">
        <f t="shared" ref="B23:H23" si="3">SUM(B19:B22)</f>
        <v>4205004259</v>
      </c>
      <c r="C23" s="6">
        <f t="shared" si="3"/>
        <v>313121044</v>
      </c>
      <c r="D23" s="14">
        <f t="shared" si="3"/>
        <v>32896392431</v>
      </c>
      <c r="E23" s="14">
        <f t="shared" si="3"/>
        <v>212563411</v>
      </c>
      <c r="F23" s="14">
        <f t="shared" si="3"/>
        <v>93283694679</v>
      </c>
      <c r="G23" s="14">
        <f t="shared" si="3"/>
        <v>21260759723</v>
      </c>
      <c r="H23" s="14">
        <f t="shared" si="3"/>
        <v>19880230821</v>
      </c>
      <c r="I23" s="14">
        <f>SUM(I19:I22)</f>
        <v>172051766368</v>
      </c>
    </row>
    <row r="24" spans="1:11" x14ac:dyDescent="0.2">
      <c r="A24" s="59" t="s">
        <v>16</v>
      </c>
      <c r="B24" s="60">
        <f>B23/$I23</f>
        <v>2.4440343437137132E-2</v>
      </c>
      <c r="C24" s="60">
        <f t="shared" ref="C24:H24" si="4">C23/$I23</f>
        <v>1.8199234486803708E-3</v>
      </c>
      <c r="D24" s="60">
        <f>D23/$I23</f>
        <v>0.1912005504240985</v>
      </c>
      <c r="E24" s="60">
        <f t="shared" si="4"/>
        <v>1.2354619512905784E-3</v>
      </c>
      <c r="F24" s="60">
        <f t="shared" si="4"/>
        <v>0.54218388249194915</v>
      </c>
      <c r="G24" s="60">
        <f t="shared" si="4"/>
        <v>0.12357187706823973</v>
      </c>
      <c r="H24" s="60">
        <f t="shared" si="4"/>
        <v>0.11554796117860452</v>
      </c>
      <c r="I24" s="61">
        <f>SUM(B24:H24)</f>
        <v>1</v>
      </c>
    </row>
    <row r="25" spans="1:11" x14ac:dyDescent="0.2">
      <c r="A25" s="71"/>
      <c r="B25" s="72"/>
      <c r="C25" s="72"/>
      <c r="D25" s="72"/>
      <c r="E25" s="72"/>
      <c r="F25" s="72"/>
      <c r="G25" s="72"/>
      <c r="H25" s="72"/>
      <c r="I25" s="73"/>
    </row>
    <row r="26" spans="1:11" x14ac:dyDescent="0.2">
      <c r="A26" s="71"/>
      <c r="B26" s="72"/>
      <c r="C26" s="72"/>
      <c r="D26" s="72"/>
      <c r="E26" s="72"/>
      <c r="F26" s="72"/>
      <c r="G26" s="72"/>
      <c r="H26" s="72"/>
      <c r="I26" s="73"/>
    </row>
    <row r="27" spans="1:11" x14ac:dyDescent="0.2">
      <c r="A27" s="19"/>
      <c r="B27" s="77"/>
      <c r="C27" s="77"/>
      <c r="D27" s="77"/>
      <c r="E27" s="77"/>
      <c r="F27" s="77"/>
      <c r="G27" s="77"/>
      <c r="H27" s="77"/>
      <c r="I27" s="77"/>
    </row>
    <row r="28" spans="1:11" x14ac:dyDescent="0.2">
      <c r="A28" s="238" t="s">
        <v>26</v>
      </c>
      <c r="B28" s="238"/>
      <c r="C28" s="238"/>
      <c r="D28" s="238"/>
      <c r="E28" s="74"/>
      <c r="F28" s="74"/>
      <c r="G28" s="74"/>
      <c r="H28" s="74"/>
      <c r="I28" s="74"/>
      <c r="J28" s="74"/>
      <c r="K28" s="74"/>
    </row>
    <row r="29" spans="1:11" x14ac:dyDescent="0.2">
      <c r="A29" s="25"/>
      <c r="B29" s="72"/>
      <c r="C29" s="72"/>
      <c r="D29" s="72"/>
      <c r="E29" s="72"/>
      <c r="F29" s="72"/>
      <c r="G29" s="72"/>
      <c r="H29" s="72"/>
      <c r="I29" s="73"/>
    </row>
    <row r="30" spans="1:11" ht="43.35" customHeight="1" x14ac:dyDescent="0.2">
      <c r="A30" s="4"/>
      <c r="B30" s="170" t="str">
        <f t="shared" ref="B30:H30" si="5">B7</f>
        <v>Wasserkraft</v>
      </c>
      <c r="C30" s="170" t="str">
        <f t="shared" si="5"/>
        <v>Deponie-, Klär-, Grubengas</v>
      </c>
      <c r="D30" s="170" t="str">
        <f t="shared" si="5"/>
        <v>Biomasse</v>
      </c>
      <c r="E30" s="170" t="str">
        <f t="shared" si="5"/>
        <v>Geothermie</v>
      </c>
      <c r="F30" s="170" t="str">
        <f t="shared" si="5"/>
        <v>Windenergie an Land</v>
      </c>
      <c r="G30" s="170" t="str">
        <f t="shared" si="5"/>
        <v>Windenergie auf See</v>
      </c>
      <c r="H30" s="37" t="str">
        <f t="shared" si="5"/>
        <v>Solare Strahlungsenergie</v>
      </c>
      <c r="I30" s="85" t="s">
        <v>27</v>
      </c>
    </row>
    <row r="31" spans="1:11" x14ac:dyDescent="0.2">
      <c r="A31" s="21" t="str">
        <f>A19</f>
        <v>50Hertz</v>
      </c>
      <c r="B31" s="50">
        <v>24500211</v>
      </c>
      <c r="C31" s="50">
        <v>38626290</v>
      </c>
      <c r="D31" s="50">
        <v>817169488</v>
      </c>
      <c r="E31" s="50">
        <v>0</v>
      </c>
      <c r="F31" s="50">
        <v>6365259811</v>
      </c>
      <c r="G31" s="50">
        <v>570952844</v>
      </c>
      <c r="H31" s="50">
        <v>1935401288</v>
      </c>
      <c r="I31" s="75">
        <f>SUM(B31:H31)</f>
        <v>9751909932</v>
      </c>
    </row>
    <row r="32" spans="1:11" x14ac:dyDescent="0.2">
      <c r="A32" s="22" t="str">
        <f>A20</f>
        <v>Amprion</v>
      </c>
      <c r="B32" s="50">
        <v>463282570</v>
      </c>
      <c r="C32" s="50">
        <v>208560571</v>
      </c>
      <c r="D32" s="50">
        <v>454298288</v>
      </c>
      <c r="E32" s="50">
        <v>0</v>
      </c>
      <c r="F32" s="50">
        <v>2350877517</v>
      </c>
      <c r="G32" s="50">
        <v>0</v>
      </c>
      <c r="H32" s="50">
        <v>471462261</v>
      </c>
      <c r="I32" s="45">
        <f>SUM(B32:H32)</f>
        <v>3948481207</v>
      </c>
    </row>
    <row r="33" spans="1:9" x14ac:dyDescent="0.2">
      <c r="A33" s="5" t="str">
        <f>A21</f>
        <v>TenneT</v>
      </c>
      <c r="B33" s="50">
        <v>203095416</v>
      </c>
      <c r="C33" s="50">
        <v>15163249</v>
      </c>
      <c r="D33" s="50">
        <v>698735768</v>
      </c>
      <c r="E33" s="50">
        <v>0</v>
      </c>
      <c r="F33" s="50">
        <v>7437265220</v>
      </c>
      <c r="G33" s="50">
        <v>3581169328</v>
      </c>
      <c r="H33" s="50">
        <v>2003390045</v>
      </c>
      <c r="I33" s="45">
        <f>SUM(B33:H33)</f>
        <v>13938819026</v>
      </c>
    </row>
    <row r="34" spans="1:9" x14ac:dyDescent="0.2">
      <c r="A34" s="22" t="str">
        <f>A22</f>
        <v>TransnetBW</v>
      </c>
      <c r="B34" s="50">
        <v>328888358</v>
      </c>
      <c r="C34" s="50">
        <v>5823832</v>
      </c>
      <c r="D34" s="50">
        <v>196108839</v>
      </c>
      <c r="E34" s="50">
        <v>0</v>
      </c>
      <c r="F34" s="50">
        <v>220389167</v>
      </c>
      <c r="G34" s="50">
        <v>0</v>
      </c>
      <c r="H34" s="50">
        <v>149371853</v>
      </c>
      <c r="I34" s="76">
        <f>SUM(B34:H34)</f>
        <v>900582049</v>
      </c>
    </row>
    <row r="35" spans="1:9" x14ac:dyDescent="0.2">
      <c r="A35" s="6" t="str">
        <f>A12</f>
        <v>Summe</v>
      </c>
      <c r="B35" s="58">
        <f t="shared" ref="B35:I35" si="6">SUM(B31:B34)</f>
        <v>1019766555</v>
      </c>
      <c r="C35" s="6">
        <f t="shared" si="6"/>
        <v>268173942</v>
      </c>
      <c r="D35" s="14">
        <f t="shared" si="6"/>
        <v>2166312383</v>
      </c>
      <c r="E35" s="14">
        <f t="shared" si="6"/>
        <v>0</v>
      </c>
      <c r="F35" s="14">
        <f t="shared" si="6"/>
        <v>16373791715</v>
      </c>
      <c r="G35" s="14">
        <f t="shared" si="6"/>
        <v>4152122172</v>
      </c>
      <c r="H35" s="14">
        <f t="shared" si="6"/>
        <v>4559625447</v>
      </c>
      <c r="I35" s="14">
        <f t="shared" si="6"/>
        <v>28539792214</v>
      </c>
    </row>
    <row r="36" spans="1:9" x14ac:dyDescent="0.2">
      <c r="A36" s="59" t="s">
        <v>16</v>
      </c>
      <c r="B36" s="60">
        <f>B35/$I35</f>
        <v>3.5731393815115461E-2</v>
      </c>
      <c r="C36" s="60">
        <f t="shared" ref="C36:H36" si="7">C35/$I35</f>
        <v>9.3964924477778471E-3</v>
      </c>
      <c r="D36" s="60">
        <f t="shared" si="7"/>
        <v>7.5904980903726771E-2</v>
      </c>
      <c r="E36" s="60">
        <f t="shared" si="7"/>
        <v>0</v>
      </c>
      <c r="F36" s="60">
        <f t="shared" si="7"/>
        <v>0.57371797216407017</v>
      </c>
      <c r="G36" s="60">
        <f t="shared" si="7"/>
        <v>0.14548536796855882</v>
      </c>
      <c r="H36" s="60">
        <f t="shared" si="7"/>
        <v>0.15976379270075089</v>
      </c>
      <c r="I36" s="61">
        <f>SUM(B36:H36)</f>
        <v>1</v>
      </c>
    </row>
  </sheetData>
  <mergeCells count="2">
    <mergeCell ref="A16:C16"/>
    <mergeCell ref="A28:D28"/>
  </mergeCells>
  <pageMargins left="0.98425196850393704" right="0.70610119047619047" top="1.08" bottom="0.74803149606299213" header="0.31496062992125984" footer="0.31496062992125984"/>
  <pageSetup paperSize="9" scale="76" orientation="landscape" r:id="rId1"/>
  <headerFooter scaleWithDoc="0">
    <oddHeader xml:space="preserve">&amp;L&amp;G&amp;C&amp;"Calibri,Standard"&amp;1&amp;K000000
</oddHeader>
    <oddFooter>&amp;R&amp;UAnlage 1.1&amp;U
Seite &amp;P</oddFooter>
  </headerFooter>
  <customProperties>
    <customPr name="EpmWorksheetKeyString_GUID" r:id="rId2"/>
  </customProperties>
  <ignoredErrors>
    <ignoredError sqref="I23 I12 I35" formula="1"/>
  </ignoredError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view="pageLayout" zoomScaleNormal="110" workbookViewId="0">
      <selection activeCell="D24" sqref="D24"/>
    </sheetView>
  </sheetViews>
  <sheetFormatPr baseColWidth="10" defaultColWidth="9.140625" defaultRowHeight="12.75" x14ac:dyDescent="0.2"/>
  <cols>
    <col min="1" max="1" width="25.5703125" customWidth="1"/>
    <col min="2" max="2" width="14.7109375" bestFit="1" customWidth="1"/>
    <col min="4" max="4" width="25.5703125" customWidth="1"/>
    <col min="5" max="5" width="12.42578125" bestFit="1" customWidth="1"/>
    <col min="9" max="9" width="10.140625" bestFit="1" customWidth="1"/>
    <col min="11" max="11" width="10.42578125" bestFit="1" customWidth="1"/>
  </cols>
  <sheetData>
    <row r="1" spans="1:11" x14ac:dyDescent="0.2">
      <c r="A1" s="25" t="str">
        <f>'Anlage 1a'!A1</f>
        <v>Finanziell geförderte Strommengen und finanzielle Förderung für das Kalenderjahr 2024 auf Basis der Prüfungsvermerke der ÜNB:</v>
      </c>
      <c r="E1" s="123"/>
      <c r="I1" s="123" t="str">
        <f>'Anlage 1a'!$J$1</f>
        <v>15.07.2025</v>
      </c>
      <c r="K1" s="70"/>
    </row>
    <row r="2" spans="1:11" x14ac:dyDescent="0.2">
      <c r="A2" s="23" t="s">
        <v>28</v>
      </c>
      <c r="K2" s="46"/>
    </row>
    <row r="5" spans="1:11" x14ac:dyDescent="0.2">
      <c r="A5" s="25" t="s">
        <v>29</v>
      </c>
      <c r="D5" s="25" t="s">
        <v>30</v>
      </c>
    </row>
    <row r="7" spans="1:11" x14ac:dyDescent="0.2">
      <c r="A7" s="78" t="str">
        <f>+'Anlage 1a'!A7</f>
        <v>50Hertz</v>
      </c>
      <c r="B7" s="51">
        <v>3794894</v>
      </c>
      <c r="C7" s="73"/>
      <c r="D7" s="78" t="str">
        <f>'Anlage 1a'!A7</f>
        <v>50Hertz</v>
      </c>
      <c r="E7" s="79">
        <v>92193.88</v>
      </c>
      <c r="F7" s="73"/>
      <c r="G7" s="73"/>
      <c r="H7" s="73"/>
      <c r="I7" s="73"/>
      <c r="J7" s="73"/>
      <c r="K7" s="73"/>
    </row>
    <row r="8" spans="1:11" x14ac:dyDescent="0.2">
      <c r="A8" s="22" t="str">
        <f>+'Anlage 1a'!A8</f>
        <v>Amprion</v>
      </c>
      <c r="B8" s="52">
        <v>5374439</v>
      </c>
      <c r="C8" s="73"/>
      <c r="D8" s="22" t="str">
        <f>'Anlage 1a'!A8</f>
        <v>Amprion</v>
      </c>
      <c r="E8" s="65">
        <v>137752.04999999999</v>
      </c>
      <c r="F8" s="73"/>
      <c r="G8" s="73"/>
      <c r="H8" s="73"/>
      <c r="I8" s="73"/>
      <c r="J8" s="73"/>
      <c r="K8" s="73"/>
    </row>
    <row r="9" spans="1:11" x14ac:dyDescent="0.2">
      <c r="A9" s="5" t="str">
        <f>+'Anlage 1a'!A9</f>
        <v>TenneT</v>
      </c>
      <c r="B9" s="54">
        <v>10718363</v>
      </c>
      <c r="C9" s="73"/>
      <c r="D9" s="5" t="str">
        <f>'Anlage 1a'!A9</f>
        <v>TenneT</v>
      </c>
      <c r="E9" s="66">
        <v>263323.94</v>
      </c>
      <c r="F9" s="73"/>
      <c r="G9" s="73"/>
      <c r="H9" s="73"/>
      <c r="I9" s="73"/>
      <c r="J9" s="73"/>
      <c r="K9" s="73"/>
    </row>
    <row r="10" spans="1:11" x14ac:dyDescent="0.2">
      <c r="A10" s="22" t="str">
        <f>+'Anlage 1a'!A10</f>
        <v>TransnetBW</v>
      </c>
      <c r="B10" s="52">
        <v>4428682</v>
      </c>
      <c r="C10" s="73"/>
      <c r="D10" s="22" t="str">
        <f>'Anlage 1a'!A10</f>
        <v>TransnetBW</v>
      </c>
      <c r="E10" s="65">
        <v>109740.92</v>
      </c>
      <c r="F10" s="73"/>
      <c r="G10" s="73"/>
      <c r="H10" s="73"/>
      <c r="I10" s="73"/>
      <c r="J10" s="73"/>
      <c r="K10" s="73"/>
    </row>
    <row r="11" spans="1:11" x14ac:dyDescent="0.2">
      <c r="A11" s="6" t="str">
        <f>'Anlage 1a'!$A$11</f>
        <v>Summe</v>
      </c>
      <c r="B11" s="6">
        <f>SUM(B7:B10)</f>
        <v>24316378</v>
      </c>
      <c r="C11" s="73"/>
      <c r="D11" s="6" t="str">
        <f>'Anlage 1a'!$A$11</f>
        <v>Summe</v>
      </c>
      <c r="E11" s="207">
        <f>SUM(E7:E10)</f>
        <v>603010.79</v>
      </c>
      <c r="F11" s="73"/>
      <c r="G11" s="73"/>
      <c r="H11" s="73"/>
      <c r="I11" s="73"/>
      <c r="J11" s="73"/>
      <c r="K11" s="73"/>
    </row>
    <row r="12" spans="1:1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72"/>
      <c r="K12" s="73"/>
    </row>
    <row r="13" spans="1:11" x14ac:dyDescent="0.2">
      <c r="A13" s="71"/>
      <c r="B13" s="72"/>
      <c r="C13" s="72"/>
      <c r="D13" s="72"/>
      <c r="E13" s="72"/>
      <c r="F13" s="72"/>
      <c r="G13" s="72"/>
      <c r="H13" s="72"/>
      <c r="I13" s="73"/>
    </row>
    <row r="14" spans="1:11" x14ac:dyDescent="0.2">
      <c r="A14" s="25" t="s">
        <v>31</v>
      </c>
      <c r="C14" s="72"/>
      <c r="F14" s="72"/>
      <c r="G14" s="72"/>
      <c r="H14" s="72"/>
      <c r="I14" s="72"/>
      <c r="J14" s="72"/>
      <c r="K14" s="72"/>
    </row>
    <row r="15" spans="1:11" x14ac:dyDescent="0.2">
      <c r="C15" s="72"/>
      <c r="F15" s="72"/>
      <c r="G15" s="72"/>
      <c r="H15" s="72"/>
      <c r="I15" s="72"/>
      <c r="J15" s="72"/>
      <c r="K15" s="72"/>
    </row>
    <row r="16" spans="1:11" x14ac:dyDescent="0.2">
      <c r="A16" s="78" t="str">
        <f>+'Anlage 1a'!A7</f>
        <v>50Hertz</v>
      </c>
      <c r="B16" s="79">
        <v>28386404.210000001</v>
      </c>
      <c r="C16" s="72"/>
      <c r="F16" s="72"/>
      <c r="G16" s="72"/>
      <c r="H16" s="72"/>
      <c r="I16" s="72"/>
      <c r="J16" s="72"/>
      <c r="K16" s="72"/>
    </row>
    <row r="17" spans="1:11" x14ac:dyDescent="0.2">
      <c r="A17" s="22" t="str">
        <f>+'Anlage 1a'!A8</f>
        <v>Amprion</v>
      </c>
      <c r="B17" s="65">
        <v>37099271.560000002</v>
      </c>
      <c r="C17" s="72"/>
      <c r="F17" s="72"/>
      <c r="G17" s="72"/>
      <c r="H17" s="72"/>
      <c r="I17" s="72"/>
      <c r="J17" s="72"/>
      <c r="K17" s="72"/>
    </row>
    <row r="18" spans="1:11" x14ac:dyDescent="0.2">
      <c r="A18" s="5" t="str">
        <f>+'Anlage 1a'!A9</f>
        <v>TenneT</v>
      </c>
      <c r="B18" s="66">
        <v>117742151.77</v>
      </c>
      <c r="C18" s="72"/>
      <c r="F18" s="72"/>
      <c r="G18" s="72"/>
      <c r="H18" s="72"/>
      <c r="I18" s="72"/>
      <c r="J18" s="72"/>
      <c r="K18" s="72"/>
    </row>
    <row r="19" spans="1:11" x14ac:dyDescent="0.2">
      <c r="A19" s="22" t="str">
        <f>+'Anlage 1a'!A10</f>
        <v>TransnetBW</v>
      </c>
      <c r="B19" s="65">
        <v>22293007.129999999</v>
      </c>
      <c r="C19" s="72"/>
      <c r="F19" s="72"/>
      <c r="G19" s="72"/>
      <c r="H19" s="72"/>
      <c r="I19" s="72"/>
      <c r="J19" s="72"/>
      <c r="K19" s="72"/>
    </row>
    <row r="20" spans="1:11" x14ac:dyDescent="0.2">
      <c r="A20" s="6" t="str">
        <f>'Anlage 1a'!$A$11</f>
        <v>Summe</v>
      </c>
      <c r="B20" s="207">
        <f>SUM(B16:B19)</f>
        <v>205520834.66999999</v>
      </c>
      <c r="C20" s="72"/>
      <c r="F20" s="72"/>
      <c r="G20" s="72"/>
      <c r="H20" s="72"/>
      <c r="I20" s="72"/>
      <c r="J20" s="72"/>
      <c r="K20" s="72"/>
    </row>
    <row r="21" spans="1:11" x14ac:dyDescent="0.2">
      <c r="A21" s="71"/>
      <c r="B21" s="72"/>
      <c r="C21" s="72"/>
      <c r="F21" s="72"/>
      <c r="G21" s="72"/>
      <c r="H21" s="72"/>
      <c r="I21" s="72"/>
      <c r="J21" s="72"/>
      <c r="K21" s="72"/>
    </row>
    <row r="22" spans="1:11" x14ac:dyDescent="0.2">
      <c r="A22" s="71"/>
      <c r="B22" s="72"/>
      <c r="C22" s="72"/>
      <c r="D22" s="72"/>
      <c r="E22" s="72"/>
      <c r="F22" s="72"/>
      <c r="G22" s="72"/>
      <c r="H22" s="72"/>
      <c r="I22" s="73"/>
    </row>
    <row r="23" spans="1:11" x14ac:dyDescent="0.2">
      <c r="A23" s="71"/>
      <c r="B23" s="72"/>
      <c r="C23" s="72"/>
      <c r="D23" s="72"/>
      <c r="E23" s="72"/>
      <c r="F23" s="72"/>
      <c r="G23" s="72"/>
      <c r="H23" s="72"/>
      <c r="I23" s="73"/>
    </row>
    <row r="24" spans="1:11" x14ac:dyDescent="0.2">
      <c r="B24" s="77"/>
      <c r="C24" s="77"/>
      <c r="D24" s="77"/>
      <c r="E24" s="77"/>
      <c r="F24" s="77"/>
      <c r="G24" s="77"/>
      <c r="H24" s="77"/>
      <c r="I24" s="77"/>
    </row>
    <row r="25" spans="1:11" x14ac:dyDescent="0.2">
      <c r="A25" s="25"/>
      <c r="B25" s="72"/>
      <c r="C25" s="72"/>
      <c r="D25" s="72"/>
      <c r="E25" s="72"/>
      <c r="F25" s="72"/>
      <c r="G25" s="72"/>
      <c r="H25" s="72"/>
      <c r="I25" s="73"/>
    </row>
    <row r="26" spans="1:11" x14ac:dyDescent="0.2">
      <c r="A26" s="25"/>
      <c r="B26" s="72"/>
      <c r="C26" s="72"/>
      <c r="D26" s="72"/>
      <c r="E26" s="72"/>
      <c r="F26" s="72"/>
      <c r="G26" s="72"/>
      <c r="H26" s="72"/>
      <c r="I26" s="73"/>
    </row>
    <row r="27" spans="1:11" x14ac:dyDescent="0.2">
      <c r="A27" s="35"/>
      <c r="B27" s="9"/>
      <c r="C27" s="9"/>
      <c r="D27" s="9"/>
      <c r="E27" s="9"/>
      <c r="F27" s="9"/>
      <c r="G27" s="9"/>
      <c r="H27" s="9"/>
      <c r="I27" s="9"/>
    </row>
    <row r="28" spans="1:11" x14ac:dyDescent="0.2">
      <c r="A28" s="49"/>
      <c r="B28" s="77"/>
      <c r="C28" s="77"/>
      <c r="D28" s="77"/>
      <c r="E28" s="77"/>
      <c r="F28" s="77"/>
      <c r="G28" s="77"/>
      <c r="H28" s="77"/>
      <c r="I28" s="77"/>
    </row>
    <row r="29" spans="1:11" x14ac:dyDescent="0.2">
      <c r="B29" s="77"/>
      <c r="C29" s="77"/>
      <c r="D29" s="77"/>
      <c r="E29" s="77"/>
      <c r="F29" s="77"/>
      <c r="G29" s="77"/>
      <c r="H29" s="77"/>
      <c r="I29" s="77"/>
    </row>
    <row r="30" spans="1:11" x14ac:dyDescent="0.2">
      <c r="A30" s="36"/>
      <c r="B30" s="80"/>
      <c r="C30" s="80"/>
      <c r="D30" s="80"/>
      <c r="E30" s="80"/>
      <c r="F30" s="80"/>
      <c r="G30" s="80"/>
      <c r="H30" s="80"/>
      <c r="I30" s="77"/>
    </row>
    <row r="31" spans="1:11" x14ac:dyDescent="0.2">
      <c r="B31" s="77"/>
      <c r="C31" s="77"/>
      <c r="D31" s="77"/>
      <c r="E31" s="77"/>
      <c r="F31" s="77"/>
      <c r="G31" s="77"/>
      <c r="H31" s="77"/>
      <c r="I31" s="77"/>
    </row>
    <row r="32" spans="1:11" x14ac:dyDescent="0.2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2">
      <c r="A33" s="71"/>
      <c r="B33" s="72"/>
      <c r="C33" s="72"/>
      <c r="D33" s="72"/>
      <c r="E33" s="72"/>
      <c r="F33" s="72"/>
      <c r="G33" s="72"/>
      <c r="H33" s="72"/>
      <c r="I33" s="73"/>
    </row>
  </sheetData>
  <pageMargins left="0.98425196850393704" right="0.70610119047619047" top="1.08" bottom="0.74803149606299213" header="0.31496062992125984" footer="0.31496062992125984"/>
  <pageSetup paperSize="9" scale="76" orientation="landscape" r:id="rId1"/>
  <headerFooter scaleWithDoc="0">
    <oddHeader xml:space="preserve">&amp;L&amp;G&amp;C&amp;"Calibri,Standard"&amp;1&amp;K000000
</oddHeader>
    <oddFooter>&amp;R&amp;UAnlage 1.1&amp;U
Seite &amp;P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view="pageLayout" zoomScaleNormal="100" workbookViewId="0">
      <selection activeCell="E9" sqref="E9"/>
    </sheetView>
  </sheetViews>
  <sheetFormatPr baseColWidth="10" defaultColWidth="9" defaultRowHeight="12.75" x14ac:dyDescent="0.2"/>
  <cols>
    <col min="1" max="1" width="15.42578125" customWidth="1"/>
    <col min="2" max="3" width="19" customWidth="1"/>
    <col min="4" max="4" width="17" customWidth="1"/>
    <col min="5" max="5" width="11.5703125" bestFit="1" customWidth="1"/>
    <col min="6" max="6" width="12.5703125" bestFit="1" customWidth="1"/>
    <col min="7" max="7" width="9.42578125" bestFit="1" customWidth="1"/>
    <col min="8" max="8" width="9.140625" customWidth="1"/>
    <col min="9" max="9" width="13.5703125" bestFit="1" customWidth="1"/>
  </cols>
  <sheetData>
    <row r="1" spans="1:11" x14ac:dyDescent="0.2">
      <c r="A1" s="25" t="str">
        <f>'Anlage 1a'!A1</f>
        <v>Finanziell geförderte Strommengen und finanzielle Förderung für das Kalenderjahr 2024 auf Basis der Prüfungsvermerke der ÜNB:</v>
      </c>
      <c r="B1" s="19"/>
      <c r="C1" s="19"/>
      <c r="D1" s="19"/>
      <c r="E1" s="19"/>
      <c r="F1" s="19"/>
      <c r="I1" s="123" t="str">
        <f>'Anlage 1a'!$J$1</f>
        <v>15.07.2025</v>
      </c>
    </row>
    <row r="2" spans="1:11" x14ac:dyDescent="0.2">
      <c r="A2" s="23" t="s">
        <v>32</v>
      </c>
      <c r="B2" s="19"/>
      <c r="C2" s="19"/>
      <c r="D2" s="19"/>
      <c r="E2" s="19"/>
      <c r="F2" s="19"/>
      <c r="G2" s="19"/>
      <c r="H2" s="19"/>
      <c r="I2" s="19"/>
      <c r="K2" s="1"/>
    </row>
    <row r="3" spans="1:1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11" s="19" customFormat="1" ht="30" customHeight="1" x14ac:dyDescent="0.2">
      <c r="A4" s="238" t="s">
        <v>33</v>
      </c>
      <c r="B4" s="239"/>
      <c r="C4" s="239"/>
      <c r="D4" s="239"/>
      <c r="E4" s="239"/>
      <c r="F4" s="239"/>
      <c r="G4" s="239"/>
      <c r="H4" s="239"/>
      <c r="I4" s="239"/>
      <c r="J4" s="171"/>
    </row>
    <row r="5" spans="1:11" x14ac:dyDescent="0.2">
      <c r="A5" s="19"/>
      <c r="B5" s="19"/>
      <c r="C5" s="19"/>
      <c r="D5" s="19"/>
      <c r="E5" s="19"/>
    </row>
    <row r="6" spans="1:11" ht="25.5" x14ac:dyDescent="0.2">
      <c r="A6" s="172"/>
      <c r="B6" s="170" t="s">
        <v>34</v>
      </c>
      <c r="C6" s="37" t="s">
        <v>35</v>
      </c>
      <c r="D6" s="85" t="s">
        <v>15</v>
      </c>
    </row>
    <row r="7" spans="1:11" x14ac:dyDescent="0.2">
      <c r="A7" s="21" t="str">
        <f>'Anlage 1a'!A7</f>
        <v>50Hertz</v>
      </c>
      <c r="B7" s="65">
        <v>425109.54</v>
      </c>
      <c r="C7" s="65">
        <v>4220078.3</v>
      </c>
      <c r="D7" s="63">
        <f>SUM(B7:C7)</f>
        <v>4645187.84</v>
      </c>
    </row>
    <row r="8" spans="1:11" x14ac:dyDescent="0.2">
      <c r="A8" s="21" t="str">
        <f>'Anlage 1a'!A8</f>
        <v>Amprion</v>
      </c>
      <c r="B8" s="65">
        <v>145362.97</v>
      </c>
      <c r="C8" s="65">
        <v>2877225.36</v>
      </c>
      <c r="D8" s="63">
        <f t="shared" ref="D8:D10" si="0">SUM(B8:C8)</f>
        <v>3022588.33</v>
      </c>
    </row>
    <row r="9" spans="1:11" x14ac:dyDescent="0.2">
      <c r="A9" s="21" t="str">
        <f>'Anlage 1a'!A9</f>
        <v>TenneT</v>
      </c>
      <c r="B9" s="65">
        <v>181373.07</v>
      </c>
      <c r="C9" s="65">
        <v>3410213.53</v>
      </c>
      <c r="D9" s="63">
        <f t="shared" si="0"/>
        <v>3591586.5999999996</v>
      </c>
    </row>
    <row r="10" spans="1:11" x14ac:dyDescent="0.2">
      <c r="A10" s="21" t="str">
        <f>'Anlage 1a'!A10</f>
        <v>TransnetBW</v>
      </c>
      <c r="B10" s="65">
        <v>103687.21</v>
      </c>
      <c r="C10" s="65">
        <v>417457.82</v>
      </c>
      <c r="D10" s="63">
        <f t="shared" si="0"/>
        <v>521145.03</v>
      </c>
    </row>
    <row r="11" spans="1:11" x14ac:dyDescent="0.2">
      <c r="A11" s="8" t="str">
        <f>'Anlage 1a'!A11</f>
        <v>Summe</v>
      </c>
      <c r="B11" s="28">
        <f>SUM(B7:B10)</f>
        <v>855532.79</v>
      </c>
      <c r="C11" s="28">
        <f t="shared" ref="C11" si="1">SUM(C7:C10)</f>
        <v>10924975.01</v>
      </c>
      <c r="D11" s="28">
        <f>SUM(D7:D10)</f>
        <v>11780507.799999999</v>
      </c>
    </row>
    <row r="12" spans="1:11" x14ac:dyDescent="0.2">
      <c r="A12" s="11"/>
      <c r="B12" s="12"/>
      <c r="C12" s="12"/>
      <c r="D12" s="12"/>
      <c r="E12" s="12"/>
      <c r="F12" s="12"/>
      <c r="G12" s="12"/>
      <c r="H12" s="12"/>
      <c r="I12" s="13"/>
    </row>
    <row r="13" spans="1:11" x14ac:dyDescent="0.2">
      <c r="A13" s="93"/>
      <c r="B13" s="93"/>
      <c r="C13" s="93"/>
      <c r="D13" s="93"/>
      <c r="E13" s="93"/>
      <c r="F13" s="93"/>
      <c r="G13" s="93"/>
      <c r="H13" s="93"/>
      <c r="I13" s="93"/>
    </row>
    <row r="14" spans="1:11" ht="38.25" customHeight="1" x14ac:dyDescent="0.2">
      <c r="A14" s="238" t="s">
        <v>36</v>
      </c>
      <c r="B14" s="238"/>
      <c r="C14" s="238"/>
      <c r="D14" s="238"/>
      <c r="E14" s="238"/>
      <c r="F14" s="238"/>
      <c r="G14" s="238"/>
      <c r="H14" s="238"/>
      <c r="I14" s="238"/>
    </row>
    <row r="15" spans="1:11" ht="14.25" customHeight="1" x14ac:dyDescent="0.2">
      <c r="A15" s="240"/>
      <c r="B15" s="240"/>
      <c r="C15" s="240"/>
      <c r="D15" s="240"/>
      <c r="E15" s="240"/>
      <c r="F15" s="240"/>
      <c r="G15" s="240"/>
      <c r="H15" s="240"/>
      <c r="I15" s="240"/>
    </row>
    <row r="16" spans="1:11" ht="25.5" x14ac:dyDescent="0.2">
      <c r="A16" s="172"/>
      <c r="B16" s="37" t="s">
        <v>37</v>
      </c>
      <c r="C16" s="187"/>
      <c r="D16" s="186"/>
      <c r="E16" s="186"/>
      <c r="F16" s="186"/>
      <c r="G16" s="186"/>
      <c r="H16" s="186"/>
      <c r="I16" s="186"/>
    </row>
    <row r="17" spans="1:9" x14ac:dyDescent="0.2">
      <c r="A17" s="21" t="str">
        <f>'Anlage 1a'!A7</f>
        <v>50Hertz</v>
      </c>
      <c r="B17" s="65">
        <v>2417164.23</v>
      </c>
      <c r="C17" s="188"/>
      <c r="D17" s="186"/>
      <c r="E17" s="186"/>
      <c r="F17" s="186"/>
      <c r="G17" s="186"/>
      <c r="H17" s="186"/>
      <c r="I17" s="186"/>
    </row>
    <row r="18" spans="1:9" x14ac:dyDescent="0.2">
      <c r="A18" s="21" t="str">
        <f>'Anlage 1a'!A8</f>
        <v>Amprion</v>
      </c>
      <c r="B18" s="65">
        <v>3257535.75</v>
      </c>
      <c r="C18" s="188"/>
      <c r="D18" s="186"/>
      <c r="E18" s="186"/>
      <c r="F18" s="186"/>
      <c r="G18" s="186"/>
      <c r="H18" s="186"/>
      <c r="I18" s="186"/>
    </row>
    <row r="19" spans="1:9" x14ac:dyDescent="0.2">
      <c r="A19" s="21" t="str">
        <f>'Anlage 1a'!A9</f>
        <v>TenneT</v>
      </c>
      <c r="B19" s="65">
        <v>1475551.53</v>
      </c>
      <c r="C19" s="188"/>
      <c r="D19" s="186"/>
      <c r="E19" s="186"/>
      <c r="F19" s="186"/>
      <c r="G19" s="186"/>
      <c r="H19" s="186"/>
      <c r="I19" s="186"/>
    </row>
    <row r="20" spans="1:9" x14ac:dyDescent="0.2">
      <c r="A20" s="21" t="str">
        <f>'Anlage 1a'!A10</f>
        <v>TransnetBW</v>
      </c>
      <c r="B20" s="65">
        <v>158982.6</v>
      </c>
      <c r="C20" s="188"/>
      <c r="D20" s="186"/>
      <c r="E20" s="186"/>
      <c r="F20" s="186"/>
      <c r="G20" s="186"/>
      <c r="H20" s="186"/>
      <c r="I20" s="186"/>
    </row>
    <row r="21" spans="1:9" x14ac:dyDescent="0.2">
      <c r="A21" s="8" t="s">
        <v>15</v>
      </c>
      <c r="B21" s="28">
        <f t="shared" ref="B21" si="2">SUM(B17:B20)</f>
        <v>7309234.1100000003</v>
      </c>
      <c r="C21" s="189"/>
      <c r="D21" s="186"/>
      <c r="E21" s="186"/>
      <c r="F21" s="186"/>
      <c r="G21" s="186"/>
      <c r="H21" s="186"/>
      <c r="I21" s="186"/>
    </row>
    <row r="22" spans="1:9" x14ac:dyDescent="0.2">
      <c r="B22" s="41"/>
    </row>
    <row r="23" spans="1:9" x14ac:dyDescent="0.2">
      <c r="B23" s="41"/>
    </row>
  </sheetData>
  <mergeCells count="3">
    <mergeCell ref="A4:I4"/>
    <mergeCell ref="A14:I14"/>
    <mergeCell ref="A15:I15"/>
  </mergeCells>
  <pageMargins left="0.98425196850393704" right="0.70610119047619047" top="1.08" bottom="0.74803149606299213" header="0.31496062992125984" footer="0.31496062992125984"/>
  <pageSetup paperSize="9" scale="76" orientation="landscape" r:id="rId1"/>
  <headerFooter scaleWithDoc="0">
    <oddHeader xml:space="preserve">&amp;L&amp;G&amp;C&amp;"Calibri,Standard"&amp;1&amp;K000000
</oddHeader>
    <oddFooter>&amp;R&amp;UAnlage 1.1&amp;U
Seite &amp;P</oddFooter>
  </headerFooter>
  <customProperties>
    <customPr name="EpmWorksheetKeyString_GUID" r:id="rId2"/>
  </customProperties>
  <ignoredErrors>
    <ignoredError sqref="B11:C11" formulaRange="1"/>
  </ignoredError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"/>
  <sheetViews>
    <sheetView view="pageLayout" zoomScaleNormal="120" workbookViewId="0">
      <selection activeCell="A14" sqref="A14"/>
    </sheetView>
  </sheetViews>
  <sheetFormatPr baseColWidth="10" defaultColWidth="9.140625" defaultRowHeight="12.75" x14ac:dyDescent="0.2"/>
  <cols>
    <col min="1" max="1" width="12.5703125" customWidth="1"/>
    <col min="2" max="2" width="13.28515625" customWidth="1"/>
    <col min="3" max="3" width="15.140625" customWidth="1"/>
    <col min="4" max="5" width="13.28515625" customWidth="1"/>
    <col min="6" max="6" width="13.7109375" bestFit="1" customWidth="1"/>
    <col min="7" max="7" width="13.28515625" customWidth="1"/>
    <col min="8" max="8" width="17.85546875" customWidth="1"/>
    <col min="9" max="9" width="14.85546875" customWidth="1"/>
    <col min="10" max="10" width="12.5703125" customWidth="1"/>
  </cols>
  <sheetData>
    <row r="1" spans="1:11" x14ac:dyDescent="0.2">
      <c r="A1" s="25" t="str">
        <f>'Anlage 1a'!A1</f>
        <v>Finanziell geförderte Strommengen und finanzielle Förderung für das Kalenderjahr 2024 auf Basis der Prüfungsvermerke der ÜNB:</v>
      </c>
      <c r="B1" s="19"/>
      <c r="C1" s="19"/>
      <c r="D1" s="19"/>
      <c r="E1" s="19"/>
      <c r="F1" s="19"/>
      <c r="I1" s="70"/>
    </row>
    <row r="2" spans="1:11" x14ac:dyDescent="0.2">
      <c r="A2" s="23" t="s">
        <v>38</v>
      </c>
      <c r="B2" s="19"/>
      <c r="C2" s="19"/>
      <c r="D2" s="19"/>
      <c r="E2" s="19"/>
      <c r="F2" s="19"/>
      <c r="I2" s="123" t="str">
        <f>'Anlage 1a'!$J$1</f>
        <v>15.07.2025</v>
      </c>
      <c r="K2" s="1"/>
    </row>
    <row r="4" spans="1:11" s="19" customFormat="1" x14ac:dyDescent="0.2">
      <c r="A4" s="25" t="s">
        <v>1051</v>
      </c>
    </row>
    <row r="6" spans="1:11" ht="45" customHeight="1" x14ac:dyDescent="0.2">
      <c r="A6" s="4"/>
      <c r="B6" s="170" t="s">
        <v>4</v>
      </c>
      <c r="C6" s="37" t="s">
        <v>5</v>
      </c>
      <c r="D6" s="85" t="s">
        <v>6</v>
      </c>
      <c r="E6" s="85" t="s">
        <v>7</v>
      </c>
      <c r="F6" s="85" t="s">
        <v>39</v>
      </c>
      <c r="G6" s="85" t="s">
        <v>40</v>
      </c>
      <c r="H6" s="85" t="s">
        <v>1050</v>
      </c>
      <c r="I6" s="85" t="s">
        <v>41</v>
      </c>
    </row>
    <row r="7" spans="1:11" x14ac:dyDescent="0.2">
      <c r="A7" s="2" t="str">
        <f>'Anlage 1a'!A7</f>
        <v>50Hertz</v>
      </c>
      <c r="B7" s="65">
        <v>2200</v>
      </c>
      <c r="C7" s="65">
        <v>21600</v>
      </c>
      <c r="D7" s="65">
        <v>-25670</v>
      </c>
      <c r="E7" s="65">
        <v>0</v>
      </c>
      <c r="F7" s="65">
        <v>6169900</v>
      </c>
      <c r="G7" s="65">
        <v>0</v>
      </c>
      <c r="H7" s="65">
        <v>3389785.52</v>
      </c>
      <c r="I7" s="63">
        <f>SUM(B7:H7)</f>
        <v>9557815.5199999996</v>
      </c>
    </row>
    <row r="8" spans="1:11" x14ac:dyDescent="0.2">
      <c r="A8" s="2" t="str">
        <f>'Anlage 1a'!A8</f>
        <v>Amprion</v>
      </c>
      <c r="B8" s="65">
        <v>0</v>
      </c>
      <c r="C8" s="65">
        <v>26880</v>
      </c>
      <c r="D8" s="65">
        <v>77046</v>
      </c>
      <c r="E8" s="65">
        <v>0</v>
      </c>
      <c r="F8" s="65">
        <v>74400</v>
      </c>
      <c r="G8" s="65">
        <v>0</v>
      </c>
      <c r="H8" s="65">
        <v>3071011.35</v>
      </c>
      <c r="I8" s="63">
        <f>SUM(B8:H8)</f>
        <v>3249337.35</v>
      </c>
    </row>
    <row r="9" spans="1:11" x14ac:dyDescent="0.2">
      <c r="A9" s="2" t="str">
        <f>'Anlage 1a'!A9</f>
        <v>TenneT</v>
      </c>
      <c r="B9" s="66">
        <v>21585</v>
      </c>
      <c r="C9" s="66">
        <v>1290</v>
      </c>
      <c r="D9" s="66">
        <v>740898</v>
      </c>
      <c r="E9" s="66">
        <v>0</v>
      </c>
      <c r="F9" s="66">
        <v>3875140</v>
      </c>
      <c r="G9" s="65">
        <v>40000</v>
      </c>
      <c r="H9" s="65">
        <v>12836918.470000001</v>
      </c>
      <c r="I9" s="63">
        <f>SUM(B9:H9)</f>
        <v>17515831.469999999</v>
      </c>
    </row>
    <row r="10" spans="1:11" x14ac:dyDescent="0.2">
      <c r="A10" s="2" t="str">
        <f>'Anlage 1a'!A10</f>
        <v>TransnetBW</v>
      </c>
      <c r="B10" s="65">
        <v>12100</v>
      </c>
      <c r="C10" s="65">
        <v>0</v>
      </c>
      <c r="D10" s="65">
        <v>47580</v>
      </c>
      <c r="E10" s="65">
        <v>0</v>
      </c>
      <c r="F10" s="65">
        <v>293880</v>
      </c>
      <c r="G10" s="65">
        <v>0</v>
      </c>
      <c r="H10" s="65">
        <v>3692089.57</v>
      </c>
      <c r="I10" s="63">
        <f>SUM(B10:H10)</f>
        <v>4045649.57</v>
      </c>
    </row>
    <row r="11" spans="1:11" x14ac:dyDescent="0.2">
      <c r="A11" s="8" t="str">
        <f>'Anlage 1a'!A11</f>
        <v>Summe</v>
      </c>
      <c r="B11" s="28">
        <f>SUM(B7:B10)</f>
        <v>35885</v>
      </c>
      <c r="C11" s="28">
        <f t="shared" ref="C11:H11" si="0">SUM(C7:C10)</f>
        <v>49770</v>
      </c>
      <c r="D11" s="28">
        <f t="shared" si="0"/>
        <v>839854</v>
      </c>
      <c r="E11" s="28">
        <f t="shared" si="0"/>
        <v>0</v>
      </c>
      <c r="F11" s="28">
        <f t="shared" si="0"/>
        <v>10413320</v>
      </c>
      <c r="G11" s="28">
        <f t="shared" si="0"/>
        <v>40000</v>
      </c>
      <c r="H11" s="28">
        <f t="shared" si="0"/>
        <v>22989804.91</v>
      </c>
      <c r="I11" s="28">
        <f>SUM(I7:I10)</f>
        <v>34368633.909999996</v>
      </c>
    </row>
    <row r="12" spans="1:11" x14ac:dyDescent="0.2">
      <c r="A12" s="11"/>
      <c r="B12" s="12"/>
      <c r="C12" s="12"/>
      <c r="D12" s="12"/>
      <c r="E12" s="12"/>
      <c r="F12" s="12"/>
      <c r="G12" s="12"/>
      <c r="H12" s="12"/>
      <c r="I12" s="13"/>
    </row>
    <row r="13" spans="1:11" x14ac:dyDescent="0.2">
      <c r="A13" s="93"/>
      <c r="B13" s="93"/>
      <c r="C13" s="93"/>
      <c r="D13" s="93"/>
      <c r="E13" s="93"/>
      <c r="F13" s="93"/>
      <c r="G13" s="93"/>
      <c r="H13" s="93"/>
      <c r="I13" s="93"/>
    </row>
    <row r="14" spans="1:11" x14ac:dyDescent="0.2">
      <c r="A14" s="11"/>
      <c r="B14" s="12"/>
      <c r="C14" s="12"/>
      <c r="D14" s="12"/>
      <c r="E14" s="12"/>
      <c r="F14" s="12"/>
      <c r="G14" s="12"/>
      <c r="H14" s="12"/>
      <c r="I14" s="13"/>
    </row>
    <row r="15" spans="1:11" x14ac:dyDescent="0.2">
      <c r="A15" s="237" t="s">
        <v>42</v>
      </c>
      <c r="B15" s="241"/>
      <c r="C15" s="241"/>
      <c r="D15" s="241"/>
      <c r="E15" s="241"/>
      <c r="F15" s="241"/>
      <c r="G15" s="241"/>
      <c r="H15" s="241"/>
      <c r="I15" s="241"/>
    </row>
    <row r="16" spans="1:11" x14ac:dyDescent="0.2">
      <c r="A16" s="241"/>
      <c r="B16" s="241"/>
      <c r="C16" s="241"/>
      <c r="D16" s="241"/>
      <c r="E16" s="241"/>
      <c r="F16" s="241"/>
      <c r="G16" s="241"/>
      <c r="H16" s="241"/>
      <c r="I16" s="241"/>
    </row>
    <row r="17" spans="1:9" x14ac:dyDescent="0.2">
      <c r="A17" s="242"/>
      <c r="B17" s="242"/>
      <c r="C17" s="242"/>
      <c r="D17" s="242"/>
      <c r="E17" s="242"/>
      <c r="F17" s="242"/>
      <c r="G17" s="242"/>
      <c r="H17" s="242"/>
      <c r="I17" s="242"/>
    </row>
    <row r="18" spans="1:9" x14ac:dyDescent="0.2">
      <c r="B18" s="41"/>
    </row>
    <row r="19" spans="1:9" x14ac:dyDescent="0.2">
      <c r="B19" s="41"/>
    </row>
    <row r="20" spans="1:9" x14ac:dyDescent="0.2">
      <c r="B20" s="41"/>
    </row>
    <row r="21" spans="1:9" x14ac:dyDescent="0.2">
      <c r="B21" s="41"/>
    </row>
    <row r="22" spans="1:9" x14ac:dyDescent="0.2">
      <c r="B22" s="41"/>
    </row>
    <row r="23" spans="1:9" x14ac:dyDescent="0.2">
      <c r="B23" s="41"/>
    </row>
  </sheetData>
  <mergeCells count="1">
    <mergeCell ref="A15:I17"/>
  </mergeCells>
  <pageMargins left="0.98425196850393704" right="0.70610119047619047" top="1.08" bottom="0.74803149606299213" header="0.31496062992125984" footer="0.31496062992125984"/>
  <pageSetup paperSize="9" scale="76" orientation="landscape" r:id="rId1"/>
  <headerFooter scaleWithDoc="0">
    <oddHeader xml:space="preserve">&amp;L&amp;G&amp;C&amp;"Calibri,Standard"&amp;1&amp;K000000
</oddHeader>
    <oddFooter>&amp;R&amp;UAnlage 1.1&amp;U
Seite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view="pageLayout" zoomScaleNormal="120" workbookViewId="0">
      <selection activeCell="A5" sqref="A5"/>
    </sheetView>
  </sheetViews>
  <sheetFormatPr baseColWidth="10" defaultColWidth="9.140625" defaultRowHeight="12.75" x14ac:dyDescent="0.2"/>
  <cols>
    <col min="1" max="1" width="15.42578125" customWidth="1"/>
    <col min="2" max="5" width="22.140625" customWidth="1"/>
    <col min="6" max="6" width="23.85546875" customWidth="1"/>
    <col min="7" max="7" width="10.140625" bestFit="1" customWidth="1"/>
  </cols>
  <sheetData>
    <row r="1" spans="1:8" x14ac:dyDescent="0.2">
      <c r="A1" s="25" t="str">
        <f>'Anlage 1a'!A1</f>
        <v>Finanziell geförderte Strommengen und finanzielle Förderung für das Kalenderjahr 2024 auf Basis der Prüfungsvermerke der ÜNB:</v>
      </c>
      <c r="B1" s="19"/>
      <c r="C1" s="19"/>
      <c r="D1" s="19"/>
      <c r="E1" s="19"/>
      <c r="F1" s="70"/>
      <c r="G1" s="123" t="str">
        <f>'Anlage 1a'!$J$1</f>
        <v>15.07.2025</v>
      </c>
    </row>
    <row r="2" spans="1:8" x14ac:dyDescent="0.2">
      <c r="A2" s="23" t="s">
        <v>43</v>
      </c>
      <c r="B2" s="19"/>
      <c r="C2" s="19"/>
      <c r="D2" s="19"/>
      <c r="E2" s="19"/>
      <c r="H2" s="1"/>
    </row>
    <row r="4" spans="1:8" s="19" customFormat="1" x14ac:dyDescent="0.2">
      <c r="A4" s="25" t="s">
        <v>44</v>
      </c>
    </row>
    <row r="6" spans="1:8" ht="45" customHeight="1" x14ac:dyDescent="0.2">
      <c r="A6" s="4"/>
      <c r="B6" s="170" t="s">
        <v>4</v>
      </c>
      <c r="C6" s="37" t="s">
        <v>5</v>
      </c>
      <c r="D6" s="85" t="s">
        <v>6</v>
      </c>
      <c r="E6" s="85" t="s">
        <v>7</v>
      </c>
      <c r="F6" s="85" t="s">
        <v>45</v>
      </c>
    </row>
    <row r="7" spans="1:8" x14ac:dyDescent="0.2">
      <c r="A7" s="2" t="str">
        <f>'Anlage 1a'!A7</f>
        <v>50Hertz</v>
      </c>
      <c r="B7" s="65">
        <v>4082372.15</v>
      </c>
      <c r="C7" s="65">
        <v>425446.81</v>
      </c>
      <c r="D7" s="65">
        <v>81904298.870000005</v>
      </c>
      <c r="E7" s="65">
        <v>0</v>
      </c>
      <c r="F7" s="63">
        <f>SUM(B7:E7)</f>
        <v>86412117.829999998</v>
      </c>
    </row>
    <row r="8" spans="1:8" x14ac:dyDescent="0.2">
      <c r="A8" s="2" t="str">
        <f>'Anlage 1a'!A8</f>
        <v>Amprion</v>
      </c>
      <c r="B8" s="65">
        <v>5287579.37</v>
      </c>
      <c r="C8" s="65">
        <v>2519526.2799999998</v>
      </c>
      <c r="D8" s="65">
        <v>31246698.530000001</v>
      </c>
      <c r="E8" s="65">
        <v>195001.71</v>
      </c>
      <c r="F8" s="63">
        <f>SUM(B8:E8)</f>
        <v>39248805.890000001</v>
      </c>
    </row>
    <row r="9" spans="1:8" x14ac:dyDescent="0.2">
      <c r="A9" s="2" t="str">
        <f>'Anlage 1a'!A9</f>
        <v>TenneT</v>
      </c>
      <c r="B9" s="66">
        <v>16773361.18</v>
      </c>
      <c r="C9" s="66">
        <v>121968.71</v>
      </c>
      <c r="D9" s="66">
        <v>106557489.95</v>
      </c>
      <c r="E9" s="66">
        <v>1323777.8999999999</v>
      </c>
      <c r="F9" s="63">
        <f>SUM(B9:E9)</f>
        <v>124776597.74000001</v>
      </c>
    </row>
    <row r="10" spans="1:8" x14ac:dyDescent="0.2">
      <c r="A10" s="2" t="str">
        <f>'Anlage 1a'!A10</f>
        <v>TransnetBW</v>
      </c>
      <c r="B10" s="65">
        <v>7382411.3300000001</v>
      </c>
      <c r="C10" s="65">
        <v>56576.4</v>
      </c>
      <c r="D10" s="65">
        <v>21120377.41</v>
      </c>
      <c r="E10" s="65">
        <v>41535.11</v>
      </c>
      <c r="F10" s="63">
        <f>SUM(B10:E10)</f>
        <v>28600900.25</v>
      </c>
    </row>
    <row r="11" spans="1:8" x14ac:dyDescent="0.2">
      <c r="A11" s="8" t="str">
        <f>'Anlage 1a'!A11</f>
        <v>Summe</v>
      </c>
      <c r="B11" s="28">
        <f>SUM(B7:B10)</f>
        <v>33525724.030000001</v>
      </c>
      <c r="C11" s="28">
        <f t="shared" ref="C11:E11" si="0">SUM(C7:C10)</f>
        <v>3123518.1999999997</v>
      </c>
      <c r="D11" s="28">
        <f t="shared" si="0"/>
        <v>240828864.76000002</v>
      </c>
      <c r="E11" s="28">
        <f t="shared" si="0"/>
        <v>1560314.72</v>
      </c>
      <c r="F11" s="28">
        <f>SUM(F7:F10)</f>
        <v>279038421.71000004</v>
      </c>
    </row>
    <row r="12" spans="1:8" x14ac:dyDescent="0.2">
      <c r="A12" s="11"/>
      <c r="B12" s="12"/>
      <c r="C12" s="12"/>
      <c r="D12" s="12"/>
      <c r="E12" s="12"/>
      <c r="F12" s="13"/>
    </row>
    <row r="13" spans="1:8" x14ac:dyDescent="0.2">
      <c r="A13" s="93"/>
      <c r="B13" s="93"/>
      <c r="C13" s="93"/>
      <c r="D13" s="93"/>
      <c r="E13" s="93"/>
      <c r="F13" s="93"/>
    </row>
    <row r="14" spans="1:8" x14ac:dyDescent="0.2">
      <c r="A14" s="11"/>
      <c r="B14" s="12"/>
      <c r="C14" s="12"/>
      <c r="D14" s="12"/>
      <c r="E14" s="12"/>
      <c r="F14" s="13"/>
    </row>
    <row r="15" spans="1:8" x14ac:dyDescent="0.2">
      <c r="A15" s="11"/>
      <c r="B15" s="12"/>
      <c r="C15" s="12"/>
      <c r="D15" s="12"/>
      <c r="E15" s="12"/>
      <c r="F15" s="13"/>
    </row>
    <row r="17" spans="2:2" x14ac:dyDescent="0.2">
      <c r="B17" s="41"/>
    </row>
    <row r="18" spans="2:2" x14ac:dyDescent="0.2">
      <c r="B18" s="41"/>
    </row>
    <row r="19" spans="2:2" x14ac:dyDescent="0.2">
      <c r="B19" s="41"/>
    </row>
    <row r="20" spans="2:2" x14ac:dyDescent="0.2">
      <c r="B20" s="41"/>
    </row>
    <row r="21" spans="2:2" x14ac:dyDescent="0.2">
      <c r="B21" s="41"/>
    </row>
    <row r="22" spans="2:2" x14ac:dyDescent="0.2">
      <c r="B22" s="41"/>
    </row>
    <row r="23" spans="2:2" x14ac:dyDescent="0.2">
      <c r="B23" s="41"/>
    </row>
  </sheetData>
  <pageMargins left="0.98425196850393704" right="0.70610119047619047" top="1.08" bottom="0.74803149606299213" header="0.31496062992125984" footer="0.31496062992125984"/>
  <pageSetup paperSize="9" scale="76" orientation="landscape" r:id="rId1"/>
  <headerFooter scaleWithDoc="0">
    <oddHeader xml:space="preserve">&amp;L&amp;G&amp;C&amp;"Calibri,Standard"&amp;1&amp;K000000
</oddHeader>
    <oddFooter>&amp;R&amp;UAnlage 1.1&amp;U
Seite &amp;P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6"/>
  <sheetViews>
    <sheetView showGridLines="0" zoomScaleNormal="100" workbookViewId="0">
      <selection activeCell="E195" sqref="E195:E200"/>
    </sheetView>
  </sheetViews>
  <sheetFormatPr baseColWidth="10" defaultColWidth="9.140625" defaultRowHeight="12.75" x14ac:dyDescent="0.2"/>
  <cols>
    <col min="1" max="1" width="17" customWidth="1"/>
    <col min="2" max="2" width="12.5703125" customWidth="1"/>
    <col min="3" max="3" width="23.7109375" customWidth="1"/>
    <col min="4" max="5" width="26.28515625" customWidth="1"/>
    <col min="6" max="6" width="10" bestFit="1" customWidth="1"/>
    <col min="8" max="8" width="69.42578125" customWidth="1"/>
  </cols>
  <sheetData>
    <row r="1" spans="1:7" x14ac:dyDescent="0.2">
      <c r="A1" s="23" t="s">
        <v>46</v>
      </c>
      <c r="B1" s="7"/>
      <c r="C1" s="7"/>
      <c r="D1" s="7"/>
      <c r="E1" s="3"/>
    </row>
    <row r="2" spans="1:7" ht="14.25" customHeight="1" x14ac:dyDescent="0.2">
      <c r="A2" s="243" t="s">
        <v>47</v>
      </c>
      <c r="B2" s="243"/>
      <c r="C2" s="243"/>
      <c r="D2" s="243"/>
      <c r="E2" s="243"/>
    </row>
    <row r="3" spans="1:7" ht="12.75" customHeight="1" x14ac:dyDescent="0.2">
      <c r="A3" s="219" t="s">
        <v>48</v>
      </c>
      <c r="B3" s="219"/>
      <c r="C3" s="219"/>
      <c r="D3" s="219"/>
      <c r="E3" s="225" t="str">
        <f>'Anlage 1a'!$J$1</f>
        <v>15.07.2025</v>
      </c>
    </row>
    <row r="4" spans="1:7" x14ac:dyDescent="0.2">
      <c r="A4" s="36" t="s">
        <v>49</v>
      </c>
      <c r="B4" s="7"/>
      <c r="C4" s="7"/>
      <c r="D4" s="7"/>
      <c r="E4" s="3"/>
    </row>
    <row r="5" spans="1:7" x14ac:dyDescent="0.2">
      <c r="A5" s="36" t="s">
        <v>50</v>
      </c>
      <c r="B5" s="7"/>
      <c r="C5" s="7"/>
      <c r="D5" s="7"/>
      <c r="E5" s="3"/>
      <c r="G5" s="19"/>
    </row>
    <row r="6" spans="1:7" x14ac:dyDescent="0.2">
      <c r="A6" s="36" t="s">
        <v>51</v>
      </c>
      <c r="B6" s="7"/>
      <c r="C6" s="7"/>
      <c r="D6" s="7"/>
      <c r="E6" s="3"/>
    </row>
    <row r="7" spans="1:7" x14ac:dyDescent="0.2">
      <c r="A7" s="36"/>
      <c r="B7" s="7"/>
      <c r="C7" s="7"/>
      <c r="D7" s="7"/>
      <c r="E7" s="3"/>
    </row>
    <row r="8" spans="1:7" x14ac:dyDescent="0.2">
      <c r="A8" s="23" t="s">
        <v>52</v>
      </c>
      <c r="B8" s="7"/>
      <c r="C8" s="7"/>
      <c r="D8" s="7"/>
      <c r="E8" s="3"/>
    </row>
    <row r="9" spans="1:7" x14ac:dyDescent="0.2">
      <c r="A9" s="19"/>
      <c r="B9" s="7"/>
      <c r="C9" s="7"/>
      <c r="D9" s="19"/>
      <c r="E9" s="3"/>
    </row>
    <row r="10" spans="1:7" ht="38.25" x14ac:dyDescent="0.2">
      <c r="A10" s="226" t="s">
        <v>53</v>
      </c>
      <c r="B10" s="85" t="s">
        <v>54</v>
      </c>
      <c r="C10" s="85" t="s">
        <v>55</v>
      </c>
      <c r="D10" s="85" t="s">
        <v>56</v>
      </c>
      <c r="E10" s="85" t="s">
        <v>57</v>
      </c>
    </row>
    <row r="11" spans="1:7" x14ac:dyDescent="0.2">
      <c r="A11" s="38" t="s">
        <v>11</v>
      </c>
      <c r="B11" s="32">
        <v>1</v>
      </c>
      <c r="C11" s="32">
        <v>2018</v>
      </c>
      <c r="D11" s="251">
        <v>-19593</v>
      </c>
      <c r="E11" s="338">
        <v>-6120.32</v>
      </c>
      <c r="F11" s="18"/>
      <c r="G11" s="18"/>
    </row>
    <row r="12" spans="1:7" x14ac:dyDescent="0.2">
      <c r="A12" s="38" t="s">
        <v>11</v>
      </c>
      <c r="B12" s="32">
        <v>1</v>
      </c>
      <c r="C12" s="32">
        <v>2019</v>
      </c>
      <c r="D12" s="251">
        <v>-11233</v>
      </c>
      <c r="E12" s="338">
        <v>-3304.4</v>
      </c>
      <c r="F12" s="18"/>
      <c r="G12" s="18"/>
    </row>
    <row r="13" spans="1:7" x14ac:dyDescent="0.2">
      <c r="A13" s="38" t="s">
        <v>11</v>
      </c>
      <c r="B13" s="32">
        <v>1</v>
      </c>
      <c r="C13" s="32">
        <v>2020</v>
      </c>
      <c r="D13" s="251">
        <v>-45823</v>
      </c>
      <c r="E13" s="338">
        <v>-11162.26</v>
      </c>
      <c r="F13" s="18"/>
      <c r="G13" s="18"/>
    </row>
    <row r="14" spans="1:7" x14ac:dyDescent="0.2">
      <c r="A14" s="38" t="s">
        <v>11</v>
      </c>
      <c r="B14" s="32">
        <v>1</v>
      </c>
      <c r="C14" s="32">
        <v>2021</v>
      </c>
      <c r="D14" s="251">
        <v>-914994</v>
      </c>
      <c r="E14" s="338">
        <v>-196513.27</v>
      </c>
      <c r="F14" s="18"/>
      <c r="G14" s="18"/>
    </row>
    <row r="15" spans="1:7" x14ac:dyDescent="0.2">
      <c r="A15" s="38" t="s">
        <v>11</v>
      </c>
      <c r="B15" s="32">
        <v>1</v>
      </c>
      <c r="C15" s="32">
        <v>2022</v>
      </c>
      <c r="D15" s="251">
        <v>-8706869</v>
      </c>
      <c r="E15" s="338">
        <v>-578737.93999999994</v>
      </c>
      <c r="F15" s="18"/>
      <c r="G15" s="18"/>
    </row>
    <row r="16" spans="1:7" x14ac:dyDescent="0.2">
      <c r="A16" s="38" t="s">
        <v>11</v>
      </c>
      <c r="B16" s="32">
        <v>1</v>
      </c>
      <c r="C16" s="32">
        <v>2023</v>
      </c>
      <c r="D16" s="251">
        <v>-328608</v>
      </c>
      <c r="E16" s="338">
        <v>-175502.87</v>
      </c>
      <c r="F16" s="18"/>
      <c r="G16" s="18"/>
    </row>
    <row r="17" spans="1:7" x14ac:dyDescent="0.2">
      <c r="A17" s="38" t="s">
        <v>11</v>
      </c>
      <c r="B17" s="32">
        <v>5</v>
      </c>
      <c r="C17" s="32">
        <v>2017</v>
      </c>
      <c r="D17" s="251">
        <v>2982</v>
      </c>
      <c r="E17" s="338">
        <v>1381.08</v>
      </c>
      <c r="F17" s="18"/>
      <c r="G17" s="18"/>
    </row>
    <row r="18" spans="1:7" x14ac:dyDescent="0.2">
      <c r="A18" s="38" t="s">
        <v>11</v>
      </c>
      <c r="B18" s="32">
        <v>5</v>
      </c>
      <c r="C18" s="32">
        <v>2018</v>
      </c>
      <c r="D18" s="251">
        <v>13924</v>
      </c>
      <c r="E18" s="338">
        <v>6448.71</v>
      </c>
      <c r="F18" s="18"/>
      <c r="G18" s="18"/>
    </row>
    <row r="19" spans="1:7" x14ac:dyDescent="0.2">
      <c r="A19" s="38" t="s">
        <v>11</v>
      </c>
      <c r="B19" s="32">
        <v>5</v>
      </c>
      <c r="C19" s="32">
        <v>2019</v>
      </c>
      <c r="D19" s="251">
        <v>13126</v>
      </c>
      <c r="E19" s="338">
        <v>6079.14</v>
      </c>
      <c r="F19" s="18"/>
      <c r="G19" s="18"/>
    </row>
    <row r="20" spans="1:7" x14ac:dyDescent="0.2">
      <c r="A20" s="38" t="s">
        <v>11</v>
      </c>
      <c r="B20" s="32">
        <v>5</v>
      </c>
      <c r="C20" s="32">
        <v>2020</v>
      </c>
      <c r="D20" s="251">
        <v>13126</v>
      </c>
      <c r="E20" s="338">
        <v>6079.14</v>
      </c>
      <c r="F20" s="18"/>
      <c r="G20" s="18"/>
    </row>
    <row r="21" spans="1:7" x14ac:dyDescent="0.2">
      <c r="A21" s="38" t="s">
        <v>11</v>
      </c>
      <c r="B21" s="32">
        <v>6</v>
      </c>
      <c r="C21" s="32">
        <v>2021</v>
      </c>
      <c r="D21" s="251">
        <v>34346</v>
      </c>
      <c r="E21" s="338">
        <v>4924.38</v>
      </c>
      <c r="F21" s="18"/>
      <c r="G21" s="18"/>
    </row>
    <row r="22" spans="1:7" x14ac:dyDescent="0.2">
      <c r="A22" s="38" t="s">
        <v>11</v>
      </c>
      <c r="B22" s="32">
        <v>6</v>
      </c>
      <c r="C22" s="32">
        <v>2022</v>
      </c>
      <c r="D22" s="251">
        <v>285724</v>
      </c>
      <c r="E22" s="338">
        <v>36428.050000000003</v>
      </c>
      <c r="F22" s="18"/>
      <c r="G22" s="18"/>
    </row>
    <row r="23" spans="1:7" x14ac:dyDescent="0.2">
      <c r="A23" s="38" t="s">
        <v>11</v>
      </c>
      <c r="B23" s="32">
        <v>6</v>
      </c>
      <c r="C23" s="32">
        <v>2023</v>
      </c>
      <c r="D23" s="251">
        <v>3746178</v>
      </c>
      <c r="E23" s="338">
        <v>747560.18</v>
      </c>
      <c r="F23" s="18"/>
      <c r="G23" s="18"/>
    </row>
    <row r="24" spans="1:7" x14ac:dyDescent="0.2">
      <c r="A24" s="38" t="s">
        <v>11</v>
      </c>
      <c r="B24" s="32">
        <v>7</v>
      </c>
      <c r="C24" s="32">
        <v>2020</v>
      </c>
      <c r="D24" s="251">
        <v>681725</v>
      </c>
      <c r="E24" s="338">
        <v>74233.66</v>
      </c>
      <c r="F24" s="18"/>
      <c r="G24" s="18"/>
    </row>
    <row r="25" spans="1:7" x14ac:dyDescent="0.2">
      <c r="A25" s="38" t="s">
        <v>11</v>
      </c>
      <c r="B25" s="32">
        <v>7</v>
      </c>
      <c r="C25" s="32">
        <v>2021</v>
      </c>
      <c r="D25" s="251">
        <v>14601701</v>
      </c>
      <c r="E25" s="338">
        <v>2408171.23</v>
      </c>
      <c r="F25" s="18"/>
      <c r="G25" s="18"/>
    </row>
    <row r="26" spans="1:7" x14ac:dyDescent="0.2">
      <c r="A26" s="38" t="s">
        <v>11</v>
      </c>
      <c r="B26" s="32">
        <v>7</v>
      </c>
      <c r="C26" s="32">
        <v>2022</v>
      </c>
      <c r="D26" s="251">
        <v>65514312</v>
      </c>
      <c r="E26" s="338">
        <v>13742330.560000001</v>
      </c>
      <c r="F26" s="18"/>
      <c r="G26" s="18"/>
    </row>
    <row r="27" spans="1:7" x14ac:dyDescent="0.2">
      <c r="A27" s="38" t="s">
        <v>11</v>
      </c>
      <c r="B27" s="32">
        <v>7</v>
      </c>
      <c r="C27" s="32">
        <v>2023</v>
      </c>
      <c r="D27" s="251">
        <v>30080059</v>
      </c>
      <c r="E27" s="338">
        <v>4526691.4800000004</v>
      </c>
      <c r="F27" s="18"/>
      <c r="G27" s="18"/>
    </row>
    <row r="28" spans="1:7" x14ac:dyDescent="0.2">
      <c r="A28" s="44" t="s">
        <v>58</v>
      </c>
      <c r="B28" s="16"/>
      <c r="C28" s="16"/>
      <c r="D28" s="249">
        <f>SUM(D11:D27)</f>
        <v>104960083</v>
      </c>
      <c r="E28" s="250">
        <f>SUM(E11:E27)</f>
        <v>20588986.550000001</v>
      </c>
    </row>
    <row r="29" spans="1:7" x14ac:dyDescent="0.2">
      <c r="A29" s="20"/>
      <c r="B29" s="7"/>
      <c r="C29" s="7"/>
      <c r="D29" s="7"/>
      <c r="E29" s="17"/>
    </row>
    <row r="30" spans="1:7" ht="38.25" x14ac:dyDescent="0.2">
      <c r="A30" s="226" t="s">
        <v>53</v>
      </c>
      <c r="B30" s="85" t="s">
        <v>54</v>
      </c>
      <c r="C30" s="85" t="s">
        <v>55</v>
      </c>
      <c r="D30" s="85" t="s">
        <v>56</v>
      </c>
      <c r="E30" s="85" t="s">
        <v>57</v>
      </c>
    </row>
    <row r="31" spans="1:7" x14ac:dyDescent="0.2">
      <c r="A31" s="38" t="s">
        <v>12</v>
      </c>
      <c r="B31" s="32">
        <v>1</v>
      </c>
      <c r="C31" s="32">
        <v>2019</v>
      </c>
      <c r="D31" s="251">
        <v>-2272</v>
      </c>
      <c r="E31" s="338">
        <v>-1150.0899999999999</v>
      </c>
    </row>
    <row r="32" spans="1:7" x14ac:dyDescent="0.2">
      <c r="A32" s="38" t="s">
        <v>12</v>
      </c>
      <c r="B32" s="32">
        <v>1</v>
      </c>
      <c r="C32" s="32">
        <v>2020</v>
      </c>
      <c r="D32" s="251">
        <v>-4748059</v>
      </c>
      <c r="E32" s="338">
        <v>-1039872.47</v>
      </c>
    </row>
    <row r="33" spans="1:5" x14ac:dyDescent="0.2">
      <c r="A33" s="38" t="s">
        <v>12</v>
      </c>
      <c r="B33" s="32">
        <v>1</v>
      </c>
      <c r="C33" s="32">
        <v>2021</v>
      </c>
      <c r="D33" s="251">
        <v>-436575</v>
      </c>
      <c r="E33" s="338">
        <v>-102096.45</v>
      </c>
    </row>
    <row r="34" spans="1:5" x14ac:dyDescent="0.2">
      <c r="A34" s="38" t="s">
        <v>12</v>
      </c>
      <c r="B34" s="32">
        <v>1</v>
      </c>
      <c r="C34" s="32">
        <v>2022</v>
      </c>
      <c r="D34" s="251">
        <v>-1248958</v>
      </c>
      <c r="E34" s="338">
        <v>-244208.51</v>
      </c>
    </row>
    <row r="35" spans="1:5" x14ac:dyDescent="0.2">
      <c r="A35" s="38" t="s">
        <v>12</v>
      </c>
      <c r="B35" s="32">
        <v>1</v>
      </c>
      <c r="C35" s="32">
        <v>2023</v>
      </c>
      <c r="D35" s="251">
        <v>-4058833</v>
      </c>
      <c r="E35" s="338">
        <v>-677654.58</v>
      </c>
    </row>
    <row r="36" spans="1:5" x14ac:dyDescent="0.2">
      <c r="A36" s="38" t="s">
        <v>12</v>
      </c>
      <c r="B36" s="32">
        <v>2</v>
      </c>
      <c r="C36" s="32">
        <v>2020</v>
      </c>
      <c r="D36" s="251">
        <v>0</v>
      </c>
      <c r="E36" s="338">
        <v>25781.07</v>
      </c>
    </row>
    <row r="37" spans="1:5" x14ac:dyDescent="0.2">
      <c r="A37" s="38" t="s">
        <v>12</v>
      </c>
      <c r="B37" s="32">
        <v>2</v>
      </c>
      <c r="C37" s="32">
        <v>2021</v>
      </c>
      <c r="D37" s="251">
        <v>0</v>
      </c>
      <c r="E37" s="338">
        <v>33857.74</v>
      </c>
    </row>
    <row r="38" spans="1:5" x14ac:dyDescent="0.2">
      <c r="A38" s="38" t="s">
        <v>12</v>
      </c>
      <c r="B38" s="32">
        <v>2</v>
      </c>
      <c r="C38" s="32">
        <v>2022</v>
      </c>
      <c r="D38" s="251">
        <v>0</v>
      </c>
      <c r="E38" s="338">
        <v>15532.25</v>
      </c>
    </row>
    <row r="39" spans="1:5" x14ac:dyDescent="0.2">
      <c r="A39" s="199" t="s">
        <v>12</v>
      </c>
      <c r="B39" s="200">
        <v>5</v>
      </c>
      <c r="C39" s="200">
        <v>2009</v>
      </c>
      <c r="D39" s="251">
        <v>0</v>
      </c>
      <c r="E39" s="338">
        <v>88021.92</v>
      </c>
    </row>
    <row r="40" spans="1:5" x14ac:dyDescent="0.2">
      <c r="A40" s="38" t="s">
        <v>12</v>
      </c>
      <c r="B40" s="32">
        <v>5</v>
      </c>
      <c r="C40" s="32">
        <v>2010</v>
      </c>
      <c r="D40" s="251">
        <v>0</v>
      </c>
      <c r="E40" s="338">
        <v>78088.320000000007</v>
      </c>
    </row>
    <row r="41" spans="1:5" x14ac:dyDescent="0.2">
      <c r="A41" s="38" t="s">
        <v>12</v>
      </c>
      <c r="B41" s="32">
        <v>6</v>
      </c>
      <c r="C41" s="32">
        <v>2019</v>
      </c>
      <c r="D41" s="251">
        <v>2812</v>
      </c>
      <c r="E41" s="338">
        <v>796.12</v>
      </c>
    </row>
    <row r="42" spans="1:5" x14ac:dyDescent="0.2">
      <c r="A42" s="38" t="s">
        <v>12</v>
      </c>
      <c r="B42" s="32">
        <v>6</v>
      </c>
      <c r="C42" s="32">
        <v>2020</v>
      </c>
      <c r="D42" s="251">
        <v>9530</v>
      </c>
      <c r="E42" s="338">
        <v>1574.29</v>
      </c>
    </row>
    <row r="43" spans="1:5" x14ac:dyDescent="0.2">
      <c r="A43" s="38" t="s">
        <v>12</v>
      </c>
      <c r="B43" s="32">
        <v>6</v>
      </c>
      <c r="C43" s="32">
        <v>2021</v>
      </c>
      <c r="D43" s="251">
        <v>182099</v>
      </c>
      <c r="E43" s="338">
        <v>54053.65</v>
      </c>
    </row>
    <row r="44" spans="1:5" x14ac:dyDescent="0.2">
      <c r="A44" s="38" t="s">
        <v>12</v>
      </c>
      <c r="B44" s="32">
        <v>6</v>
      </c>
      <c r="C44" s="32">
        <v>2022</v>
      </c>
      <c r="D44" s="251">
        <v>406750</v>
      </c>
      <c r="E44" s="338">
        <v>87755.14</v>
      </c>
    </row>
    <row r="45" spans="1:5" x14ac:dyDescent="0.2">
      <c r="A45" s="38" t="s">
        <v>12</v>
      </c>
      <c r="B45" s="32">
        <v>6</v>
      </c>
      <c r="C45" s="32">
        <v>2023</v>
      </c>
      <c r="D45" s="251">
        <v>3466651</v>
      </c>
      <c r="E45" s="338">
        <v>817872.23</v>
      </c>
    </row>
    <row r="46" spans="1:5" x14ac:dyDescent="0.2">
      <c r="A46" s="38" t="s">
        <v>12</v>
      </c>
      <c r="B46" s="32">
        <v>7</v>
      </c>
      <c r="C46" s="32">
        <v>2018</v>
      </c>
      <c r="D46" s="251">
        <v>-2383</v>
      </c>
      <c r="E46" s="338">
        <v>-290.73</v>
      </c>
    </row>
    <row r="47" spans="1:5" x14ac:dyDescent="0.2">
      <c r="A47" s="38" t="s">
        <v>12</v>
      </c>
      <c r="B47" s="32">
        <v>7</v>
      </c>
      <c r="C47" s="32">
        <v>2019</v>
      </c>
      <c r="D47" s="251">
        <v>-863</v>
      </c>
      <c r="E47" s="338">
        <v>-115.55</v>
      </c>
    </row>
    <row r="48" spans="1:5" x14ac:dyDescent="0.2">
      <c r="A48" s="38" t="s">
        <v>12</v>
      </c>
      <c r="B48" s="32">
        <v>7</v>
      </c>
      <c r="C48" s="32">
        <v>2020</v>
      </c>
      <c r="D48" s="251">
        <v>38213982</v>
      </c>
      <c r="E48" s="338">
        <v>8531145.9900000002</v>
      </c>
    </row>
    <row r="49" spans="1:5" x14ac:dyDescent="0.2">
      <c r="A49" s="38" t="s">
        <v>12</v>
      </c>
      <c r="B49" s="32">
        <v>7</v>
      </c>
      <c r="C49" s="32">
        <v>2021</v>
      </c>
      <c r="D49" s="251">
        <v>22998763</v>
      </c>
      <c r="E49" s="338">
        <v>3904307.92</v>
      </c>
    </row>
    <row r="50" spans="1:5" x14ac:dyDescent="0.2">
      <c r="A50" s="199" t="s">
        <v>12</v>
      </c>
      <c r="B50" s="200">
        <v>7</v>
      </c>
      <c r="C50" s="200">
        <v>2022</v>
      </c>
      <c r="D50" s="251">
        <v>28734358</v>
      </c>
      <c r="E50" s="338">
        <v>4852818.88</v>
      </c>
    </row>
    <row r="51" spans="1:5" x14ac:dyDescent="0.2">
      <c r="A51" s="38" t="s">
        <v>12</v>
      </c>
      <c r="B51" s="32">
        <v>7</v>
      </c>
      <c r="C51" s="32">
        <v>2023</v>
      </c>
      <c r="D51" s="251">
        <v>95910917</v>
      </c>
      <c r="E51" s="338">
        <v>16511632.17</v>
      </c>
    </row>
    <row r="52" spans="1:5" x14ac:dyDescent="0.2">
      <c r="A52" s="44" t="s">
        <v>59</v>
      </c>
      <c r="B52" s="16"/>
      <c r="C52" s="16"/>
      <c r="D52" s="248">
        <f>SUM(D31:D51)</f>
        <v>179427919</v>
      </c>
      <c r="E52" s="252">
        <f>SUM(E31:E51)</f>
        <v>32937849.310000002</v>
      </c>
    </row>
    <row r="53" spans="1:5" x14ac:dyDescent="0.2">
      <c r="A53" s="20"/>
      <c r="B53" s="7"/>
      <c r="C53" s="7"/>
      <c r="D53" s="7"/>
      <c r="E53" s="17"/>
    </row>
    <row r="54" spans="1:5" ht="38.25" x14ac:dyDescent="0.2">
      <c r="A54" s="226" t="s">
        <v>53</v>
      </c>
      <c r="B54" s="85" t="s">
        <v>54</v>
      </c>
      <c r="C54" s="85" t="s">
        <v>55</v>
      </c>
      <c r="D54" s="85" t="s">
        <v>56</v>
      </c>
      <c r="E54" s="85" t="s">
        <v>57</v>
      </c>
    </row>
    <row r="55" spans="1:5" x14ac:dyDescent="0.2">
      <c r="A55" s="38" t="s">
        <v>13</v>
      </c>
      <c r="B55" s="32">
        <v>1</v>
      </c>
      <c r="C55" s="32">
        <v>2020</v>
      </c>
      <c r="D55" s="251">
        <v>-40200</v>
      </c>
      <c r="E55" s="338">
        <v>-7727.5300000000007</v>
      </c>
    </row>
    <row r="56" spans="1:5" x14ac:dyDescent="0.2">
      <c r="A56" s="38" t="s">
        <v>13</v>
      </c>
      <c r="B56" s="32">
        <v>1</v>
      </c>
      <c r="C56" s="32">
        <v>2021</v>
      </c>
      <c r="D56" s="251">
        <v>-966845</v>
      </c>
      <c r="E56" s="338">
        <v>-171830.36000000002</v>
      </c>
    </row>
    <row r="57" spans="1:5" x14ac:dyDescent="0.2">
      <c r="A57" s="38" t="s">
        <v>13</v>
      </c>
      <c r="B57" s="32">
        <v>1</v>
      </c>
      <c r="C57" s="32">
        <v>2022</v>
      </c>
      <c r="D57" s="251">
        <v>-792242</v>
      </c>
      <c r="E57" s="338">
        <v>-103532.72999999997</v>
      </c>
    </row>
    <row r="58" spans="1:5" x14ac:dyDescent="0.2">
      <c r="A58" s="38" t="s">
        <v>13</v>
      </c>
      <c r="B58" s="32">
        <v>1</v>
      </c>
      <c r="C58" s="32">
        <v>2023</v>
      </c>
      <c r="D58" s="251">
        <v>-4390243</v>
      </c>
      <c r="E58" s="338">
        <v>-719836.94000000018</v>
      </c>
    </row>
    <row r="59" spans="1:5" x14ac:dyDescent="0.2">
      <c r="A59" s="38" t="s">
        <v>13</v>
      </c>
      <c r="B59" s="32">
        <v>3</v>
      </c>
      <c r="C59" s="32">
        <v>2020</v>
      </c>
      <c r="D59" s="251">
        <v>0</v>
      </c>
      <c r="E59" s="338">
        <v>21.76</v>
      </c>
    </row>
    <row r="60" spans="1:5" x14ac:dyDescent="0.2">
      <c r="A60" s="38" t="s">
        <v>13</v>
      </c>
      <c r="B60" s="32">
        <v>3</v>
      </c>
      <c r="C60" s="32">
        <v>2021</v>
      </c>
      <c r="D60" s="251">
        <v>0</v>
      </c>
      <c r="E60" s="338">
        <v>216.46</v>
      </c>
    </row>
    <row r="61" spans="1:5" x14ac:dyDescent="0.2">
      <c r="A61" s="38" t="s">
        <v>13</v>
      </c>
      <c r="B61" s="32">
        <v>3</v>
      </c>
      <c r="C61" s="32">
        <v>2022</v>
      </c>
      <c r="D61" s="251">
        <v>0</v>
      </c>
      <c r="E61" s="338">
        <v>213.48</v>
      </c>
    </row>
    <row r="62" spans="1:5" x14ac:dyDescent="0.2">
      <c r="A62" s="38" t="s">
        <v>13</v>
      </c>
      <c r="B62" s="32">
        <v>5</v>
      </c>
      <c r="C62" s="32">
        <v>2014</v>
      </c>
      <c r="D62" s="251">
        <v>-783</v>
      </c>
      <c r="E62" s="338">
        <v>1769.78</v>
      </c>
    </row>
    <row r="63" spans="1:5" x14ac:dyDescent="0.2">
      <c r="A63" s="38" t="s">
        <v>13</v>
      </c>
      <c r="B63" s="32">
        <v>5</v>
      </c>
      <c r="C63" s="32">
        <v>2015</v>
      </c>
      <c r="D63" s="251">
        <v>58</v>
      </c>
      <c r="E63" s="338">
        <v>688.49</v>
      </c>
    </row>
    <row r="64" spans="1:5" x14ac:dyDescent="0.2">
      <c r="A64" s="38" t="s">
        <v>13</v>
      </c>
      <c r="B64" s="32">
        <v>5</v>
      </c>
      <c r="C64" s="32">
        <v>2021</v>
      </c>
      <c r="D64" s="251">
        <v>3806</v>
      </c>
      <c r="E64" s="338">
        <v>1136.49</v>
      </c>
    </row>
    <row r="65" spans="1:6" x14ac:dyDescent="0.2">
      <c r="A65" s="38" t="s">
        <v>13</v>
      </c>
      <c r="B65" s="32">
        <v>5</v>
      </c>
      <c r="C65" s="32">
        <v>2022</v>
      </c>
      <c r="D65" s="251">
        <v>5831</v>
      </c>
      <c r="E65" s="338">
        <v>1490.45</v>
      </c>
    </row>
    <row r="66" spans="1:6" x14ac:dyDescent="0.2">
      <c r="A66" s="38" t="s">
        <v>13</v>
      </c>
      <c r="B66" s="32">
        <v>5</v>
      </c>
      <c r="C66" s="32">
        <v>2023</v>
      </c>
      <c r="D66" s="251">
        <v>1129</v>
      </c>
      <c r="E66" s="338">
        <v>555.58000000000004</v>
      </c>
    </row>
    <row r="67" spans="1:6" x14ac:dyDescent="0.2">
      <c r="A67" s="38" t="s">
        <v>13</v>
      </c>
      <c r="B67" s="32">
        <v>6</v>
      </c>
      <c r="C67" s="32">
        <v>2021</v>
      </c>
      <c r="D67" s="251">
        <v>7882</v>
      </c>
      <c r="E67" s="338">
        <v>3104.04</v>
      </c>
    </row>
    <row r="68" spans="1:6" x14ac:dyDescent="0.2">
      <c r="A68" s="38" t="s">
        <v>13</v>
      </c>
      <c r="B68" s="32">
        <v>6</v>
      </c>
      <c r="C68" s="32">
        <v>2022</v>
      </c>
      <c r="D68" s="251">
        <v>648017</v>
      </c>
      <c r="E68" s="338">
        <v>80819.41</v>
      </c>
    </row>
    <row r="69" spans="1:6" x14ac:dyDescent="0.2">
      <c r="A69" s="38" t="s">
        <v>13</v>
      </c>
      <c r="B69" s="32">
        <v>6</v>
      </c>
      <c r="C69" s="32">
        <v>2023</v>
      </c>
      <c r="D69" s="251">
        <v>2120287</v>
      </c>
      <c r="E69" s="338">
        <v>273228.28000000003</v>
      </c>
    </row>
    <row r="70" spans="1:6" x14ac:dyDescent="0.2">
      <c r="A70" s="38" t="s">
        <v>13</v>
      </c>
      <c r="B70" s="32">
        <v>7</v>
      </c>
      <c r="C70" s="32">
        <v>2018</v>
      </c>
      <c r="D70" s="251">
        <v>192571</v>
      </c>
      <c r="E70" s="338">
        <v>48181.26</v>
      </c>
    </row>
    <row r="71" spans="1:6" x14ac:dyDescent="0.2">
      <c r="A71" s="38" t="s">
        <v>13</v>
      </c>
      <c r="B71" s="32">
        <v>7</v>
      </c>
      <c r="C71" s="32">
        <v>2019</v>
      </c>
      <c r="D71" s="251">
        <v>203979</v>
      </c>
      <c r="E71" s="338">
        <v>53824.06</v>
      </c>
    </row>
    <row r="72" spans="1:6" x14ac:dyDescent="0.2">
      <c r="A72" s="38" t="s">
        <v>13</v>
      </c>
      <c r="B72" s="32">
        <v>7</v>
      </c>
      <c r="C72" s="32">
        <v>2020</v>
      </c>
      <c r="D72" s="251">
        <v>2957323</v>
      </c>
      <c r="E72" s="338">
        <v>1011414.7</v>
      </c>
    </row>
    <row r="73" spans="1:6" x14ac:dyDescent="0.2">
      <c r="A73" s="38" t="s">
        <v>13</v>
      </c>
      <c r="B73" s="32">
        <v>7</v>
      </c>
      <c r="C73" s="32">
        <v>2021</v>
      </c>
      <c r="D73" s="251">
        <v>103986934</v>
      </c>
      <c r="E73" s="338">
        <v>23824868.819999997</v>
      </c>
    </row>
    <row r="74" spans="1:6" x14ac:dyDescent="0.2">
      <c r="A74" s="38" t="s">
        <v>13</v>
      </c>
      <c r="B74" s="32">
        <v>7</v>
      </c>
      <c r="C74" s="32">
        <v>2022</v>
      </c>
      <c r="D74" s="251">
        <v>14643568</v>
      </c>
      <c r="E74" s="338">
        <v>2766327.5800000005</v>
      </c>
    </row>
    <row r="75" spans="1:6" x14ac:dyDescent="0.2">
      <c r="A75" s="38" t="s">
        <v>13</v>
      </c>
      <c r="B75" s="32">
        <v>7</v>
      </c>
      <c r="C75" s="32">
        <v>2023</v>
      </c>
      <c r="D75" s="251">
        <v>76825684</v>
      </c>
      <c r="E75" s="338">
        <v>15612704.450000003</v>
      </c>
    </row>
    <row r="76" spans="1:6" x14ac:dyDescent="0.2">
      <c r="A76" s="44" t="s">
        <v>60</v>
      </c>
      <c r="B76" s="16"/>
      <c r="C76" s="16"/>
      <c r="D76" s="248">
        <f>SUM(D55:D75)</f>
        <v>195406756</v>
      </c>
      <c r="E76" s="252">
        <f>SUM(E55:E75)</f>
        <v>42677637.530000001</v>
      </c>
      <c r="F76" s="18"/>
    </row>
    <row r="77" spans="1:6" x14ac:dyDescent="0.2">
      <c r="A77" s="20"/>
      <c r="B77" s="7"/>
      <c r="C77" s="7"/>
      <c r="D77" s="7"/>
      <c r="E77" s="17"/>
    </row>
    <row r="78" spans="1:6" ht="38.25" x14ac:dyDescent="0.2">
      <c r="A78" s="226" t="s">
        <v>53</v>
      </c>
      <c r="B78" s="85" t="s">
        <v>54</v>
      </c>
      <c r="C78" s="85" t="s">
        <v>55</v>
      </c>
      <c r="D78" s="85" t="s">
        <v>56</v>
      </c>
      <c r="E78" s="85" t="s">
        <v>57</v>
      </c>
    </row>
    <row r="79" spans="1:6" x14ac:dyDescent="0.2">
      <c r="A79" s="38" t="s">
        <v>14</v>
      </c>
      <c r="B79" s="200">
        <v>1</v>
      </c>
      <c r="C79" s="200">
        <v>2021</v>
      </c>
      <c r="D79" s="253">
        <v>-379</v>
      </c>
      <c r="E79" s="254">
        <v>-0.21</v>
      </c>
      <c r="F79" s="24"/>
    </row>
    <row r="80" spans="1:6" x14ac:dyDescent="0.2">
      <c r="A80" s="38" t="s">
        <v>14</v>
      </c>
      <c r="B80" s="200">
        <v>1</v>
      </c>
      <c r="C80" s="200">
        <v>2022</v>
      </c>
      <c r="D80" s="253">
        <v>-175522</v>
      </c>
      <c r="E80" s="254">
        <v>-29587.33</v>
      </c>
      <c r="F80" s="24"/>
    </row>
    <row r="81" spans="1:6" x14ac:dyDescent="0.2">
      <c r="A81" s="38" t="s">
        <v>14</v>
      </c>
      <c r="B81" s="200">
        <v>1</v>
      </c>
      <c r="C81" s="200">
        <v>2023</v>
      </c>
      <c r="D81" s="253">
        <v>-136852</v>
      </c>
      <c r="E81" s="254">
        <v>-28646.79</v>
      </c>
      <c r="F81" s="24"/>
    </row>
    <row r="82" spans="1:6" x14ac:dyDescent="0.2">
      <c r="A82" s="38" t="s">
        <v>14</v>
      </c>
      <c r="B82" s="200">
        <v>2</v>
      </c>
      <c r="C82" s="200">
        <v>2013</v>
      </c>
      <c r="D82" s="253">
        <v>0</v>
      </c>
      <c r="E82" s="254">
        <v>190095.48</v>
      </c>
      <c r="F82" s="24"/>
    </row>
    <row r="83" spans="1:6" x14ac:dyDescent="0.2">
      <c r="A83" s="38" t="s">
        <v>14</v>
      </c>
      <c r="B83" s="200">
        <v>2</v>
      </c>
      <c r="C83" s="200">
        <v>2014</v>
      </c>
      <c r="D83" s="253">
        <v>0</v>
      </c>
      <c r="E83" s="254">
        <v>484172.36</v>
      </c>
      <c r="F83" s="24"/>
    </row>
    <row r="84" spans="1:6" x14ac:dyDescent="0.2">
      <c r="A84" s="38" t="s">
        <v>14</v>
      </c>
      <c r="B84" s="200">
        <v>2</v>
      </c>
      <c r="C84" s="200">
        <v>2015</v>
      </c>
      <c r="D84" s="253">
        <v>0</v>
      </c>
      <c r="E84" s="254">
        <v>499262.21</v>
      </c>
      <c r="F84" s="24"/>
    </row>
    <row r="85" spans="1:6" x14ac:dyDescent="0.2">
      <c r="A85" s="38" t="s">
        <v>14</v>
      </c>
      <c r="B85" s="200">
        <v>2</v>
      </c>
      <c r="C85" s="200">
        <v>2016</v>
      </c>
      <c r="D85" s="253">
        <v>0</v>
      </c>
      <c r="E85" s="254">
        <v>585105.77</v>
      </c>
      <c r="F85" s="24"/>
    </row>
    <row r="86" spans="1:6" x14ac:dyDescent="0.2">
      <c r="A86" s="38" t="s">
        <v>14</v>
      </c>
      <c r="B86" s="200">
        <v>2</v>
      </c>
      <c r="C86" s="200">
        <v>2017</v>
      </c>
      <c r="D86" s="253">
        <v>0</v>
      </c>
      <c r="E86" s="254">
        <v>10518.44</v>
      </c>
      <c r="F86" s="24"/>
    </row>
    <row r="87" spans="1:6" x14ac:dyDescent="0.2">
      <c r="A87" s="38" t="s">
        <v>14</v>
      </c>
      <c r="B87" s="200">
        <v>2</v>
      </c>
      <c r="C87" s="200">
        <v>2018</v>
      </c>
      <c r="D87" s="253">
        <v>0</v>
      </c>
      <c r="E87" s="254">
        <v>7891.96</v>
      </c>
      <c r="F87" s="24"/>
    </row>
    <row r="88" spans="1:6" x14ac:dyDescent="0.2">
      <c r="A88" s="199" t="s">
        <v>14</v>
      </c>
      <c r="B88" s="200">
        <v>2</v>
      </c>
      <c r="C88" s="200">
        <v>2019</v>
      </c>
      <c r="D88" s="253">
        <v>0</v>
      </c>
      <c r="E88" s="254">
        <v>9114.92</v>
      </c>
      <c r="F88" s="24"/>
    </row>
    <row r="89" spans="1:6" x14ac:dyDescent="0.2">
      <c r="A89" s="199" t="s">
        <v>14</v>
      </c>
      <c r="B89" s="200">
        <v>2</v>
      </c>
      <c r="C89" s="200">
        <v>2020</v>
      </c>
      <c r="D89" s="253">
        <v>0</v>
      </c>
      <c r="E89" s="254">
        <v>6892.52</v>
      </c>
      <c r="F89" s="24"/>
    </row>
    <row r="90" spans="1:6" x14ac:dyDescent="0.2">
      <c r="A90" s="199" t="s">
        <v>14</v>
      </c>
      <c r="B90" s="200">
        <v>2</v>
      </c>
      <c r="C90" s="200">
        <v>2021</v>
      </c>
      <c r="D90" s="253">
        <v>0</v>
      </c>
      <c r="E90" s="254">
        <v>9526.52</v>
      </c>
      <c r="F90" s="24"/>
    </row>
    <row r="91" spans="1:6" x14ac:dyDescent="0.2">
      <c r="A91" s="199" t="s">
        <v>14</v>
      </c>
      <c r="B91" s="200">
        <v>2</v>
      </c>
      <c r="C91" s="200">
        <v>2022</v>
      </c>
      <c r="D91" s="253">
        <v>0</v>
      </c>
      <c r="E91" s="254">
        <v>8524</v>
      </c>
      <c r="F91" s="24"/>
    </row>
    <row r="92" spans="1:6" x14ac:dyDescent="0.2">
      <c r="A92" s="38" t="s">
        <v>14</v>
      </c>
      <c r="B92" s="200">
        <v>2</v>
      </c>
      <c r="C92" s="200">
        <v>2023</v>
      </c>
      <c r="D92" s="253">
        <v>0</v>
      </c>
      <c r="E92" s="254">
        <v>9784.36</v>
      </c>
      <c r="F92" s="24"/>
    </row>
    <row r="93" spans="1:6" x14ac:dyDescent="0.2">
      <c r="A93" s="38" t="s">
        <v>14</v>
      </c>
      <c r="B93" s="200">
        <v>3</v>
      </c>
      <c r="C93" s="200">
        <v>2023</v>
      </c>
      <c r="D93" s="253">
        <v>194</v>
      </c>
      <c r="E93" s="254">
        <v>18.309999999999999</v>
      </c>
      <c r="F93" s="24"/>
    </row>
    <row r="94" spans="1:6" x14ac:dyDescent="0.2">
      <c r="A94" s="38" t="s">
        <v>14</v>
      </c>
      <c r="B94" s="200">
        <v>6</v>
      </c>
      <c r="C94" s="200">
        <v>2021</v>
      </c>
      <c r="D94" s="253">
        <v>0</v>
      </c>
      <c r="E94" s="254">
        <v>0.62</v>
      </c>
      <c r="F94" s="24"/>
    </row>
    <row r="95" spans="1:6" x14ac:dyDescent="0.2">
      <c r="A95" s="38" t="s">
        <v>14</v>
      </c>
      <c r="B95" s="200">
        <v>6</v>
      </c>
      <c r="C95" s="200">
        <v>2022</v>
      </c>
      <c r="D95" s="253">
        <v>0</v>
      </c>
      <c r="E95" s="254">
        <v>13032.76</v>
      </c>
      <c r="F95" s="24"/>
    </row>
    <row r="96" spans="1:6" x14ac:dyDescent="0.2">
      <c r="A96" s="38" t="s">
        <v>14</v>
      </c>
      <c r="B96" s="200">
        <v>6</v>
      </c>
      <c r="C96" s="200">
        <v>2023</v>
      </c>
      <c r="D96" s="253">
        <v>0</v>
      </c>
      <c r="E96" s="254">
        <v>14731.74</v>
      </c>
      <c r="F96" s="24"/>
    </row>
    <row r="97" spans="1:6" x14ac:dyDescent="0.2">
      <c r="A97" s="38" t="s">
        <v>14</v>
      </c>
      <c r="B97" s="200">
        <v>7</v>
      </c>
      <c r="C97" s="200">
        <v>2013</v>
      </c>
      <c r="D97" s="253">
        <v>0</v>
      </c>
      <c r="E97" s="254">
        <v>429414.75</v>
      </c>
      <c r="F97" s="24"/>
    </row>
    <row r="98" spans="1:6" x14ac:dyDescent="0.2">
      <c r="A98" s="38" t="s">
        <v>14</v>
      </c>
      <c r="B98" s="200">
        <v>7</v>
      </c>
      <c r="C98" s="200">
        <v>2014</v>
      </c>
      <c r="D98" s="253">
        <v>0</v>
      </c>
      <c r="E98" s="254">
        <v>347134.92</v>
      </c>
      <c r="F98" s="24"/>
    </row>
    <row r="99" spans="1:6" x14ac:dyDescent="0.2">
      <c r="A99" s="38" t="s">
        <v>14</v>
      </c>
      <c r="B99" s="200">
        <v>7</v>
      </c>
      <c r="C99" s="200">
        <v>2015</v>
      </c>
      <c r="D99" s="253">
        <v>0</v>
      </c>
      <c r="E99" s="254">
        <v>339011.31</v>
      </c>
      <c r="F99" s="24"/>
    </row>
    <row r="100" spans="1:6" x14ac:dyDescent="0.2">
      <c r="A100" s="38" t="s">
        <v>14</v>
      </c>
      <c r="B100" s="200">
        <v>7</v>
      </c>
      <c r="C100" s="200">
        <v>2016</v>
      </c>
      <c r="D100" s="253">
        <v>0</v>
      </c>
      <c r="E100" s="254">
        <v>211874.57</v>
      </c>
      <c r="F100" s="24"/>
    </row>
    <row r="101" spans="1:6" x14ac:dyDescent="0.2">
      <c r="A101" s="38" t="s">
        <v>14</v>
      </c>
      <c r="B101" s="200">
        <v>7</v>
      </c>
      <c r="C101" s="200">
        <v>2020</v>
      </c>
      <c r="D101" s="253">
        <v>789434</v>
      </c>
      <c r="E101" s="254">
        <v>133017.74</v>
      </c>
      <c r="F101" s="24"/>
    </row>
    <row r="102" spans="1:6" x14ac:dyDescent="0.2">
      <c r="A102" s="38" t="s">
        <v>14</v>
      </c>
      <c r="B102" s="200">
        <v>7</v>
      </c>
      <c r="C102" s="200">
        <v>2021</v>
      </c>
      <c r="D102" s="253">
        <v>7680018</v>
      </c>
      <c r="E102" s="254">
        <v>1628458.12</v>
      </c>
      <c r="F102" s="24"/>
    </row>
    <row r="103" spans="1:6" x14ac:dyDescent="0.2">
      <c r="A103" s="38" t="s">
        <v>14</v>
      </c>
      <c r="B103" s="200">
        <v>7</v>
      </c>
      <c r="C103" s="200">
        <v>2022</v>
      </c>
      <c r="D103" s="253">
        <v>28725719</v>
      </c>
      <c r="E103" s="254">
        <v>5801124.8799999999</v>
      </c>
      <c r="F103" s="24"/>
    </row>
    <row r="104" spans="1:6" x14ac:dyDescent="0.2">
      <c r="A104" s="38" t="s">
        <v>14</v>
      </c>
      <c r="B104" s="200">
        <v>7</v>
      </c>
      <c r="C104" s="200">
        <v>2023</v>
      </c>
      <c r="D104" s="253">
        <v>49400531</v>
      </c>
      <c r="E104" s="254">
        <v>5322310.12</v>
      </c>
      <c r="F104" s="24"/>
    </row>
    <row r="105" spans="1:6" x14ac:dyDescent="0.2">
      <c r="A105" s="44" t="s">
        <v>61</v>
      </c>
      <c r="B105" s="16"/>
      <c r="C105" s="16"/>
      <c r="D105" s="248">
        <f>SUM(D79:D104)</f>
        <v>86283143</v>
      </c>
      <c r="E105" s="255">
        <f>SUM(E79:E104)</f>
        <v>16002784.050000001</v>
      </c>
    </row>
    <row r="106" spans="1:6" x14ac:dyDescent="0.2">
      <c r="A106" s="20"/>
      <c r="B106" s="7"/>
      <c r="C106" s="7"/>
      <c r="D106" s="7"/>
      <c r="E106" s="17"/>
    </row>
    <row r="107" spans="1:6" x14ac:dyDescent="0.2">
      <c r="A107" s="20"/>
      <c r="B107" s="7"/>
      <c r="C107" s="7"/>
      <c r="D107" s="7"/>
      <c r="E107" s="17"/>
    </row>
    <row r="108" spans="1:6" x14ac:dyDescent="0.2">
      <c r="A108" s="20"/>
      <c r="B108" s="7"/>
      <c r="C108" s="7"/>
      <c r="D108" s="7"/>
      <c r="E108" s="17"/>
    </row>
    <row r="109" spans="1:6" x14ac:dyDescent="0.2">
      <c r="A109" s="173" t="s">
        <v>62</v>
      </c>
      <c r="B109" s="7"/>
      <c r="C109" s="7"/>
      <c r="D109" s="7"/>
      <c r="E109" s="17"/>
    </row>
    <row r="110" spans="1:6" x14ac:dyDescent="0.2">
      <c r="A110" s="20"/>
      <c r="B110" s="7"/>
      <c r="C110" s="7"/>
      <c r="D110" s="7"/>
      <c r="E110" s="17"/>
    </row>
    <row r="111" spans="1:6" ht="45" customHeight="1" x14ac:dyDescent="0.2">
      <c r="A111" s="226" t="s">
        <v>53</v>
      </c>
      <c r="B111" s="85" t="s">
        <v>54</v>
      </c>
      <c r="C111" s="85" t="s">
        <v>55</v>
      </c>
      <c r="D111" s="85" t="s">
        <v>63</v>
      </c>
      <c r="E111" s="85" t="s">
        <v>64</v>
      </c>
    </row>
    <row r="112" spans="1:6" x14ac:dyDescent="0.2">
      <c r="A112" s="38" t="s">
        <v>11</v>
      </c>
      <c r="B112" s="32">
        <v>1</v>
      </c>
      <c r="C112" s="32">
        <v>2021</v>
      </c>
      <c r="D112" s="251">
        <v>1813107</v>
      </c>
      <c r="E112" s="256">
        <v>-102717.56</v>
      </c>
    </row>
    <row r="113" spans="1:5" x14ac:dyDescent="0.2">
      <c r="A113" s="38" t="s">
        <v>11</v>
      </c>
      <c r="B113" s="32">
        <v>1</v>
      </c>
      <c r="C113" s="32">
        <v>2022</v>
      </c>
      <c r="D113" s="251">
        <v>134841774</v>
      </c>
      <c r="E113" s="256">
        <v>-240270.97</v>
      </c>
    </row>
    <row r="114" spans="1:5" x14ac:dyDescent="0.2">
      <c r="A114" s="38" t="s">
        <v>11</v>
      </c>
      <c r="B114" s="32">
        <v>1</v>
      </c>
      <c r="C114" s="32">
        <v>2023</v>
      </c>
      <c r="D114" s="251">
        <v>-11231669</v>
      </c>
      <c r="E114" s="256">
        <v>-956875.98</v>
      </c>
    </row>
    <row r="115" spans="1:5" x14ac:dyDescent="0.2">
      <c r="A115" s="38" t="s">
        <v>11</v>
      </c>
      <c r="B115" s="32">
        <v>2</v>
      </c>
      <c r="C115" s="32">
        <v>2023</v>
      </c>
      <c r="D115" s="251">
        <v>4</v>
      </c>
      <c r="E115" s="256">
        <v>-90681.19</v>
      </c>
    </row>
    <row r="116" spans="1:5" x14ac:dyDescent="0.2">
      <c r="A116" s="38" t="s">
        <v>11</v>
      </c>
      <c r="B116" s="32">
        <v>5</v>
      </c>
      <c r="C116" s="32">
        <v>2020</v>
      </c>
      <c r="D116" s="251">
        <v>672988</v>
      </c>
      <c r="E116" s="256">
        <v>23576.53</v>
      </c>
    </row>
    <row r="117" spans="1:5" x14ac:dyDescent="0.2">
      <c r="A117" s="38" t="s">
        <v>11</v>
      </c>
      <c r="B117" s="32">
        <v>5</v>
      </c>
      <c r="C117" s="32">
        <v>2021</v>
      </c>
      <c r="D117" s="251">
        <v>663441</v>
      </c>
      <c r="E117" s="256">
        <v>7038.08</v>
      </c>
    </row>
    <row r="118" spans="1:5" x14ac:dyDescent="0.2">
      <c r="A118" s="38" t="s">
        <v>11</v>
      </c>
      <c r="B118" s="32">
        <v>6</v>
      </c>
      <c r="C118" s="32">
        <v>2023</v>
      </c>
      <c r="D118" s="251">
        <v>655095</v>
      </c>
      <c r="E118" s="256">
        <v>10104.49</v>
      </c>
    </row>
    <row r="119" spans="1:5" x14ac:dyDescent="0.2">
      <c r="A119" s="38" t="s">
        <v>11</v>
      </c>
      <c r="B119" s="32">
        <v>7</v>
      </c>
      <c r="C119" s="32">
        <v>2021</v>
      </c>
      <c r="D119" s="251">
        <v>13863919</v>
      </c>
      <c r="E119" s="256">
        <v>204147.67</v>
      </c>
    </row>
    <row r="120" spans="1:5" x14ac:dyDescent="0.2">
      <c r="A120" s="38" t="s">
        <v>11</v>
      </c>
      <c r="B120" s="32">
        <v>7</v>
      </c>
      <c r="C120" s="32">
        <v>2022</v>
      </c>
      <c r="D120" s="251">
        <v>852904627</v>
      </c>
      <c r="E120" s="256">
        <v>6382052.1900000004</v>
      </c>
    </row>
    <row r="121" spans="1:5" x14ac:dyDescent="0.2">
      <c r="A121" s="38" t="s">
        <v>11</v>
      </c>
      <c r="B121" s="32">
        <v>7</v>
      </c>
      <c r="C121" s="32">
        <v>2023</v>
      </c>
      <c r="D121" s="251">
        <v>74673275</v>
      </c>
      <c r="E121" s="256">
        <v>14821402.279999999</v>
      </c>
    </row>
    <row r="122" spans="1:5" x14ac:dyDescent="0.2">
      <c r="A122" s="44" t="s">
        <v>58</v>
      </c>
      <c r="B122" s="16"/>
      <c r="C122" s="16"/>
      <c r="D122" s="248">
        <f>SUM(D112:D121)</f>
        <v>1068856561</v>
      </c>
      <c r="E122" s="252">
        <f>SUM(E112:E121)</f>
        <v>20057775.539999999</v>
      </c>
    </row>
    <row r="123" spans="1:5" x14ac:dyDescent="0.2">
      <c r="A123" s="20"/>
      <c r="B123" s="16"/>
      <c r="C123" s="16"/>
      <c r="D123" s="16"/>
      <c r="E123" s="122"/>
    </row>
    <row r="124" spans="1:5" ht="43.5" customHeight="1" x14ac:dyDescent="0.2">
      <c r="A124" s="226" t="s">
        <v>53</v>
      </c>
      <c r="B124" s="85" t="s">
        <v>54</v>
      </c>
      <c r="C124" s="85" t="s">
        <v>55</v>
      </c>
      <c r="D124" s="85" t="s">
        <v>63</v>
      </c>
      <c r="E124" s="85" t="s">
        <v>64</v>
      </c>
    </row>
    <row r="125" spans="1:5" x14ac:dyDescent="0.2">
      <c r="A125" s="38" t="s">
        <v>12</v>
      </c>
      <c r="B125" s="32">
        <v>1</v>
      </c>
      <c r="C125" s="32">
        <v>2020</v>
      </c>
      <c r="D125" s="251">
        <v>-11515907</v>
      </c>
      <c r="E125" s="256">
        <v>-1869726.97</v>
      </c>
    </row>
    <row r="126" spans="1:5" x14ac:dyDescent="0.2">
      <c r="A126" s="38" t="s">
        <v>12</v>
      </c>
      <c r="B126" s="32">
        <v>1</v>
      </c>
      <c r="C126" s="32">
        <v>2021</v>
      </c>
      <c r="D126" s="251">
        <v>0</v>
      </c>
      <c r="E126" s="256">
        <v>-103.31</v>
      </c>
    </row>
    <row r="127" spans="1:5" x14ac:dyDescent="0.2">
      <c r="A127" s="38" t="s">
        <v>12</v>
      </c>
      <c r="B127" s="32">
        <v>1</v>
      </c>
      <c r="C127" s="32">
        <v>2022</v>
      </c>
      <c r="D127" s="251">
        <v>570</v>
      </c>
      <c r="E127" s="256">
        <v>-17.77</v>
      </c>
    </row>
    <row r="128" spans="1:5" x14ac:dyDescent="0.2">
      <c r="A128" s="38" t="s">
        <v>12</v>
      </c>
      <c r="B128" s="32">
        <v>1</v>
      </c>
      <c r="C128" s="32">
        <v>2023</v>
      </c>
      <c r="D128" s="251">
        <v>-81088</v>
      </c>
      <c r="E128" s="256">
        <v>-196206.65</v>
      </c>
    </row>
    <row r="129" spans="1:5" x14ac:dyDescent="0.2">
      <c r="A129" s="38" t="s">
        <v>12</v>
      </c>
      <c r="B129" s="32">
        <v>2</v>
      </c>
      <c r="C129" s="32">
        <v>2023</v>
      </c>
      <c r="D129" s="251">
        <v>0</v>
      </c>
      <c r="E129" s="256">
        <v>18412.63</v>
      </c>
    </row>
    <row r="130" spans="1:5" x14ac:dyDescent="0.2">
      <c r="A130" s="38" t="s">
        <v>12</v>
      </c>
      <c r="B130" s="32">
        <v>5</v>
      </c>
      <c r="C130" s="32">
        <v>2022</v>
      </c>
      <c r="D130" s="251">
        <v>3751</v>
      </c>
      <c r="E130" s="256">
        <v>681.47</v>
      </c>
    </row>
    <row r="131" spans="1:5" x14ac:dyDescent="0.2">
      <c r="A131" s="38" t="s">
        <v>12</v>
      </c>
      <c r="B131" s="32">
        <v>5</v>
      </c>
      <c r="C131" s="32">
        <v>2023</v>
      </c>
      <c r="D131" s="251">
        <v>0</v>
      </c>
      <c r="E131" s="256">
        <v>37300.71</v>
      </c>
    </row>
    <row r="132" spans="1:5" x14ac:dyDescent="0.2">
      <c r="A132" s="38" t="s">
        <v>12</v>
      </c>
      <c r="B132" s="32">
        <v>6</v>
      </c>
      <c r="C132" s="32">
        <v>2023</v>
      </c>
      <c r="D132" s="251">
        <v>-50096</v>
      </c>
      <c r="E132" s="256">
        <v>8728.7000000000007</v>
      </c>
    </row>
    <row r="133" spans="1:5" x14ac:dyDescent="0.2">
      <c r="A133" s="38" t="s">
        <v>12</v>
      </c>
      <c r="B133" s="32">
        <v>7</v>
      </c>
      <c r="C133" s="32">
        <v>2020</v>
      </c>
      <c r="D133" s="251">
        <v>64443931</v>
      </c>
      <c r="E133" s="256">
        <v>7151410.9000000004</v>
      </c>
    </row>
    <row r="134" spans="1:5" x14ac:dyDescent="0.2">
      <c r="A134" s="38" t="s">
        <v>12</v>
      </c>
      <c r="B134" s="32">
        <v>7</v>
      </c>
      <c r="C134" s="32">
        <v>2021</v>
      </c>
      <c r="D134" s="251">
        <v>7530975</v>
      </c>
      <c r="E134" s="256">
        <v>221527.36</v>
      </c>
    </row>
    <row r="135" spans="1:5" x14ac:dyDescent="0.2">
      <c r="A135" s="38" t="s">
        <v>12</v>
      </c>
      <c r="B135" s="32">
        <v>7</v>
      </c>
      <c r="C135" s="32">
        <v>2022</v>
      </c>
      <c r="D135" s="251">
        <v>63195466</v>
      </c>
      <c r="E135" s="256">
        <v>1252070.22</v>
      </c>
    </row>
    <row r="136" spans="1:5" x14ac:dyDescent="0.2">
      <c r="A136" s="38" t="s">
        <v>12</v>
      </c>
      <c r="B136" s="32">
        <v>7</v>
      </c>
      <c r="C136" s="32">
        <v>2023</v>
      </c>
      <c r="D136" s="251">
        <v>2264440</v>
      </c>
      <c r="E136" s="256">
        <v>3946787.64</v>
      </c>
    </row>
    <row r="137" spans="1:5" x14ac:dyDescent="0.2">
      <c r="A137" s="44" t="s">
        <v>59</v>
      </c>
      <c r="B137" s="16"/>
      <c r="C137" s="16"/>
      <c r="D137" s="248">
        <f>SUM(D125:D136)</f>
        <v>125792042</v>
      </c>
      <c r="E137" s="252">
        <f>SUM(E125:E136)</f>
        <v>10570864.93</v>
      </c>
    </row>
    <row r="138" spans="1:5" x14ac:dyDescent="0.2">
      <c r="A138" s="20"/>
      <c r="B138" s="7"/>
      <c r="C138" s="7"/>
      <c r="D138" s="7"/>
      <c r="E138" s="17"/>
    </row>
    <row r="139" spans="1:5" ht="45" customHeight="1" x14ac:dyDescent="0.2">
      <c r="A139" s="226" t="s">
        <v>53</v>
      </c>
      <c r="B139" s="85" t="s">
        <v>54</v>
      </c>
      <c r="C139" s="85" t="s">
        <v>55</v>
      </c>
      <c r="D139" s="85" t="s">
        <v>63</v>
      </c>
      <c r="E139" s="85" t="s">
        <v>64</v>
      </c>
    </row>
    <row r="140" spans="1:5" x14ac:dyDescent="0.2">
      <c r="A140" s="38" t="s">
        <v>13</v>
      </c>
      <c r="B140" s="32">
        <v>1</v>
      </c>
      <c r="C140" s="32">
        <v>2021</v>
      </c>
      <c r="D140" s="251">
        <v>-143213</v>
      </c>
      <c r="E140" s="338">
        <v>-12492.92</v>
      </c>
    </row>
    <row r="141" spans="1:5" x14ac:dyDescent="0.2">
      <c r="A141" s="38" t="s">
        <v>13</v>
      </c>
      <c r="B141" s="32">
        <v>1</v>
      </c>
      <c r="C141" s="32">
        <v>2022</v>
      </c>
      <c r="D141" s="251">
        <v>-86371</v>
      </c>
      <c r="E141" s="338">
        <v>-17851.849999999999</v>
      </c>
    </row>
    <row r="142" spans="1:5" x14ac:dyDescent="0.2">
      <c r="A142" s="38" t="s">
        <v>13</v>
      </c>
      <c r="B142" s="32">
        <v>1</v>
      </c>
      <c r="C142" s="32">
        <v>2023</v>
      </c>
      <c r="D142" s="251">
        <v>-134210</v>
      </c>
      <c r="E142" s="338">
        <v>-17692.95</v>
      </c>
    </row>
    <row r="143" spans="1:5" x14ac:dyDescent="0.2">
      <c r="A143" s="38" t="s">
        <v>13</v>
      </c>
      <c r="B143" s="32">
        <v>3</v>
      </c>
      <c r="C143" s="32">
        <v>2020</v>
      </c>
      <c r="D143" s="251">
        <v>0</v>
      </c>
      <c r="E143" s="338">
        <v>32941.85</v>
      </c>
    </row>
    <row r="144" spans="1:5" x14ac:dyDescent="0.2">
      <c r="A144" s="38" t="s">
        <v>13</v>
      </c>
      <c r="B144" s="32">
        <v>3</v>
      </c>
      <c r="C144" s="32">
        <v>2021</v>
      </c>
      <c r="D144" s="251">
        <v>152725</v>
      </c>
      <c r="E144" s="338">
        <v>14838.14</v>
      </c>
    </row>
    <row r="145" spans="1:5" x14ac:dyDescent="0.2">
      <c r="A145" s="38" t="s">
        <v>13</v>
      </c>
      <c r="B145" s="32">
        <v>3</v>
      </c>
      <c r="C145" s="32">
        <v>2022</v>
      </c>
      <c r="D145" s="251">
        <v>750903</v>
      </c>
      <c r="E145" s="338">
        <v>22151.66</v>
      </c>
    </row>
    <row r="146" spans="1:5" x14ac:dyDescent="0.2">
      <c r="A146" s="38" t="s">
        <v>13</v>
      </c>
      <c r="B146" s="32">
        <v>3</v>
      </c>
      <c r="C146" s="32">
        <v>2023</v>
      </c>
      <c r="D146" s="251">
        <v>-2936</v>
      </c>
      <c r="E146" s="338">
        <v>20217.04</v>
      </c>
    </row>
    <row r="147" spans="1:5" x14ac:dyDescent="0.2">
      <c r="A147" s="38" t="s">
        <v>13</v>
      </c>
      <c r="B147" s="32">
        <v>5</v>
      </c>
      <c r="C147" s="32">
        <v>2017</v>
      </c>
      <c r="D147" s="251">
        <v>32683</v>
      </c>
      <c r="E147" s="338">
        <v>5280.02</v>
      </c>
    </row>
    <row r="148" spans="1:5" x14ac:dyDescent="0.2">
      <c r="A148" s="38" t="s">
        <v>13</v>
      </c>
      <c r="B148" s="32">
        <v>5</v>
      </c>
      <c r="C148" s="32">
        <v>2018</v>
      </c>
      <c r="D148" s="251">
        <v>69126</v>
      </c>
      <c r="E148" s="338">
        <v>10383.530000000001</v>
      </c>
    </row>
    <row r="149" spans="1:5" x14ac:dyDescent="0.2">
      <c r="A149" s="38" t="s">
        <v>13</v>
      </c>
      <c r="B149" s="32">
        <v>5</v>
      </c>
      <c r="C149" s="32">
        <v>2019</v>
      </c>
      <c r="D149" s="251">
        <v>186087</v>
      </c>
      <c r="E149" s="338">
        <v>19310.27</v>
      </c>
    </row>
    <row r="150" spans="1:5" x14ac:dyDescent="0.2">
      <c r="A150" s="38" t="s">
        <v>13</v>
      </c>
      <c r="B150" s="32">
        <v>5</v>
      </c>
      <c r="C150" s="32">
        <v>2020</v>
      </c>
      <c r="D150" s="251">
        <v>197627</v>
      </c>
      <c r="E150" s="338">
        <v>21517.14</v>
      </c>
    </row>
    <row r="151" spans="1:5" x14ac:dyDescent="0.2">
      <c r="A151" s="38" t="s">
        <v>13</v>
      </c>
      <c r="B151" s="32">
        <v>6</v>
      </c>
      <c r="C151" s="32">
        <v>2023</v>
      </c>
      <c r="D151" s="251">
        <v>211248</v>
      </c>
      <c r="E151" s="338">
        <v>802.8</v>
      </c>
    </row>
    <row r="152" spans="1:5" x14ac:dyDescent="0.2">
      <c r="A152" s="38" t="s">
        <v>13</v>
      </c>
      <c r="B152" s="32">
        <v>7</v>
      </c>
      <c r="C152" s="32">
        <v>2019</v>
      </c>
      <c r="D152" s="251">
        <v>12720</v>
      </c>
      <c r="E152" s="338">
        <v>6890.15</v>
      </c>
    </row>
    <row r="153" spans="1:5" x14ac:dyDescent="0.2">
      <c r="A153" s="38" t="s">
        <v>13</v>
      </c>
      <c r="B153" s="32">
        <v>7</v>
      </c>
      <c r="C153" s="32">
        <v>2020</v>
      </c>
      <c r="D153" s="251">
        <v>7237683</v>
      </c>
      <c r="E153" s="338">
        <v>1576375.44</v>
      </c>
    </row>
    <row r="154" spans="1:5" x14ac:dyDescent="0.2">
      <c r="A154" s="38" t="s">
        <v>13</v>
      </c>
      <c r="B154" s="32">
        <v>7</v>
      </c>
      <c r="C154" s="32">
        <v>2021</v>
      </c>
      <c r="D154" s="251">
        <v>81123382</v>
      </c>
      <c r="E154" s="338">
        <v>8435412.1699999999</v>
      </c>
    </row>
    <row r="155" spans="1:5" x14ac:dyDescent="0.2">
      <c r="A155" s="38" t="s">
        <v>13</v>
      </c>
      <c r="B155" s="32">
        <v>7</v>
      </c>
      <c r="C155" s="32">
        <v>2022</v>
      </c>
      <c r="D155" s="251">
        <v>1181580986</v>
      </c>
      <c r="E155" s="338">
        <v>38553.26</v>
      </c>
    </row>
    <row r="156" spans="1:5" x14ac:dyDescent="0.2">
      <c r="A156" s="38" t="s">
        <v>13</v>
      </c>
      <c r="B156" s="32">
        <v>7</v>
      </c>
      <c r="C156" s="32">
        <v>2023</v>
      </c>
      <c r="D156" s="251">
        <v>59303097</v>
      </c>
      <c r="E156" s="338">
        <v>2179434.6800000002</v>
      </c>
    </row>
    <row r="157" spans="1:5" x14ac:dyDescent="0.2">
      <c r="A157" s="44" t="s">
        <v>60</v>
      </c>
      <c r="B157" s="16"/>
      <c r="C157" s="16"/>
      <c r="D157" s="248">
        <f>SUM(D140:D156)</f>
        <v>1330491537</v>
      </c>
      <c r="E157" s="252">
        <f>SUM(E140:E156)</f>
        <v>12336070.43</v>
      </c>
    </row>
    <row r="158" spans="1:5" x14ac:dyDescent="0.2">
      <c r="A158" s="20"/>
      <c r="B158" s="7"/>
      <c r="C158" s="7"/>
      <c r="D158" s="7"/>
      <c r="E158" s="17"/>
    </row>
    <row r="159" spans="1:5" ht="42.75" customHeight="1" x14ac:dyDescent="0.2">
      <c r="A159" s="226" t="s">
        <v>53</v>
      </c>
      <c r="B159" s="85" t="s">
        <v>54</v>
      </c>
      <c r="C159" s="85" t="s">
        <v>55</v>
      </c>
      <c r="D159" s="85" t="s">
        <v>63</v>
      </c>
      <c r="E159" s="85" t="s">
        <v>64</v>
      </c>
    </row>
    <row r="160" spans="1:5" x14ac:dyDescent="0.2">
      <c r="A160" s="38" t="s">
        <v>14</v>
      </c>
      <c r="B160" s="32">
        <v>7</v>
      </c>
      <c r="C160" s="32">
        <v>2013</v>
      </c>
      <c r="D160" s="251">
        <v>0</v>
      </c>
      <c r="E160" s="256">
        <v>31776.04</v>
      </c>
    </row>
    <row r="161" spans="1:5" x14ac:dyDescent="0.2">
      <c r="A161" s="38" t="s">
        <v>14</v>
      </c>
      <c r="B161" s="32">
        <v>7</v>
      </c>
      <c r="C161" s="32">
        <v>2014</v>
      </c>
      <c r="D161" s="253">
        <v>0</v>
      </c>
      <c r="E161" s="254">
        <v>366077.14</v>
      </c>
    </row>
    <row r="162" spans="1:5" x14ac:dyDescent="0.2">
      <c r="A162" s="38" t="s">
        <v>14</v>
      </c>
      <c r="B162" s="32">
        <v>7</v>
      </c>
      <c r="C162" s="32">
        <v>2015</v>
      </c>
      <c r="D162" s="253">
        <v>0</v>
      </c>
      <c r="E162" s="254">
        <v>610970.9</v>
      </c>
    </row>
    <row r="163" spans="1:5" x14ac:dyDescent="0.2">
      <c r="A163" s="38" t="s">
        <v>14</v>
      </c>
      <c r="B163" s="32">
        <v>7</v>
      </c>
      <c r="C163" s="32">
        <v>2016</v>
      </c>
      <c r="D163" s="253">
        <v>0</v>
      </c>
      <c r="E163" s="254">
        <v>744106.64</v>
      </c>
    </row>
    <row r="164" spans="1:5" x14ac:dyDescent="0.2">
      <c r="A164" s="38" t="s">
        <v>14</v>
      </c>
      <c r="B164" s="32">
        <v>7</v>
      </c>
      <c r="C164" s="32">
        <v>2020</v>
      </c>
      <c r="D164" s="253">
        <v>69068</v>
      </c>
      <c r="E164" s="254">
        <v>6894.04</v>
      </c>
    </row>
    <row r="165" spans="1:5" x14ac:dyDescent="0.2">
      <c r="A165" s="38" t="s">
        <v>14</v>
      </c>
      <c r="B165" s="32">
        <v>7</v>
      </c>
      <c r="C165" s="32">
        <v>2021</v>
      </c>
      <c r="D165" s="253">
        <v>6437314</v>
      </c>
      <c r="E165" s="254">
        <v>139833.75</v>
      </c>
    </row>
    <row r="166" spans="1:5" x14ac:dyDescent="0.2">
      <c r="A166" s="38" t="s">
        <v>14</v>
      </c>
      <c r="B166" s="32">
        <v>7</v>
      </c>
      <c r="C166" s="32">
        <v>2022</v>
      </c>
      <c r="D166" s="253">
        <v>21415667</v>
      </c>
      <c r="E166" s="254">
        <v>264118.19</v>
      </c>
    </row>
    <row r="167" spans="1:5" x14ac:dyDescent="0.2">
      <c r="A167" s="199" t="s">
        <v>14</v>
      </c>
      <c r="B167" s="32">
        <v>7</v>
      </c>
      <c r="C167" s="32">
        <v>2023</v>
      </c>
      <c r="D167" s="253">
        <v>141764743</v>
      </c>
      <c r="E167" s="254">
        <v>7560960.4699999997</v>
      </c>
    </row>
    <row r="168" spans="1:5" x14ac:dyDescent="0.2">
      <c r="A168" s="44" t="s">
        <v>61</v>
      </c>
      <c r="B168" s="16"/>
      <c r="C168" s="16"/>
      <c r="D168" s="248">
        <f>SUM(D160:D167)</f>
        <v>169686792</v>
      </c>
      <c r="E168" s="252">
        <f>SUM(E160:E167)</f>
        <v>9724737.1699999999</v>
      </c>
    </row>
    <row r="169" spans="1:5" x14ac:dyDescent="0.2">
      <c r="A169" s="20"/>
      <c r="B169" s="7"/>
      <c r="C169" s="7"/>
      <c r="D169" s="7"/>
      <c r="E169" s="17"/>
    </row>
    <row r="170" spans="1:5" x14ac:dyDescent="0.2">
      <c r="A170" s="20"/>
      <c r="B170" s="7"/>
      <c r="C170" s="7"/>
      <c r="D170" s="7"/>
      <c r="E170" s="17"/>
    </row>
    <row r="171" spans="1:5" x14ac:dyDescent="0.2">
      <c r="A171" s="20"/>
      <c r="B171" s="7"/>
      <c r="C171" s="7"/>
      <c r="D171" s="7"/>
      <c r="E171" s="17"/>
    </row>
    <row r="172" spans="1:5" x14ac:dyDescent="0.2">
      <c r="A172" s="7" t="s">
        <v>65</v>
      </c>
      <c r="B172" s="7"/>
      <c r="C172" s="7"/>
      <c r="D172" s="7"/>
      <c r="E172" s="17"/>
    </row>
    <row r="173" spans="1:5" x14ac:dyDescent="0.2">
      <c r="A173" s="7"/>
      <c r="B173" s="7"/>
      <c r="C173" s="7"/>
      <c r="D173" s="7"/>
      <c r="E173" s="17"/>
    </row>
    <row r="174" spans="1:5" ht="43.5" customHeight="1" x14ac:dyDescent="0.2">
      <c r="A174" s="226" t="s">
        <v>53</v>
      </c>
      <c r="B174" s="85" t="s">
        <v>54</v>
      </c>
      <c r="C174" s="85" t="s">
        <v>55</v>
      </c>
      <c r="D174" s="85" t="s">
        <v>66</v>
      </c>
      <c r="E174" s="85" t="s">
        <v>67</v>
      </c>
    </row>
    <row r="175" spans="1:5" x14ac:dyDescent="0.2">
      <c r="A175" s="38" t="s">
        <v>11</v>
      </c>
      <c r="B175" s="32">
        <v>1</v>
      </c>
      <c r="C175" s="32">
        <v>2021</v>
      </c>
      <c r="D175" s="251">
        <v>6601</v>
      </c>
      <c r="E175" s="256">
        <v>80.06</v>
      </c>
    </row>
    <row r="176" spans="1:5" x14ac:dyDescent="0.2">
      <c r="A176" s="38" t="s">
        <v>11</v>
      </c>
      <c r="B176" s="32">
        <v>1</v>
      </c>
      <c r="C176" s="32">
        <v>2022</v>
      </c>
      <c r="D176" s="251">
        <v>7998</v>
      </c>
      <c r="E176" s="256">
        <v>147.05000000000001</v>
      </c>
    </row>
    <row r="177" spans="1:5" x14ac:dyDescent="0.2">
      <c r="A177" s="38" t="s">
        <v>11</v>
      </c>
      <c r="B177" s="32">
        <v>6</v>
      </c>
      <c r="C177" s="32">
        <v>2022</v>
      </c>
      <c r="D177" s="251">
        <v>15456</v>
      </c>
      <c r="E177" s="256">
        <v>378.69</v>
      </c>
    </row>
    <row r="178" spans="1:5" x14ac:dyDescent="0.2">
      <c r="A178" s="38" t="s">
        <v>11</v>
      </c>
      <c r="B178" s="32">
        <v>6</v>
      </c>
      <c r="C178" s="32">
        <v>2023</v>
      </c>
      <c r="D178" s="251">
        <v>277852</v>
      </c>
      <c r="E178" s="256">
        <v>5964.22</v>
      </c>
    </row>
    <row r="179" spans="1:5" x14ac:dyDescent="0.2">
      <c r="A179" s="38" t="s">
        <v>11</v>
      </c>
      <c r="B179" s="32">
        <v>7</v>
      </c>
      <c r="C179" s="32">
        <v>2020</v>
      </c>
      <c r="D179" s="251">
        <v>45529</v>
      </c>
      <c r="E179" s="256">
        <v>824.77</v>
      </c>
    </row>
    <row r="180" spans="1:5" x14ac:dyDescent="0.2">
      <c r="A180" s="38" t="s">
        <v>11</v>
      </c>
      <c r="B180" s="32">
        <v>7</v>
      </c>
      <c r="C180" s="32">
        <v>2021</v>
      </c>
      <c r="D180" s="251">
        <v>887974</v>
      </c>
      <c r="E180" s="256">
        <v>20534.509999999998</v>
      </c>
    </row>
    <row r="181" spans="1:5" x14ac:dyDescent="0.2">
      <c r="A181" s="38" t="s">
        <v>11</v>
      </c>
      <c r="B181" s="32">
        <v>7</v>
      </c>
      <c r="C181" s="32">
        <v>2022</v>
      </c>
      <c r="D181" s="251">
        <v>123951</v>
      </c>
      <c r="E181" s="256">
        <v>3002.62</v>
      </c>
    </row>
    <row r="182" spans="1:5" x14ac:dyDescent="0.2">
      <c r="A182" s="38" t="s">
        <v>11</v>
      </c>
      <c r="B182" s="32">
        <v>7</v>
      </c>
      <c r="C182" s="32">
        <v>2023</v>
      </c>
      <c r="D182" s="251">
        <v>250206</v>
      </c>
      <c r="E182" s="256">
        <v>6790.73</v>
      </c>
    </row>
    <row r="183" spans="1:5" x14ac:dyDescent="0.2">
      <c r="A183" s="44" t="s">
        <v>58</v>
      </c>
      <c r="B183" s="16"/>
      <c r="C183" s="16"/>
      <c r="D183" s="248">
        <f>SUM(D175:D182)</f>
        <v>1615567</v>
      </c>
      <c r="E183" s="252">
        <f>SUM(E175:E182)</f>
        <v>37722.649999999994</v>
      </c>
    </row>
    <row r="184" spans="1:5" x14ac:dyDescent="0.2">
      <c r="A184" s="20"/>
      <c r="B184" s="7"/>
      <c r="C184" s="7"/>
      <c r="D184" s="7"/>
      <c r="E184" s="17"/>
    </row>
    <row r="185" spans="1:5" ht="43.5" customHeight="1" x14ac:dyDescent="0.2">
      <c r="A185" s="226" t="s">
        <v>53</v>
      </c>
      <c r="B185" s="85" t="s">
        <v>54</v>
      </c>
      <c r="C185" s="85" t="s">
        <v>55</v>
      </c>
      <c r="D185" s="85" t="s">
        <v>66</v>
      </c>
      <c r="E185" s="85" t="s">
        <v>67</v>
      </c>
    </row>
    <row r="186" spans="1:5" x14ac:dyDescent="0.2">
      <c r="A186" s="38" t="s">
        <v>12</v>
      </c>
      <c r="B186" s="31">
        <v>1</v>
      </c>
      <c r="C186" s="42">
        <v>2023</v>
      </c>
      <c r="D186" s="251">
        <v>6598</v>
      </c>
      <c r="E186" s="256">
        <v>170.89</v>
      </c>
    </row>
    <row r="187" spans="1:5" x14ac:dyDescent="0.2">
      <c r="A187" s="38" t="s">
        <v>12</v>
      </c>
      <c r="B187" s="31">
        <v>6</v>
      </c>
      <c r="C187" s="127">
        <v>2023</v>
      </c>
      <c r="D187" s="251">
        <v>1546</v>
      </c>
      <c r="E187" s="256">
        <v>39.74</v>
      </c>
    </row>
    <row r="188" spans="1:5" x14ac:dyDescent="0.2">
      <c r="A188" s="38" t="s">
        <v>12</v>
      </c>
      <c r="B188" s="31">
        <v>7</v>
      </c>
      <c r="C188" s="200">
        <v>2020</v>
      </c>
      <c r="D188" s="251">
        <v>183352</v>
      </c>
      <c r="E188" s="256">
        <v>4727.74</v>
      </c>
    </row>
    <row r="189" spans="1:5" x14ac:dyDescent="0.2">
      <c r="A189" s="38" t="s">
        <v>12</v>
      </c>
      <c r="B189" s="31">
        <v>7</v>
      </c>
      <c r="C189" s="200">
        <v>2021</v>
      </c>
      <c r="D189" s="251">
        <v>115501</v>
      </c>
      <c r="E189" s="256">
        <v>2038.87</v>
      </c>
    </row>
    <row r="190" spans="1:5" x14ac:dyDescent="0.2">
      <c r="A190" s="38" t="s">
        <v>12</v>
      </c>
      <c r="B190" s="31">
        <v>7</v>
      </c>
      <c r="C190" s="200">
        <v>2022</v>
      </c>
      <c r="D190" s="251">
        <v>213908</v>
      </c>
      <c r="E190" s="256">
        <v>6974.89</v>
      </c>
    </row>
    <row r="191" spans="1:5" x14ac:dyDescent="0.2">
      <c r="A191" s="38" t="s">
        <v>12</v>
      </c>
      <c r="B191" s="31">
        <v>7</v>
      </c>
      <c r="C191" s="127">
        <v>2023</v>
      </c>
      <c r="D191" s="251">
        <v>268724</v>
      </c>
      <c r="E191" s="256">
        <v>6060.14</v>
      </c>
    </row>
    <row r="192" spans="1:5" x14ac:dyDescent="0.2">
      <c r="A192" s="44" t="s">
        <v>59</v>
      </c>
      <c r="B192" s="16"/>
      <c r="C192" s="16"/>
      <c r="D192" s="248">
        <f>SUM(D186:D191)</f>
        <v>789629</v>
      </c>
      <c r="E192" s="255">
        <f>SUM(E186:E191)</f>
        <v>20012.27</v>
      </c>
    </row>
    <row r="193" spans="1:5" x14ac:dyDescent="0.2">
      <c r="A193" s="20"/>
      <c r="B193" s="7"/>
      <c r="C193" s="7"/>
      <c r="D193" s="7"/>
      <c r="E193" s="17"/>
    </row>
    <row r="194" spans="1:5" ht="43.5" customHeight="1" x14ac:dyDescent="0.2">
      <c r="A194" s="226" t="s">
        <v>53</v>
      </c>
      <c r="B194" s="85" t="s">
        <v>54</v>
      </c>
      <c r="C194" s="85" t="s">
        <v>55</v>
      </c>
      <c r="D194" s="85" t="s">
        <v>66</v>
      </c>
      <c r="E194" s="85" t="s">
        <v>67</v>
      </c>
    </row>
    <row r="195" spans="1:5" x14ac:dyDescent="0.2">
      <c r="A195" s="38" t="s">
        <v>13</v>
      </c>
      <c r="B195" s="32">
        <v>1</v>
      </c>
      <c r="C195" s="32">
        <v>2020</v>
      </c>
      <c r="D195" s="251">
        <v>-5937</v>
      </c>
      <c r="E195" s="338">
        <v>-171.8</v>
      </c>
    </row>
    <row r="196" spans="1:5" x14ac:dyDescent="0.2">
      <c r="A196" s="38" t="s">
        <v>13</v>
      </c>
      <c r="B196" s="32">
        <v>1</v>
      </c>
      <c r="C196" s="32">
        <v>2023</v>
      </c>
      <c r="D196" s="251">
        <v>-455</v>
      </c>
      <c r="E196" s="338">
        <v>-11.64</v>
      </c>
    </row>
    <row r="197" spans="1:5" x14ac:dyDescent="0.2">
      <c r="A197" s="38" t="s">
        <v>13</v>
      </c>
      <c r="B197" s="32">
        <v>7</v>
      </c>
      <c r="C197" s="32">
        <v>2020</v>
      </c>
      <c r="D197" s="251">
        <v>61093</v>
      </c>
      <c r="E197" s="338">
        <v>1747.98</v>
      </c>
    </row>
    <row r="198" spans="1:5" x14ac:dyDescent="0.2">
      <c r="A198" s="38" t="s">
        <v>13</v>
      </c>
      <c r="B198" s="32">
        <v>7</v>
      </c>
      <c r="C198" s="32">
        <v>2021</v>
      </c>
      <c r="D198" s="251">
        <v>408695</v>
      </c>
      <c r="E198" s="338">
        <v>9532.56</v>
      </c>
    </row>
    <row r="199" spans="1:5" x14ac:dyDescent="0.2">
      <c r="A199" s="38" t="s">
        <v>13</v>
      </c>
      <c r="B199" s="32">
        <v>7</v>
      </c>
      <c r="C199" s="32">
        <v>2022</v>
      </c>
      <c r="D199" s="251">
        <v>115287</v>
      </c>
      <c r="E199" s="338">
        <v>2164.87</v>
      </c>
    </row>
    <row r="200" spans="1:5" x14ac:dyDescent="0.2">
      <c r="A200" s="38" t="s">
        <v>13</v>
      </c>
      <c r="B200" s="32">
        <v>7</v>
      </c>
      <c r="C200" s="32">
        <v>2023</v>
      </c>
      <c r="D200" s="251">
        <v>406133</v>
      </c>
      <c r="E200" s="338">
        <v>11536.16</v>
      </c>
    </row>
    <row r="201" spans="1:5" x14ac:dyDescent="0.2">
      <c r="A201" s="44" t="s">
        <v>60</v>
      </c>
      <c r="B201" s="16"/>
      <c r="C201" s="16"/>
      <c r="D201" s="248">
        <f>SUM(D195:D200)</f>
        <v>984816</v>
      </c>
      <c r="E201" s="252">
        <f>SUM(E195:E200)</f>
        <v>24798.129999999997</v>
      </c>
    </row>
    <row r="202" spans="1:5" x14ac:dyDescent="0.2">
      <c r="A202" s="20"/>
      <c r="B202" s="7"/>
      <c r="C202" s="7"/>
      <c r="D202" s="7"/>
      <c r="E202" s="17"/>
    </row>
    <row r="203" spans="1:5" ht="43.5" customHeight="1" x14ac:dyDescent="0.2">
      <c r="A203" s="226" t="s">
        <v>53</v>
      </c>
      <c r="B203" s="85" t="s">
        <v>54</v>
      </c>
      <c r="C203" s="85" t="s">
        <v>55</v>
      </c>
      <c r="D203" s="85" t="s">
        <v>66</v>
      </c>
      <c r="E203" s="85" t="s">
        <v>67</v>
      </c>
    </row>
    <row r="204" spans="1:5" x14ac:dyDescent="0.2">
      <c r="A204" s="38" t="s">
        <v>14</v>
      </c>
      <c r="B204" s="31">
        <v>1</v>
      </c>
      <c r="C204" s="42">
        <v>2023</v>
      </c>
      <c r="D204" s="251">
        <v>-10896</v>
      </c>
      <c r="E204" s="256">
        <v>-346.22</v>
      </c>
    </row>
    <row r="205" spans="1:5" x14ac:dyDescent="0.2">
      <c r="A205" s="38" t="s">
        <v>14</v>
      </c>
      <c r="B205" s="31">
        <v>7</v>
      </c>
      <c r="C205" s="42">
        <v>2020</v>
      </c>
      <c r="D205" s="251">
        <v>15833</v>
      </c>
      <c r="E205" s="256">
        <v>48.05</v>
      </c>
    </row>
    <row r="206" spans="1:5" x14ac:dyDescent="0.2">
      <c r="A206" s="38" t="s">
        <v>14</v>
      </c>
      <c r="B206" s="31">
        <v>7</v>
      </c>
      <c r="C206" s="42">
        <v>2021</v>
      </c>
      <c r="D206" s="251">
        <v>52263</v>
      </c>
      <c r="E206" s="256">
        <v>1046.2</v>
      </c>
    </row>
    <row r="207" spans="1:5" x14ac:dyDescent="0.2">
      <c r="A207" s="38" t="s">
        <v>14</v>
      </c>
      <c r="B207" s="31">
        <v>7</v>
      </c>
      <c r="C207" s="42">
        <v>2022</v>
      </c>
      <c r="D207" s="251">
        <v>109222</v>
      </c>
      <c r="E207" s="256">
        <v>3125.26</v>
      </c>
    </row>
    <row r="208" spans="1:5" x14ac:dyDescent="0.2">
      <c r="A208" s="38" t="s">
        <v>14</v>
      </c>
      <c r="B208" s="31">
        <v>7</v>
      </c>
      <c r="C208" s="42">
        <v>2023</v>
      </c>
      <c r="D208" s="251">
        <v>519101</v>
      </c>
      <c r="E208" s="256">
        <v>13739.11</v>
      </c>
    </row>
    <row r="209" spans="1:5" x14ac:dyDescent="0.2">
      <c r="A209" s="44" t="s">
        <v>61</v>
      </c>
      <c r="B209" s="16"/>
      <c r="C209" s="16"/>
      <c r="D209" s="248">
        <f>SUM(D204:D208)</f>
        <v>685523</v>
      </c>
      <c r="E209" s="252">
        <f>SUM(E204:E208)</f>
        <v>17612.400000000001</v>
      </c>
    </row>
    <row r="210" spans="1:5" x14ac:dyDescent="0.2">
      <c r="A210" s="20"/>
      <c r="B210" s="7"/>
      <c r="C210" s="7"/>
      <c r="D210" s="7"/>
      <c r="E210" s="17"/>
    </row>
    <row r="211" spans="1:5" x14ac:dyDescent="0.2">
      <c r="A211" s="20"/>
      <c r="B211" s="7"/>
      <c r="C211" s="7"/>
      <c r="D211" s="7"/>
      <c r="E211" s="17"/>
    </row>
    <row r="212" spans="1:5" x14ac:dyDescent="0.2">
      <c r="A212" s="20"/>
      <c r="B212" s="7"/>
      <c r="C212" s="7"/>
      <c r="D212" s="7"/>
      <c r="E212" s="17"/>
    </row>
    <row r="213" spans="1:5" x14ac:dyDescent="0.2">
      <c r="A213" s="7" t="s">
        <v>68</v>
      </c>
      <c r="B213" s="7"/>
      <c r="C213" s="7"/>
      <c r="D213" s="7"/>
      <c r="E213" s="17"/>
    </row>
    <row r="214" spans="1:5" x14ac:dyDescent="0.2">
      <c r="A214" s="20"/>
      <c r="B214" s="7"/>
      <c r="C214" s="7"/>
      <c r="D214" s="7"/>
      <c r="E214" s="17"/>
    </row>
    <row r="215" spans="1:5" ht="51" customHeight="1" x14ac:dyDescent="0.2">
      <c r="A215" s="226" t="s">
        <v>53</v>
      </c>
      <c r="B215" s="85" t="s">
        <v>54</v>
      </c>
      <c r="C215" s="85" t="s">
        <v>55</v>
      </c>
      <c r="D215" s="85" t="s">
        <v>69</v>
      </c>
    </row>
    <row r="216" spans="1:5" x14ac:dyDescent="0.2">
      <c r="A216" s="38" t="s">
        <v>11</v>
      </c>
      <c r="B216" s="32">
        <v>1</v>
      </c>
      <c r="C216" s="32">
        <v>2021</v>
      </c>
      <c r="D216" s="256">
        <v>-4503.25</v>
      </c>
    </row>
    <row r="217" spans="1:5" x14ac:dyDescent="0.2">
      <c r="A217" s="38" t="s">
        <v>11</v>
      </c>
      <c r="B217" s="32">
        <v>1</v>
      </c>
      <c r="C217" s="32">
        <v>2022</v>
      </c>
      <c r="D217" s="256">
        <v>-123985.13</v>
      </c>
    </row>
    <row r="218" spans="1:5" x14ac:dyDescent="0.2">
      <c r="A218" s="38" t="s">
        <v>11</v>
      </c>
      <c r="B218" s="32">
        <v>1</v>
      </c>
      <c r="C218" s="32">
        <v>2023</v>
      </c>
      <c r="D218" s="256">
        <v>-47200.82</v>
      </c>
    </row>
    <row r="219" spans="1:5" x14ac:dyDescent="0.2">
      <c r="A219" s="38" t="s">
        <v>11</v>
      </c>
      <c r="B219" s="32">
        <v>7</v>
      </c>
      <c r="C219" s="32">
        <v>2022</v>
      </c>
      <c r="D219" s="256">
        <v>1923090.93</v>
      </c>
    </row>
    <row r="220" spans="1:5" x14ac:dyDescent="0.2">
      <c r="A220" s="38" t="s">
        <v>11</v>
      </c>
      <c r="B220" s="32">
        <v>7</v>
      </c>
      <c r="C220" s="32">
        <v>2023</v>
      </c>
      <c r="D220" s="256">
        <v>1565039.53</v>
      </c>
    </row>
    <row r="221" spans="1:5" x14ac:dyDescent="0.2">
      <c r="A221" s="44" t="s">
        <v>58</v>
      </c>
      <c r="B221" s="16"/>
      <c r="C221" s="16"/>
      <c r="D221" s="252">
        <f>SUM(D216:D220)</f>
        <v>3312441.26</v>
      </c>
    </row>
    <row r="222" spans="1:5" x14ac:dyDescent="0.2">
      <c r="A222" s="20"/>
      <c r="B222" s="7"/>
      <c r="C222" s="7"/>
      <c r="D222" s="7"/>
      <c r="E222" s="17"/>
    </row>
    <row r="223" spans="1:5" ht="51.75" customHeight="1" x14ac:dyDescent="0.2">
      <c r="A223" s="226" t="s">
        <v>53</v>
      </c>
      <c r="B223" s="85" t="s">
        <v>54</v>
      </c>
      <c r="C223" s="85" t="s">
        <v>55</v>
      </c>
      <c r="D223" s="85" t="s">
        <v>69</v>
      </c>
    </row>
    <row r="224" spans="1:5" x14ac:dyDescent="0.2">
      <c r="A224" s="38" t="s">
        <v>12</v>
      </c>
      <c r="B224" s="32">
        <v>1</v>
      </c>
      <c r="C224" s="32">
        <v>2020</v>
      </c>
      <c r="D224" s="256">
        <v>-136895.13</v>
      </c>
    </row>
    <row r="225" spans="1:5" x14ac:dyDescent="0.2">
      <c r="A225" s="38" t="s">
        <v>12</v>
      </c>
      <c r="B225" s="32">
        <v>5</v>
      </c>
      <c r="C225" s="32">
        <v>2017</v>
      </c>
      <c r="D225" s="256">
        <v>18589.82</v>
      </c>
    </row>
    <row r="226" spans="1:5" x14ac:dyDescent="0.2">
      <c r="A226" s="38" t="s">
        <v>12</v>
      </c>
      <c r="B226" s="32">
        <v>5</v>
      </c>
      <c r="C226" s="32">
        <v>2018</v>
      </c>
      <c r="D226" s="256">
        <v>18589.98</v>
      </c>
    </row>
    <row r="227" spans="1:5" x14ac:dyDescent="0.2">
      <c r="A227" s="38" t="s">
        <v>12</v>
      </c>
      <c r="B227" s="32">
        <v>7</v>
      </c>
      <c r="C227" s="32">
        <v>2020</v>
      </c>
      <c r="D227" s="256">
        <v>330761.05</v>
      </c>
    </row>
    <row r="228" spans="1:5" x14ac:dyDescent="0.2">
      <c r="A228" s="38" t="s">
        <v>12</v>
      </c>
      <c r="B228" s="32">
        <v>7</v>
      </c>
      <c r="C228" s="32">
        <v>2021</v>
      </c>
      <c r="D228" s="256">
        <v>73040</v>
      </c>
    </row>
    <row r="229" spans="1:5" x14ac:dyDescent="0.2">
      <c r="A229" s="38" t="s">
        <v>12</v>
      </c>
      <c r="B229" s="32">
        <v>7</v>
      </c>
      <c r="C229" s="32">
        <v>2022</v>
      </c>
      <c r="D229" s="256">
        <v>419288.95</v>
      </c>
    </row>
    <row r="230" spans="1:5" x14ac:dyDescent="0.2">
      <c r="A230" s="38" t="s">
        <v>12</v>
      </c>
      <c r="B230" s="32">
        <v>7</v>
      </c>
      <c r="C230" s="32">
        <v>2023</v>
      </c>
      <c r="D230" s="256">
        <v>239238.74</v>
      </c>
    </row>
    <row r="231" spans="1:5" x14ac:dyDescent="0.2">
      <c r="A231" s="44" t="s">
        <v>59</v>
      </c>
      <c r="B231" s="16"/>
      <c r="C231" s="16"/>
      <c r="D231" s="252">
        <f>SUM(D224:D230)</f>
        <v>962613.40999999992</v>
      </c>
    </row>
    <row r="232" spans="1:5" x14ac:dyDescent="0.2">
      <c r="A232" s="20"/>
      <c r="B232" s="7"/>
      <c r="C232" s="7"/>
      <c r="D232" s="7"/>
      <c r="E232" s="17"/>
    </row>
    <row r="233" spans="1:5" ht="48.75" customHeight="1" x14ac:dyDescent="0.2">
      <c r="A233" s="226" t="s">
        <v>53</v>
      </c>
      <c r="B233" s="85" t="s">
        <v>54</v>
      </c>
      <c r="C233" s="85" t="s">
        <v>55</v>
      </c>
      <c r="D233" s="85" t="s">
        <v>69</v>
      </c>
    </row>
    <row r="234" spans="1:5" x14ac:dyDescent="0.2">
      <c r="A234" s="38" t="s">
        <v>13</v>
      </c>
      <c r="B234" s="32">
        <v>1</v>
      </c>
      <c r="C234" s="32">
        <v>2021</v>
      </c>
      <c r="D234" s="256">
        <v>-0.76</v>
      </c>
    </row>
    <row r="235" spans="1:5" x14ac:dyDescent="0.2">
      <c r="A235" s="38" t="s">
        <v>13</v>
      </c>
      <c r="B235" s="32">
        <v>1</v>
      </c>
      <c r="C235" s="32">
        <v>2022</v>
      </c>
      <c r="D235" s="256">
        <v>-370.88</v>
      </c>
    </row>
    <row r="236" spans="1:5" x14ac:dyDescent="0.2">
      <c r="A236" s="38" t="s">
        <v>13</v>
      </c>
      <c r="B236" s="32">
        <v>5</v>
      </c>
      <c r="C236" s="32">
        <v>2019</v>
      </c>
      <c r="D236" s="256">
        <v>-1111.05</v>
      </c>
    </row>
    <row r="237" spans="1:5" x14ac:dyDescent="0.2">
      <c r="A237" s="38" t="s">
        <v>13</v>
      </c>
      <c r="B237" s="32">
        <v>5</v>
      </c>
      <c r="C237" s="32">
        <v>2020</v>
      </c>
      <c r="D237" s="256">
        <v>-1219.01</v>
      </c>
    </row>
    <row r="238" spans="1:5" x14ac:dyDescent="0.2">
      <c r="A238" s="38" t="s">
        <v>13</v>
      </c>
      <c r="B238" s="32">
        <v>6</v>
      </c>
      <c r="C238" s="32">
        <v>2023</v>
      </c>
      <c r="D238" s="256">
        <v>29400</v>
      </c>
    </row>
    <row r="239" spans="1:5" x14ac:dyDescent="0.2">
      <c r="A239" s="38" t="s">
        <v>13</v>
      </c>
      <c r="B239" s="32">
        <v>7</v>
      </c>
      <c r="C239" s="32">
        <v>2020</v>
      </c>
      <c r="D239" s="256">
        <v>177905.67</v>
      </c>
    </row>
    <row r="240" spans="1:5" x14ac:dyDescent="0.2">
      <c r="A240" s="38" t="s">
        <v>13</v>
      </c>
      <c r="B240" s="32">
        <v>7</v>
      </c>
      <c r="C240" s="32">
        <v>2021</v>
      </c>
      <c r="D240" s="256">
        <v>856867.57</v>
      </c>
    </row>
    <row r="241" spans="1:5" x14ac:dyDescent="0.2">
      <c r="A241" s="38" t="s">
        <v>13</v>
      </c>
      <c r="B241" s="32">
        <v>7</v>
      </c>
      <c r="C241" s="32">
        <v>2022</v>
      </c>
      <c r="D241" s="256">
        <v>2658.88</v>
      </c>
    </row>
    <row r="242" spans="1:5" x14ac:dyDescent="0.2">
      <c r="A242" s="38" t="s">
        <v>13</v>
      </c>
      <c r="B242" s="32">
        <v>7</v>
      </c>
      <c r="C242" s="32">
        <v>2023</v>
      </c>
      <c r="D242" s="256">
        <v>-70861.14</v>
      </c>
    </row>
    <row r="243" spans="1:5" x14ac:dyDescent="0.2">
      <c r="A243" s="44" t="s">
        <v>60</v>
      </c>
      <c r="B243" s="16"/>
      <c r="C243" s="16"/>
      <c r="D243" s="252">
        <f>SUM(D234:D242)</f>
        <v>993269.27999999991</v>
      </c>
    </row>
    <row r="244" spans="1:5" x14ac:dyDescent="0.2">
      <c r="A244" s="20"/>
      <c r="B244" s="7"/>
      <c r="C244" s="7"/>
      <c r="D244" s="7"/>
      <c r="E244" s="17"/>
    </row>
    <row r="245" spans="1:5" ht="51.75" customHeight="1" x14ac:dyDescent="0.2">
      <c r="A245" s="226" t="s">
        <v>53</v>
      </c>
      <c r="B245" s="85" t="s">
        <v>54</v>
      </c>
      <c r="C245" s="85" t="s">
        <v>55</v>
      </c>
      <c r="D245" s="85" t="s">
        <v>69</v>
      </c>
    </row>
    <row r="246" spans="1:5" x14ac:dyDescent="0.2">
      <c r="A246" s="38" t="s">
        <v>14</v>
      </c>
      <c r="B246" s="32">
        <v>7</v>
      </c>
      <c r="C246" s="32">
        <v>2021</v>
      </c>
      <c r="D246" s="256">
        <v>93513.87</v>
      </c>
    </row>
    <row r="247" spans="1:5" x14ac:dyDescent="0.2">
      <c r="A247" s="38" t="s">
        <v>14</v>
      </c>
      <c r="B247" s="32">
        <v>7</v>
      </c>
      <c r="C247" s="32">
        <v>2022</v>
      </c>
      <c r="D247" s="256">
        <v>144319.5</v>
      </c>
    </row>
    <row r="248" spans="1:5" x14ac:dyDescent="0.2">
      <c r="A248" s="38" t="s">
        <v>14</v>
      </c>
      <c r="B248" s="32">
        <v>7</v>
      </c>
      <c r="C248" s="32">
        <v>2023</v>
      </c>
      <c r="D248" s="256">
        <v>296944.09999999998</v>
      </c>
    </row>
    <row r="249" spans="1:5" x14ac:dyDescent="0.2">
      <c r="A249" s="44" t="s">
        <v>61</v>
      </c>
      <c r="B249" s="16"/>
      <c r="C249" s="16"/>
      <c r="D249" s="252">
        <f>SUM(D246:D248)</f>
        <v>534777.47</v>
      </c>
    </row>
    <row r="250" spans="1:5" x14ac:dyDescent="0.2">
      <c r="A250" s="20"/>
      <c r="B250" s="7"/>
      <c r="C250" s="7"/>
      <c r="D250" s="17"/>
    </row>
    <row r="251" spans="1:5" x14ac:dyDescent="0.2">
      <c r="A251" s="20"/>
      <c r="B251" s="7"/>
      <c r="C251" s="7"/>
      <c r="D251" s="17"/>
    </row>
    <row r="252" spans="1:5" x14ac:dyDescent="0.2">
      <c r="A252" s="7" t="s">
        <v>70</v>
      </c>
      <c r="B252" s="7"/>
      <c r="C252" s="7"/>
      <c r="D252" s="17"/>
    </row>
    <row r="253" spans="1:5" x14ac:dyDescent="0.2">
      <c r="A253" s="20"/>
      <c r="B253" s="7"/>
      <c r="C253" s="7"/>
      <c r="D253" s="17"/>
    </row>
    <row r="254" spans="1:5" ht="66.75" customHeight="1" x14ac:dyDescent="0.2">
      <c r="A254" s="226" t="s">
        <v>53</v>
      </c>
      <c r="B254" s="85" t="s">
        <v>54</v>
      </c>
      <c r="C254" s="85" t="s">
        <v>55</v>
      </c>
      <c r="D254" s="85" t="s">
        <v>71</v>
      </c>
    </row>
    <row r="255" spans="1:5" x14ac:dyDescent="0.2">
      <c r="A255" s="38" t="s">
        <v>11</v>
      </c>
      <c r="B255" s="32">
        <v>1</v>
      </c>
      <c r="C255" s="32">
        <v>2023</v>
      </c>
      <c r="D255" s="256">
        <v>1845.98</v>
      </c>
    </row>
    <row r="256" spans="1:5" x14ac:dyDescent="0.2">
      <c r="A256" s="38" t="s">
        <v>11</v>
      </c>
      <c r="B256" s="32">
        <v>6</v>
      </c>
      <c r="C256" s="32">
        <v>2023</v>
      </c>
      <c r="D256" s="256">
        <v>121238.26</v>
      </c>
    </row>
    <row r="257" spans="1:5" x14ac:dyDescent="0.2">
      <c r="A257" s="38" t="s">
        <v>11</v>
      </c>
      <c r="B257" s="32">
        <v>7</v>
      </c>
      <c r="C257" s="32">
        <v>2023</v>
      </c>
      <c r="D257" s="256">
        <v>36763.050000000003</v>
      </c>
    </row>
    <row r="258" spans="1:5" x14ac:dyDescent="0.2">
      <c r="A258" s="44" t="s">
        <v>58</v>
      </c>
      <c r="B258" s="16"/>
      <c r="C258" s="16"/>
      <c r="D258" s="252">
        <f>SUM(D255:D257)</f>
        <v>159847.28999999998</v>
      </c>
    </row>
    <row r="259" spans="1:5" x14ac:dyDescent="0.2">
      <c r="A259" s="20"/>
      <c r="B259" s="7"/>
      <c r="C259" s="7"/>
      <c r="D259" s="7"/>
      <c r="E259" s="17"/>
    </row>
    <row r="260" spans="1:5" ht="63.75" customHeight="1" x14ac:dyDescent="0.2">
      <c r="A260" s="226" t="s">
        <v>53</v>
      </c>
      <c r="B260" s="85" t="s">
        <v>54</v>
      </c>
      <c r="C260" s="85" t="s">
        <v>55</v>
      </c>
      <c r="D260" s="85" t="s">
        <v>71</v>
      </c>
    </row>
    <row r="261" spans="1:5" x14ac:dyDescent="0.2">
      <c r="A261" s="38" t="s">
        <v>12</v>
      </c>
      <c r="B261" s="32">
        <v>7</v>
      </c>
      <c r="C261" s="32">
        <v>2023</v>
      </c>
      <c r="D261" s="256">
        <v>306449.95</v>
      </c>
    </row>
    <row r="262" spans="1:5" x14ac:dyDescent="0.2">
      <c r="A262" s="44" t="s">
        <v>59</v>
      </c>
      <c r="B262" s="16"/>
      <c r="C262" s="16"/>
      <c r="D262" s="252">
        <f>SUM(D261:D261)</f>
        <v>306449.95</v>
      </c>
    </row>
    <row r="263" spans="1:5" x14ac:dyDescent="0.2">
      <c r="A263" s="20"/>
      <c r="B263" s="7"/>
      <c r="C263" s="7"/>
      <c r="D263" s="7"/>
      <c r="E263" s="17"/>
    </row>
    <row r="264" spans="1:5" ht="66.75" customHeight="1" x14ac:dyDescent="0.2">
      <c r="A264" s="226" t="s">
        <v>53</v>
      </c>
      <c r="B264" s="85" t="s">
        <v>54</v>
      </c>
      <c r="C264" s="85" t="s">
        <v>55</v>
      </c>
      <c r="D264" s="85" t="s">
        <v>71</v>
      </c>
    </row>
    <row r="265" spans="1:5" x14ac:dyDescent="0.2">
      <c r="A265" s="38" t="s">
        <v>13</v>
      </c>
      <c r="B265" s="32">
        <v>6</v>
      </c>
      <c r="C265" s="32">
        <v>2023</v>
      </c>
      <c r="D265" s="256">
        <v>84956.59</v>
      </c>
    </row>
    <row r="266" spans="1:5" x14ac:dyDescent="0.2">
      <c r="A266" s="38" t="s">
        <v>13</v>
      </c>
      <c r="B266" s="32">
        <v>7</v>
      </c>
      <c r="C266" s="32">
        <v>2023</v>
      </c>
      <c r="D266" s="256">
        <v>400872.72</v>
      </c>
    </row>
    <row r="267" spans="1:5" x14ac:dyDescent="0.2">
      <c r="A267" s="44" t="s">
        <v>60</v>
      </c>
      <c r="B267" s="16"/>
      <c r="C267" s="16"/>
      <c r="D267" s="252">
        <f>SUM(D265:D266)</f>
        <v>485829.30999999994</v>
      </c>
    </row>
    <row r="268" spans="1:5" x14ac:dyDescent="0.2">
      <c r="A268" s="20"/>
      <c r="B268" s="7"/>
      <c r="C268" s="7"/>
      <c r="D268" s="7"/>
      <c r="E268" s="17"/>
    </row>
    <row r="269" spans="1:5" ht="65.25" customHeight="1" x14ac:dyDescent="0.2">
      <c r="A269" s="226" t="s">
        <v>53</v>
      </c>
      <c r="B269" s="85" t="s">
        <v>54</v>
      </c>
      <c r="C269" s="85" t="s">
        <v>55</v>
      </c>
      <c r="D269" s="85" t="s">
        <v>71</v>
      </c>
    </row>
    <row r="270" spans="1:5" x14ac:dyDescent="0.2">
      <c r="A270" s="38" t="s">
        <v>14</v>
      </c>
      <c r="B270" s="32">
        <v>7</v>
      </c>
      <c r="C270" s="32">
        <v>2022</v>
      </c>
      <c r="D270" s="256">
        <v>1254.6199999999999</v>
      </c>
    </row>
    <row r="271" spans="1:5" x14ac:dyDescent="0.2">
      <c r="A271" s="38" t="s">
        <v>14</v>
      </c>
      <c r="B271" s="32">
        <v>7</v>
      </c>
      <c r="C271" s="32">
        <v>2023</v>
      </c>
      <c r="D271" s="256">
        <v>71979.22</v>
      </c>
    </row>
    <row r="272" spans="1:5" x14ac:dyDescent="0.2">
      <c r="A272" s="44" t="s">
        <v>61</v>
      </c>
      <c r="B272" s="16"/>
      <c r="C272" s="16"/>
      <c r="D272" s="252">
        <f>SUM(D270:D271)</f>
        <v>73233.84</v>
      </c>
    </row>
    <row r="273" spans="1:5" x14ac:dyDescent="0.2">
      <c r="A273" s="20"/>
      <c r="B273" s="7"/>
      <c r="C273" s="7"/>
      <c r="D273" s="17"/>
    </row>
    <row r="274" spans="1:5" x14ac:dyDescent="0.2">
      <c r="A274" s="20"/>
      <c r="B274" s="7"/>
      <c r="C274" s="7"/>
      <c r="D274" s="17"/>
    </row>
    <row r="275" spans="1:5" x14ac:dyDescent="0.2">
      <c r="A275" s="20"/>
      <c r="B275" s="7"/>
      <c r="C275" s="7"/>
      <c r="D275" s="17"/>
    </row>
    <row r="276" spans="1:5" x14ac:dyDescent="0.2">
      <c r="A276" s="7" t="s">
        <v>72</v>
      </c>
      <c r="B276" s="7"/>
      <c r="C276" s="7"/>
      <c r="D276" s="17"/>
    </row>
    <row r="277" spans="1:5" x14ac:dyDescent="0.2">
      <c r="A277" s="20"/>
      <c r="B277" s="7"/>
      <c r="C277" s="7"/>
      <c r="D277" s="17"/>
    </row>
    <row r="278" spans="1:5" ht="41.25" customHeight="1" x14ac:dyDescent="0.2">
      <c r="A278" s="226" t="s">
        <v>53</v>
      </c>
      <c r="B278" s="85" t="s">
        <v>54</v>
      </c>
      <c r="C278" s="85" t="s">
        <v>55</v>
      </c>
      <c r="D278" s="85" t="s">
        <v>73</v>
      </c>
    </row>
    <row r="279" spans="1:5" x14ac:dyDescent="0.2">
      <c r="A279" s="38" t="s">
        <v>11</v>
      </c>
      <c r="B279" s="32">
        <v>1</v>
      </c>
      <c r="C279" s="32">
        <v>2022</v>
      </c>
      <c r="D279" s="256">
        <v>-34125</v>
      </c>
    </row>
    <row r="280" spans="1:5" x14ac:dyDescent="0.2">
      <c r="A280" s="38" t="s">
        <v>11</v>
      </c>
      <c r="B280" s="32">
        <v>1</v>
      </c>
      <c r="C280" s="32">
        <v>2023</v>
      </c>
      <c r="D280" s="256">
        <v>-128638.13</v>
      </c>
    </row>
    <row r="281" spans="1:5" x14ac:dyDescent="0.2">
      <c r="A281" s="38" t="s">
        <v>11</v>
      </c>
      <c r="B281" s="32">
        <v>7</v>
      </c>
      <c r="C281" s="32">
        <v>2022</v>
      </c>
      <c r="D281" s="256">
        <v>56822.5</v>
      </c>
    </row>
    <row r="282" spans="1:5" x14ac:dyDescent="0.2">
      <c r="A282" s="38" t="s">
        <v>11</v>
      </c>
      <c r="B282" s="32">
        <v>7</v>
      </c>
      <c r="C282" s="32">
        <v>2023</v>
      </c>
      <c r="D282" s="256">
        <v>959127.4</v>
      </c>
    </row>
    <row r="283" spans="1:5" x14ac:dyDescent="0.2">
      <c r="A283" s="44" t="s">
        <v>58</v>
      </c>
      <c r="B283" s="16"/>
      <c r="C283" s="16"/>
      <c r="D283" s="252">
        <f>SUM(D279:D282)</f>
        <v>853186.77</v>
      </c>
    </row>
    <row r="284" spans="1:5" x14ac:dyDescent="0.2">
      <c r="A284" s="20"/>
      <c r="B284" s="7"/>
      <c r="C284" s="7"/>
      <c r="D284" s="7"/>
      <c r="E284" s="17"/>
    </row>
    <row r="285" spans="1:5" ht="44.25" customHeight="1" x14ac:dyDescent="0.2">
      <c r="A285" s="226" t="s">
        <v>53</v>
      </c>
      <c r="B285" s="85" t="s">
        <v>54</v>
      </c>
      <c r="C285" s="85" t="s">
        <v>55</v>
      </c>
      <c r="D285" s="85" t="s">
        <v>73</v>
      </c>
    </row>
    <row r="286" spans="1:5" x14ac:dyDescent="0.2">
      <c r="A286" s="38" t="s">
        <v>12</v>
      </c>
      <c r="B286" s="32">
        <v>7</v>
      </c>
      <c r="C286" s="32">
        <v>2022</v>
      </c>
      <c r="D286" s="256">
        <v>15575</v>
      </c>
    </row>
    <row r="287" spans="1:5" x14ac:dyDescent="0.2">
      <c r="A287" s="38" t="s">
        <v>12</v>
      </c>
      <c r="B287" s="32">
        <v>7</v>
      </c>
      <c r="C287" s="32">
        <v>2023</v>
      </c>
      <c r="D287" s="256">
        <v>42525</v>
      </c>
    </row>
    <row r="288" spans="1:5" x14ac:dyDescent="0.2">
      <c r="A288" s="44" t="s">
        <v>59</v>
      </c>
      <c r="B288" s="16"/>
      <c r="C288" s="16"/>
      <c r="D288" s="252">
        <f>SUM(D286:D287)</f>
        <v>58100</v>
      </c>
    </row>
    <row r="289" spans="1:5" x14ac:dyDescent="0.2">
      <c r="A289" s="20"/>
      <c r="B289" s="7"/>
      <c r="C289" s="7"/>
      <c r="D289" s="7"/>
      <c r="E289" s="17"/>
    </row>
    <row r="290" spans="1:5" ht="42" customHeight="1" x14ac:dyDescent="0.2">
      <c r="A290" s="226" t="s">
        <v>53</v>
      </c>
      <c r="B290" s="85" t="s">
        <v>54</v>
      </c>
      <c r="C290" s="85" t="s">
        <v>55</v>
      </c>
      <c r="D290" s="85" t="s">
        <v>73</v>
      </c>
    </row>
    <row r="291" spans="1:5" x14ac:dyDescent="0.2">
      <c r="A291" s="38" t="s">
        <v>13</v>
      </c>
      <c r="B291" s="32">
        <v>7</v>
      </c>
      <c r="C291" s="32">
        <v>2022</v>
      </c>
      <c r="D291" s="256">
        <v>57777.3</v>
      </c>
    </row>
    <row r="292" spans="1:5" x14ac:dyDescent="0.2">
      <c r="A292" s="38" t="s">
        <v>13</v>
      </c>
      <c r="B292" s="32">
        <v>7</v>
      </c>
      <c r="C292" s="32">
        <v>2023</v>
      </c>
      <c r="D292" s="256">
        <v>391898.86</v>
      </c>
    </row>
    <row r="293" spans="1:5" x14ac:dyDescent="0.2">
      <c r="A293" s="44" t="s">
        <v>60</v>
      </c>
      <c r="B293" s="16"/>
      <c r="C293" s="16"/>
      <c r="D293" s="252">
        <f>SUM(D291:D292)</f>
        <v>449676.16</v>
      </c>
    </row>
    <row r="294" spans="1:5" x14ac:dyDescent="0.2">
      <c r="A294" s="20"/>
      <c r="B294" s="7"/>
      <c r="C294" s="7"/>
      <c r="D294" s="257"/>
      <c r="E294" s="17"/>
    </row>
    <row r="295" spans="1:5" ht="41.25" customHeight="1" x14ac:dyDescent="0.2">
      <c r="A295" s="226" t="s">
        <v>53</v>
      </c>
      <c r="B295" s="85" t="s">
        <v>54</v>
      </c>
      <c r="C295" s="85" t="s">
        <v>55</v>
      </c>
      <c r="D295" s="85" t="s">
        <v>73</v>
      </c>
    </row>
    <row r="296" spans="1:5" x14ac:dyDescent="0.2">
      <c r="A296" s="38" t="s">
        <v>14</v>
      </c>
      <c r="B296" s="32">
        <v>7</v>
      </c>
      <c r="C296" s="32">
        <v>2023</v>
      </c>
      <c r="D296" s="256">
        <v>364484.4</v>
      </c>
    </row>
    <row r="297" spans="1:5" x14ac:dyDescent="0.2">
      <c r="A297" s="44" t="s">
        <v>61</v>
      </c>
      <c r="B297" s="16"/>
      <c r="C297" s="16"/>
      <c r="D297" s="252">
        <f>SUM(D296:D296)</f>
        <v>364484.4</v>
      </c>
    </row>
    <row r="298" spans="1:5" x14ac:dyDescent="0.2">
      <c r="A298" s="20"/>
      <c r="B298" s="7"/>
      <c r="C298" s="7"/>
      <c r="D298" s="17"/>
    </row>
    <row r="299" spans="1:5" x14ac:dyDescent="0.2">
      <c r="A299" s="20"/>
      <c r="B299" s="7"/>
      <c r="C299" s="7"/>
      <c r="D299" s="17"/>
    </row>
    <row r="300" spans="1:5" x14ac:dyDescent="0.2">
      <c r="A300" s="20"/>
      <c r="B300" s="7"/>
      <c r="C300" s="7"/>
      <c r="D300" s="17"/>
    </row>
    <row r="301" spans="1:5" x14ac:dyDescent="0.2">
      <c r="A301" s="7" t="s">
        <v>74</v>
      </c>
      <c r="B301" s="7"/>
      <c r="C301" s="7"/>
      <c r="D301" s="17"/>
    </row>
    <row r="302" spans="1:5" x14ac:dyDescent="0.2">
      <c r="A302" s="20"/>
      <c r="B302" s="7"/>
      <c r="C302" s="7"/>
      <c r="D302" s="17"/>
    </row>
    <row r="303" spans="1:5" ht="45" customHeight="1" x14ac:dyDescent="0.2">
      <c r="A303" s="226" t="s">
        <v>53</v>
      </c>
      <c r="B303" s="85" t="s">
        <v>54</v>
      </c>
      <c r="C303" s="85" t="s">
        <v>55</v>
      </c>
      <c r="D303" s="85" t="s">
        <v>75</v>
      </c>
    </row>
    <row r="304" spans="1:5" x14ac:dyDescent="0.2">
      <c r="A304" s="38" t="s">
        <v>11</v>
      </c>
      <c r="B304" s="32">
        <v>1</v>
      </c>
      <c r="C304" s="32">
        <v>2023</v>
      </c>
      <c r="D304" s="256">
        <v>150987.06</v>
      </c>
    </row>
    <row r="305" spans="1:5" x14ac:dyDescent="0.2">
      <c r="A305" s="38" t="s">
        <v>11</v>
      </c>
      <c r="B305" s="32">
        <v>6</v>
      </c>
      <c r="C305" s="32">
        <v>2023</v>
      </c>
      <c r="D305" s="256">
        <v>396.12</v>
      </c>
    </row>
    <row r="306" spans="1:5" x14ac:dyDescent="0.2">
      <c r="A306" s="38" t="s">
        <v>11</v>
      </c>
      <c r="B306" s="32">
        <v>7</v>
      </c>
      <c r="C306" s="32">
        <v>2023</v>
      </c>
      <c r="D306" s="256">
        <v>-2346619.62</v>
      </c>
    </row>
    <row r="307" spans="1:5" x14ac:dyDescent="0.2">
      <c r="A307" s="44" t="s">
        <v>58</v>
      </c>
      <c r="B307" s="16"/>
      <c r="C307" s="16"/>
      <c r="D307" s="252">
        <f>SUM(D304:D306)</f>
        <v>-2195236.44</v>
      </c>
    </row>
    <row r="308" spans="1:5" x14ac:dyDescent="0.2">
      <c r="A308" s="20"/>
      <c r="B308" s="7"/>
      <c r="C308" s="7"/>
      <c r="D308" s="7"/>
      <c r="E308" s="17"/>
    </row>
    <row r="309" spans="1:5" ht="42" customHeight="1" x14ac:dyDescent="0.2">
      <c r="A309" s="226" t="s">
        <v>53</v>
      </c>
      <c r="B309" s="85" t="s">
        <v>54</v>
      </c>
      <c r="C309" s="85" t="s">
        <v>55</v>
      </c>
      <c r="D309" s="85" t="s">
        <v>75</v>
      </c>
    </row>
    <row r="310" spans="1:5" x14ac:dyDescent="0.2">
      <c r="A310" s="38" t="s">
        <v>12</v>
      </c>
      <c r="B310" s="32">
        <v>1</v>
      </c>
      <c r="C310" s="32">
        <v>2023</v>
      </c>
      <c r="D310" s="256">
        <v>22891.78</v>
      </c>
    </row>
    <row r="311" spans="1:5" x14ac:dyDescent="0.2">
      <c r="A311" s="199" t="s">
        <v>12</v>
      </c>
      <c r="B311" s="200">
        <v>6</v>
      </c>
      <c r="C311" s="200">
        <v>2023</v>
      </c>
      <c r="D311" s="254">
        <v>2374.2800000000002</v>
      </c>
    </row>
    <row r="312" spans="1:5" x14ac:dyDescent="0.2">
      <c r="A312" s="38" t="s">
        <v>12</v>
      </c>
      <c r="B312" s="32">
        <v>7</v>
      </c>
      <c r="C312" s="32">
        <v>2023</v>
      </c>
      <c r="D312" s="256">
        <v>70858.899999999994</v>
      </c>
    </row>
    <row r="313" spans="1:5" x14ac:dyDescent="0.2">
      <c r="A313" s="44" t="s">
        <v>59</v>
      </c>
      <c r="B313" s="16"/>
      <c r="C313" s="16"/>
      <c r="D313" s="252">
        <f>SUM(D310:D312)</f>
        <v>96124.959999999992</v>
      </c>
    </row>
    <row r="314" spans="1:5" x14ac:dyDescent="0.2">
      <c r="A314" s="20"/>
      <c r="B314" s="7"/>
      <c r="C314" s="7"/>
      <c r="D314" s="7"/>
      <c r="E314" s="17"/>
    </row>
    <row r="315" spans="1:5" ht="43.5" customHeight="1" x14ac:dyDescent="0.2">
      <c r="A315" s="226" t="s">
        <v>53</v>
      </c>
      <c r="B315" s="85" t="s">
        <v>54</v>
      </c>
      <c r="C315" s="85" t="s">
        <v>55</v>
      </c>
      <c r="D315" s="85" t="s">
        <v>75</v>
      </c>
    </row>
    <row r="316" spans="1:5" x14ac:dyDescent="0.2">
      <c r="A316" s="38" t="s">
        <v>13</v>
      </c>
      <c r="B316" s="32">
        <v>1</v>
      </c>
      <c r="C316" s="32">
        <v>2023</v>
      </c>
      <c r="D316" s="256">
        <v>18935.52</v>
      </c>
    </row>
    <row r="317" spans="1:5" x14ac:dyDescent="0.2">
      <c r="A317" s="38" t="s">
        <v>13</v>
      </c>
      <c r="B317" s="32">
        <v>7</v>
      </c>
      <c r="C317" s="32">
        <v>2023</v>
      </c>
      <c r="D317" s="256">
        <v>275361.74</v>
      </c>
    </row>
    <row r="318" spans="1:5" x14ac:dyDescent="0.2">
      <c r="A318" s="44" t="s">
        <v>60</v>
      </c>
      <c r="B318" s="16"/>
      <c r="C318" s="16"/>
      <c r="D318" s="252">
        <f>SUM(D316:D317)</f>
        <v>294297.26</v>
      </c>
    </row>
    <row r="319" spans="1:5" x14ac:dyDescent="0.2">
      <c r="A319" s="20"/>
      <c r="B319" s="7"/>
      <c r="C319" s="7"/>
      <c r="D319" s="7"/>
      <c r="E319" s="17"/>
    </row>
    <row r="320" spans="1:5" ht="40.5" customHeight="1" x14ac:dyDescent="0.2">
      <c r="A320" s="226" t="s">
        <v>53</v>
      </c>
      <c r="B320" s="85" t="s">
        <v>54</v>
      </c>
      <c r="C320" s="85" t="s">
        <v>55</v>
      </c>
      <c r="D320" s="85" t="s">
        <v>75</v>
      </c>
    </row>
    <row r="321" spans="1:5" x14ac:dyDescent="0.2">
      <c r="A321" s="38" t="s">
        <v>14</v>
      </c>
      <c r="B321" s="32">
        <v>7</v>
      </c>
      <c r="C321" s="32">
        <v>2023</v>
      </c>
      <c r="D321" s="256">
        <v>948439.93</v>
      </c>
    </row>
    <row r="322" spans="1:5" x14ac:dyDescent="0.2">
      <c r="A322" s="44" t="s">
        <v>61</v>
      </c>
      <c r="B322" s="16"/>
      <c r="C322" s="16"/>
      <c r="D322" s="252">
        <f>SUM(D321:D321)</f>
        <v>948439.93</v>
      </c>
    </row>
    <row r="323" spans="1:5" x14ac:dyDescent="0.2">
      <c r="A323" s="20"/>
      <c r="B323" s="7"/>
      <c r="C323" s="7"/>
      <c r="D323" s="17"/>
    </row>
    <row r="324" spans="1:5" x14ac:dyDescent="0.2">
      <c r="A324" s="20"/>
      <c r="B324" s="7"/>
      <c r="C324" s="7"/>
      <c r="D324" s="17"/>
    </row>
    <row r="325" spans="1:5" x14ac:dyDescent="0.2">
      <c r="A325" s="47"/>
      <c r="B325" s="7"/>
      <c r="C325" s="7"/>
      <c r="D325" s="17"/>
    </row>
    <row r="326" spans="1:5" x14ac:dyDescent="0.2">
      <c r="A326" s="7" t="s">
        <v>76</v>
      </c>
      <c r="B326" s="87"/>
      <c r="C326" s="7"/>
      <c r="D326" s="7"/>
      <c r="E326" s="17"/>
    </row>
    <row r="327" spans="1:5" x14ac:dyDescent="0.2">
      <c r="A327" s="20"/>
      <c r="B327" s="7"/>
      <c r="C327" s="7"/>
      <c r="D327" s="7"/>
      <c r="E327" s="17"/>
    </row>
    <row r="328" spans="1:5" ht="41.25" customHeight="1" x14ac:dyDescent="0.2">
      <c r="A328" s="226" t="s">
        <v>53</v>
      </c>
      <c r="B328" s="85" t="s">
        <v>54</v>
      </c>
      <c r="C328" s="85" t="s">
        <v>55</v>
      </c>
      <c r="D328" s="85" t="s">
        <v>77</v>
      </c>
    </row>
    <row r="329" spans="1:5" x14ac:dyDescent="0.2">
      <c r="A329" s="38" t="s">
        <v>11</v>
      </c>
      <c r="B329" s="32">
        <v>1</v>
      </c>
      <c r="C329" s="32">
        <v>2018</v>
      </c>
      <c r="D329" s="256">
        <v>-82.51</v>
      </c>
    </row>
    <row r="330" spans="1:5" x14ac:dyDescent="0.2">
      <c r="A330" s="38" t="s">
        <v>11</v>
      </c>
      <c r="B330" s="32">
        <v>1</v>
      </c>
      <c r="C330" s="32">
        <v>2019</v>
      </c>
      <c r="D330" s="256">
        <v>-8.2899999999999991</v>
      </c>
    </row>
    <row r="331" spans="1:5" x14ac:dyDescent="0.2">
      <c r="A331" s="38" t="s">
        <v>11</v>
      </c>
      <c r="B331" s="32">
        <v>1</v>
      </c>
      <c r="C331" s="32">
        <v>2021</v>
      </c>
      <c r="D331" s="256">
        <v>3715.72</v>
      </c>
    </row>
    <row r="332" spans="1:5" x14ac:dyDescent="0.2">
      <c r="A332" s="38" t="s">
        <v>11</v>
      </c>
      <c r="B332" s="32">
        <v>1</v>
      </c>
      <c r="C332" s="32">
        <v>2022</v>
      </c>
      <c r="D332" s="256">
        <v>38940.44</v>
      </c>
    </row>
    <row r="333" spans="1:5" x14ac:dyDescent="0.2">
      <c r="A333" s="38" t="s">
        <v>11</v>
      </c>
      <c r="B333" s="32">
        <v>1</v>
      </c>
      <c r="C333" s="32">
        <v>2023</v>
      </c>
      <c r="D333" s="256">
        <v>4382.8100000000004</v>
      </c>
    </row>
    <row r="334" spans="1:5" x14ac:dyDescent="0.2">
      <c r="A334" s="38" t="s">
        <v>11</v>
      </c>
      <c r="B334" s="32">
        <v>5</v>
      </c>
      <c r="C334" s="32">
        <v>2017</v>
      </c>
      <c r="D334" s="256">
        <v>26.43</v>
      </c>
    </row>
    <row r="335" spans="1:5" x14ac:dyDescent="0.2">
      <c r="A335" s="38" t="s">
        <v>11</v>
      </c>
      <c r="B335" s="32">
        <v>5</v>
      </c>
      <c r="C335" s="32">
        <v>2018</v>
      </c>
      <c r="D335" s="256">
        <v>61.41</v>
      </c>
    </row>
    <row r="336" spans="1:5" x14ac:dyDescent="0.2">
      <c r="A336" s="38" t="s">
        <v>11</v>
      </c>
      <c r="B336" s="32">
        <v>5</v>
      </c>
      <c r="C336" s="32">
        <v>2019</v>
      </c>
      <c r="D336" s="256">
        <v>28.83</v>
      </c>
    </row>
    <row r="337" spans="1:5" x14ac:dyDescent="0.2">
      <c r="A337" s="38" t="s">
        <v>11</v>
      </c>
      <c r="B337" s="32">
        <v>7</v>
      </c>
      <c r="C337" s="32">
        <v>2021</v>
      </c>
      <c r="D337" s="256">
        <v>4705.58</v>
      </c>
    </row>
    <row r="338" spans="1:5" x14ac:dyDescent="0.2">
      <c r="A338" s="38" t="s">
        <v>11</v>
      </c>
      <c r="B338" s="32">
        <v>7</v>
      </c>
      <c r="C338" s="32">
        <v>2022</v>
      </c>
      <c r="D338" s="256">
        <v>-9313.83</v>
      </c>
    </row>
    <row r="339" spans="1:5" x14ac:dyDescent="0.2">
      <c r="A339" s="38" t="s">
        <v>11</v>
      </c>
      <c r="B339" s="32">
        <v>7</v>
      </c>
      <c r="C339" s="32">
        <v>2023</v>
      </c>
      <c r="D339" s="256">
        <v>206022.79</v>
      </c>
    </row>
    <row r="340" spans="1:5" x14ac:dyDescent="0.2">
      <c r="A340" s="44" t="s">
        <v>58</v>
      </c>
      <c r="B340" s="16"/>
      <c r="C340" s="16"/>
      <c r="D340" s="252">
        <f>SUM(D329:D339)</f>
        <v>248479.38</v>
      </c>
    </row>
    <row r="341" spans="1:5" x14ac:dyDescent="0.2">
      <c r="A341" s="20"/>
      <c r="B341" s="7"/>
      <c r="C341" s="7"/>
      <c r="D341" s="7"/>
      <c r="E341" s="17"/>
    </row>
    <row r="342" spans="1:5" ht="45" customHeight="1" x14ac:dyDescent="0.2">
      <c r="A342" s="226" t="s">
        <v>53</v>
      </c>
      <c r="B342" s="85" t="s">
        <v>54</v>
      </c>
      <c r="C342" s="85" t="s">
        <v>55</v>
      </c>
      <c r="D342" s="85" t="s">
        <v>77</v>
      </c>
    </row>
    <row r="343" spans="1:5" x14ac:dyDescent="0.2">
      <c r="A343" s="38" t="s">
        <v>12</v>
      </c>
      <c r="B343" s="32">
        <v>1</v>
      </c>
      <c r="C343" s="32">
        <v>2020</v>
      </c>
      <c r="D343" s="256">
        <v>-20132</v>
      </c>
    </row>
    <row r="344" spans="1:5" x14ac:dyDescent="0.2">
      <c r="A344" s="38" t="s">
        <v>12</v>
      </c>
      <c r="B344" s="32">
        <v>1</v>
      </c>
      <c r="C344" s="32">
        <v>2022</v>
      </c>
      <c r="D344" s="256">
        <v>-127.94</v>
      </c>
    </row>
    <row r="345" spans="1:5" x14ac:dyDescent="0.2">
      <c r="A345" s="38" t="s">
        <v>12</v>
      </c>
      <c r="B345" s="32">
        <v>1</v>
      </c>
      <c r="C345" s="32">
        <v>2023</v>
      </c>
      <c r="D345" s="256">
        <v>12022.52</v>
      </c>
    </row>
    <row r="346" spans="1:5" x14ac:dyDescent="0.2">
      <c r="A346" s="38" t="s">
        <v>12</v>
      </c>
      <c r="B346" s="32">
        <v>7</v>
      </c>
      <c r="C346" s="32">
        <v>2020</v>
      </c>
      <c r="D346" s="256">
        <v>131274.37</v>
      </c>
    </row>
    <row r="347" spans="1:5" x14ac:dyDescent="0.2">
      <c r="A347" s="38" t="s">
        <v>12</v>
      </c>
      <c r="B347" s="32">
        <v>7</v>
      </c>
      <c r="C347" s="32">
        <v>2021</v>
      </c>
      <c r="D347" s="256">
        <v>-27429.89</v>
      </c>
    </row>
    <row r="348" spans="1:5" x14ac:dyDescent="0.2">
      <c r="A348" s="38" t="s">
        <v>12</v>
      </c>
      <c r="B348" s="32">
        <v>7</v>
      </c>
      <c r="C348" s="32">
        <v>2022</v>
      </c>
      <c r="D348" s="256">
        <v>167375.01</v>
      </c>
    </row>
    <row r="349" spans="1:5" x14ac:dyDescent="0.2">
      <c r="A349" s="38" t="s">
        <v>12</v>
      </c>
      <c r="B349" s="32">
        <v>7</v>
      </c>
      <c r="C349" s="32">
        <v>2023</v>
      </c>
      <c r="D349" s="256">
        <v>261080.64</v>
      </c>
    </row>
    <row r="350" spans="1:5" x14ac:dyDescent="0.2">
      <c r="A350" s="44" t="s">
        <v>59</v>
      </c>
      <c r="B350" s="16"/>
      <c r="C350" s="16"/>
      <c r="D350" s="252">
        <f>SUM(D343:D349)</f>
        <v>524062.71</v>
      </c>
    </row>
    <row r="351" spans="1:5" x14ac:dyDescent="0.2">
      <c r="A351" s="20"/>
      <c r="B351" s="7"/>
      <c r="C351" s="7"/>
      <c r="D351" s="17"/>
    </row>
    <row r="352" spans="1:5" ht="43.5" customHeight="1" x14ac:dyDescent="0.2">
      <c r="A352" s="226" t="s">
        <v>53</v>
      </c>
      <c r="B352" s="85" t="s">
        <v>54</v>
      </c>
      <c r="C352" s="85" t="s">
        <v>55</v>
      </c>
      <c r="D352" s="85" t="s">
        <v>77</v>
      </c>
    </row>
    <row r="353" spans="1:5" x14ac:dyDescent="0.2">
      <c r="A353" s="38" t="s">
        <v>13</v>
      </c>
      <c r="B353" s="32">
        <v>1</v>
      </c>
      <c r="C353" s="32">
        <v>2021</v>
      </c>
      <c r="D353" s="256">
        <v>-1065.73</v>
      </c>
    </row>
    <row r="354" spans="1:5" x14ac:dyDescent="0.2">
      <c r="A354" s="38" t="s">
        <v>13</v>
      </c>
      <c r="B354" s="32">
        <v>1</v>
      </c>
      <c r="C354" s="32">
        <v>2022</v>
      </c>
      <c r="D354" s="256">
        <v>-409.65</v>
      </c>
    </row>
    <row r="355" spans="1:5" x14ac:dyDescent="0.2">
      <c r="A355" s="38" t="s">
        <v>13</v>
      </c>
      <c r="B355" s="32">
        <v>5</v>
      </c>
      <c r="C355" s="32">
        <v>2017</v>
      </c>
      <c r="D355" s="256">
        <v>174.9</v>
      </c>
    </row>
    <row r="356" spans="1:5" x14ac:dyDescent="0.2">
      <c r="A356" s="38" t="s">
        <v>13</v>
      </c>
      <c r="B356" s="32">
        <v>5</v>
      </c>
      <c r="C356" s="32">
        <v>2018</v>
      </c>
      <c r="D356" s="256">
        <v>347.91</v>
      </c>
    </row>
    <row r="357" spans="1:5" x14ac:dyDescent="0.2">
      <c r="A357" s="38" t="s">
        <v>13</v>
      </c>
      <c r="B357" s="32">
        <v>5</v>
      </c>
      <c r="C357" s="32">
        <v>2019</v>
      </c>
      <c r="D357" s="256">
        <v>407.07</v>
      </c>
    </row>
    <row r="358" spans="1:5" x14ac:dyDescent="0.2">
      <c r="A358" s="38" t="s">
        <v>13</v>
      </c>
      <c r="B358" s="32">
        <v>5</v>
      </c>
      <c r="C358" s="32">
        <v>2020</v>
      </c>
      <c r="D358" s="256">
        <v>392.71</v>
      </c>
    </row>
    <row r="359" spans="1:5" x14ac:dyDescent="0.2">
      <c r="A359" s="38" t="s">
        <v>13</v>
      </c>
      <c r="B359" s="32">
        <v>6</v>
      </c>
      <c r="C359" s="32">
        <v>2023</v>
      </c>
      <c r="D359" s="256">
        <v>904.98</v>
      </c>
    </row>
    <row r="360" spans="1:5" x14ac:dyDescent="0.2">
      <c r="A360" s="38" t="s">
        <v>13</v>
      </c>
      <c r="B360" s="32">
        <v>7</v>
      </c>
      <c r="C360" s="32">
        <v>2020</v>
      </c>
      <c r="D360" s="256">
        <v>26232.6</v>
      </c>
    </row>
    <row r="361" spans="1:5" x14ac:dyDescent="0.2">
      <c r="A361" s="38" t="s">
        <v>13</v>
      </c>
      <c r="B361" s="32">
        <v>7</v>
      </c>
      <c r="C361" s="32">
        <v>2021</v>
      </c>
      <c r="D361" s="256">
        <v>573176.88</v>
      </c>
    </row>
    <row r="362" spans="1:5" x14ac:dyDescent="0.2">
      <c r="A362" s="38" t="s">
        <v>13</v>
      </c>
      <c r="B362" s="32">
        <v>7</v>
      </c>
      <c r="C362" s="32">
        <v>2022</v>
      </c>
      <c r="D362" s="256">
        <v>16627</v>
      </c>
    </row>
    <row r="363" spans="1:5" x14ac:dyDescent="0.2">
      <c r="A363" s="38" t="s">
        <v>13</v>
      </c>
      <c r="B363" s="32">
        <v>7</v>
      </c>
      <c r="C363" s="32">
        <v>2023</v>
      </c>
      <c r="D363" s="256">
        <v>159110.74</v>
      </c>
    </row>
    <row r="364" spans="1:5" x14ac:dyDescent="0.2">
      <c r="A364" s="44" t="s">
        <v>60</v>
      </c>
      <c r="B364" s="16"/>
      <c r="C364" s="16"/>
      <c r="D364" s="252">
        <f>SUM(D353:D363)</f>
        <v>775899.41</v>
      </c>
    </row>
    <row r="365" spans="1:5" x14ac:dyDescent="0.2">
      <c r="A365" s="20"/>
      <c r="B365" s="7"/>
      <c r="C365" s="7"/>
      <c r="D365" s="7"/>
      <c r="E365" s="17"/>
    </row>
    <row r="366" spans="1:5" ht="42" customHeight="1" x14ac:dyDescent="0.2">
      <c r="A366" s="226" t="s">
        <v>53</v>
      </c>
      <c r="B366" s="85" t="s">
        <v>54</v>
      </c>
      <c r="C366" s="85" t="s">
        <v>55</v>
      </c>
      <c r="D366" s="85" t="s">
        <v>77</v>
      </c>
    </row>
    <row r="367" spans="1:5" x14ac:dyDescent="0.2">
      <c r="A367" s="38" t="s">
        <v>14</v>
      </c>
      <c r="B367" s="200">
        <v>7</v>
      </c>
      <c r="C367" s="200">
        <v>2020</v>
      </c>
      <c r="D367" s="256">
        <v>5.54</v>
      </c>
    </row>
    <row r="368" spans="1:5" x14ac:dyDescent="0.2">
      <c r="A368" s="38" t="s">
        <v>14</v>
      </c>
      <c r="B368" s="200">
        <v>7</v>
      </c>
      <c r="C368" s="200">
        <v>2021</v>
      </c>
      <c r="D368" s="256">
        <v>-40.65</v>
      </c>
    </row>
    <row r="369" spans="1:8" x14ac:dyDescent="0.2">
      <c r="A369" s="38" t="s">
        <v>14</v>
      </c>
      <c r="B369" s="200">
        <v>7</v>
      </c>
      <c r="C369" s="200">
        <v>2022</v>
      </c>
      <c r="D369" s="256">
        <v>28142.05</v>
      </c>
    </row>
    <row r="370" spans="1:8" x14ac:dyDescent="0.2">
      <c r="A370" s="38" t="s">
        <v>14</v>
      </c>
      <c r="B370" s="200">
        <v>7</v>
      </c>
      <c r="C370" s="200">
        <v>2023</v>
      </c>
      <c r="D370" s="256">
        <v>-3998541.71</v>
      </c>
    </row>
    <row r="371" spans="1:8" x14ac:dyDescent="0.2">
      <c r="A371" s="44" t="s">
        <v>61</v>
      </c>
      <c r="B371" s="16"/>
      <c r="C371" s="16"/>
      <c r="D371" s="252">
        <f>SUM(D367:D370)</f>
        <v>-3970434.77</v>
      </c>
    </row>
    <row r="372" spans="1:8" x14ac:dyDescent="0.2">
      <c r="A372" s="20"/>
      <c r="B372" s="7"/>
      <c r="C372" s="7"/>
      <c r="D372" s="17"/>
    </row>
    <row r="373" spans="1:8" x14ac:dyDescent="0.2">
      <c r="A373" s="20"/>
      <c r="B373" s="7"/>
      <c r="C373" s="7"/>
      <c r="D373" s="17"/>
    </row>
    <row r="374" spans="1:8" ht="13.35" customHeight="1" x14ac:dyDescent="0.2">
      <c r="A374" s="105" t="s">
        <v>78</v>
      </c>
      <c r="B374" s="105"/>
      <c r="C374" s="105"/>
      <c r="D374" s="105"/>
      <c r="E374" s="17"/>
    </row>
    <row r="375" spans="1:8" x14ac:dyDescent="0.2">
      <c r="A375" s="105" t="s">
        <v>79</v>
      </c>
      <c r="B375" s="105"/>
      <c r="C375" s="105"/>
      <c r="D375" s="105"/>
      <c r="E375" s="17"/>
    </row>
    <row r="376" spans="1:8" ht="13.35" customHeight="1" x14ac:dyDescent="0.2">
      <c r="A376" s="105" t="s">
        <v>80</v>
      </c>
      <c r="B376" s="105"/>
      <c r="C376" s="105"/>
      <c r="D376" s="105"/>
      <c r="E376" s="105"/>
    </row>
    <row r="377" spans="1:8" ht="13.35" customHeight="1" x14ac:dyDescent="0.2">
      <c r="A377" s="105" t="s">
        <v>81</v>
      </c>
      <c r="B377" s="105"/>
      <c r="C377" s="105"/>
      <c r="D377" s="105"/>
      <c r="E377" s="105"/>
    </row>
    <row r="378" spans="1:8" x14ac:dyDescent="0.2">
      <c r="A378" s="105" t="s">
        <v>82</v>
      </c>
      <c r="B378" s="105"/>
      <c r="C378" s="105"/>
      <c r="D378" s="105"/>
      <c r="E378" s="17"/>
    </row>
    <row r="379" spans="1:8" x14ac:dyDescent="0.2">
      <c r="A379" s="105" t="s">
        <v>83</v>
      </c>
      <c r="B379" s="105"/>
      <c r="C379" s="105"/>
      <c r="D379" s="105"/>
      <c r="E379" s="17"/>
    </row>
    <row r="380" spans="1:8" ht="13.35" customHeight="1" x14ac:dyDescent="0.2">
      <c r="A380" s="105" t="s">
        <v>84</v>
      </c>
      <c r="B380" s="105"/>
      <c r="C380" s="105"/>
      <c r="D380" s="105"/>
      <c r="E380" s="105"/>
      <c r="F380" s="105"/>
      <c r="H380" s="104"/>
    </row>
    <row r="381" spans="1:8" x14ac:dyDescent="0.2">
      <c r="A381" s="105" t="s">
        <v>85</v>
      </c>
      <c r="B381" s="105"/>
      <c r="C381" s="105"/>
      <c r="D381" s="105"/>
      <c r="E381" s="105"/>
      <c r="F381" s="105"/>
      <c r="H381" s="104"/>
    </row>
    <row r="382" spans="1:8" x14ac:dyDescent="0.2">
      <c r="A382" s="105"/>
      <c r="B382" s="105"/>
      <c r="C382" s="105"/>
      <c r="D382" s="105"/>
      <c r="E382" s="105"/>
      <c r="H382" s="104"/>
    </row>
    <row r="383" spans="1:8" x14ac:dyDescent="0.2">
      <c r="A383" s="105"/>
      <c r="B383" s="105"/>
      <c r="C383" s="105"/>
      <c r="D383" s="105"/>
      <c r="E383" s="105"/>
      <c r="H383" s="104"/>
    </row>
    <row r="384" spans="1:8" x14ac:dyDescent="0.2">
      <c r="A384" s="105"/>
      <c r="B384" s="105"/>
      <c r="C384" s="105"/>
      <c r="D384" s="105"/>
      <c r="E384" s="105"/>
      <c r="H384" s="104"/>
    </row>
    <row r="385" spans="1:6" x14ac:dyDescent="0.2">
      <c r="A385" s="23" t="str">
        <f>"Summe " &amp;A1</f>
        <v xml:space="preserve">Summe Nachträgliche Korrekturen nach § 20 Abs. 1 EnFG auf Basis der Prüfungsvermerke </v>
      </c>
      <c r="B385" s="19"/>
      <c r="C385" s="19"/>
      <c r="D385" s="23"/>
      <c r="E385" s="23"/>
    </row>
    <row r="386" spans="1:6" x14ac:dyDescent="0.2">
      <c r="A386" s="23" t="str">
        <f>MID(A4,31,256)</f>
        <v>Einspeisevergütung, Direktvermarktung, Mieterstromzuschlag,</v>
      </c>
      <c r="B386" s="19"/>
      <c r="C386" s="19"/>
      <c r="D386" s="23"/>
      <c r="E386" s="23"/>
    </row>
    <row r="387" spans="1:6" x14ac:dyDescent="0.2">
      <c r="A387" s="23" t="str">
        <f>MID(A5,1,256)</f>
        <v xml:space="preserve">Flexibilitätszuschlag und Flexibilitätsprämie, Finanzielle Beteiligung der Kommunen am Ausbau, </v>
      </c>
      <c r="B387" s="19"/>
      <c r="C387" s="19"/>
      <c r="D387" s="23"/>
      <c r="E387" s="23"/>
    </row>
    <row r="388" spans="1:6" x14ac:dyDescent="0.2">
      <c r="A388" s="23" t="str">
        <f>MID(A6,1,256)</f>
        <v>Projektsicherungsbeiträgen, Zahlungen bei Pflichtverstößen und vermiedene Netzentgelte</v>
      </c>
      <c r="B388" s="19"/>
      <c r="C388" s="19"/>
      <c r="D388" s="23"/>
      <c r="E388" s="23"/>
    </row>
    <row r="389" spans="1:6" x14ac:dyDescent="0.2">
      <c r="A389" s="23"/>
      <c r="B389" s="19"/>
      <c r="C389" s="19"/>
      <c r="D389" s="23"/>
      <c r="E389" s="23"/>
    </row>
    <row r="390" spans="1:6" x14ac:dyDescent="0.2">
      <c r="A390" s="23" t="str">
        <f>A8</f>
        <v>Einspeisevergütung</v>
      </c>
      <c r="B390" s="19"/>
      <c r="C390" s="23"/>
      <c r="D390" s="23"/>
    </row>
    <row r="391" spans="1:6" x14ac:dyDescent="0.2">
      <c r="A391" s="19"/>
      <c r="B391" s="19"/>
      <c r="C391" s="19"/>
      <c r="D391" s="19"/>
    </row>
    <row r="392" spans="1:6" ht="38.25" x14ac:dyDescent="0.2">
      <c r="A392" s="170"/>
      <c r="B392" s="85"/>
      <c r="C392" s="85" t="s">
        <v>86</v>
      </c>
      <c r="D392" s="85" t="str">
        <f>E10</f>
        <v>Einspeisevergütung
[EUR]</v>
      </c>
    </row>
    <row r="393" spans="1:6" x14ac:dyDescent="0.2">
      <c r="A393" s="95" t="s">
        <v>11</v>
      </c>
      <c r="B393" s="96"/>
      <c r="C393" s="258">
        <f>D28</f>
        <v>104960083</v>
      </c>
      <c r="D393" s="259">
        <f>E28</f>
        <v>20588986.550000001</v>
      </c>
    </row>
    <row r="394" spans="1:6" x14ac:dyDescent="0.2">
      <c r="A394" s="97" t="s">
        <v>12</v>
      </c>
      <c r="B394" s="98"/>
      <c r="C394" s="258">
        <f>D52</f>
        <v>179427919</v>
      </c>
      <c r="D394" s="259">
        <f>E52</f>
        <v>32937849.310000002</v>
      </c>
    </row>
    <row r="395" spans="1:6" x14ac:dyDescent="0.2">
      <c r="A395" s="97" t="s">
        <v>13</v>
      </c>
      <c r="B395" s="98"/>
      <c r="C395" s="258">
        <f>D76</f>
        <v>195406756</v>
      </c>
      <c r="D395" s="259">
        <f>E76</f>
        <v>42677637.530000001</v>
      </c>
    </row>
    <row r="396" spans="1:6" x14ac:dyDescent="0.2">
      <c r="A396" s="99" t="s">
        <v>14</v>
      </c>
      <c r="B396" s="100"/>
      <c r="C396" s="258">
        <f>D105</f>
        <v>86283143</v>
      </c>
      <c r="D396" s="259">
        <f>E105</f>
        <v>16002784.050000001</v>
      </c>
    </row>
    <row r="397" spans="1:6" x14ac:dyDescent="0.2">
      <c r="A397" s="44" t="str">
        <f>'Anlage 1a'!A11</f>
        <v>Summe</v>
      </c>
      <c r="B397" s="94"/>
      <c r="C397" s="260">
        <f>SUM(C393:C396)</f>
        <v>566077901</v>
      </c>
      <c r="D397" s="252">
        <f>SUM(D393:D396)</f>
        <v>112207257.44</v>
      </c>
    </row>
    <row r="398" spans="1:6" x14ac:dyDescent="0.2">
      <c r="A398" s="19"/>
      <c r="B398" s="19"/>
      <c r="C398" s="19"/>
      <c r="D398" s="19"/>
    </row>
    <row r="399" spans="1:6" x14ac:dyDescent="0.2">
      <c r="A399" s="87" t="str">
        <f>A109</f>
        <v>Direktvermarktung</v>
      </c>
      <c r="B399" s="19"/>
      <c r="C399" s="23"/>
      <c r="D399" s="23"/>
      <c r="F399" s="10"/>
    </row>
    <row r="400" spans="1:6" x14ac:dyDescent="0.2">
      <c r="A400" s="19"/>
      <c r="B400" s="19"/>
      <c r="C400" s="19"/>
      <c r="D400" s="19"/>
    </row>
    <row r="401" spans="1:5" ht="38.25" x14ac:dyDescent="0.2">
      <c r="A401" s="170"/>
      <c r="B401" s="85"/>
      <c r="C401" s="85" t="s">
        <v>63</v>
      </c>
      <c r="D401" s="85" t="str">
        <f>E111</f>
        <v>Marktprämie
[EUR]</v>
      </c>
    </row>
    <row r="402" spans="1:5" x14ac:dyDescent="0.2">
      <c r="A402" s="95" t="s">
        <v>11</v>
      </c>
      <c r="B402" s="96"/>
      <c r="C402" s="258">
        <f>D122</f>
        <v>1068856561</v>
      </c>
      <c r="D402" s="259">
        <f>E122</f>
        <v>20057775.539999999</v>
      </c>
    </row>
    <row r="403" spans="1:5" x14ac:dyDescent="0.2">
      <c r="A403" s="97" t="s">
        <v>12</v>
      </c>
      <c r="B403" s="98"/>
      <c r="C403" s="258">
        <f>D137</f>
        <v>125792042</v>
      </c>
      <c r="D403" s="259">
        <f>E137</f>
        <v>10570864.93</v>
      </c>
    </row>
    <row r="404" spans="1:5" x14ac:dyDescent="0.2">
      <c r="A404" s="97" t="s">
        <v>13</v>
      </c>
      <c r="B404" s="98"/>
      <c r="C404" s="258">
        <f>D157</f>
        <v>1330491537</v>
      </c>
      <c r="D404" s="259">
        <f>E157</f>
        <v>12336070.43</v>
      </c>
    </row>
    <row r="405" spans="1:5" x14ac:dyDescent="0.2">
      <c r="A405" s="99" t="s">
        <v>14</v>
      </c>
      <c r="B405" s="100"/>
      <c r="C405" s="258">
        <f>D168</f>
        <v>169686792</v>
      </c>
      <c r="D405" s="259">
        <f>E168</f>
        <v>9724737.1699999999</v>
      </c>
    </row>
    <row r="406" spans="1:5" x14ac:dyDescent="0.2">
      <c r="A406" s="44" t="s">
        <v>15</v>
      </c>
      <c r="B406" s="94"/>
      <c r="C406" s="260">
        <f>SUM(C402:C405)</f>
        <v>2694826932</v>
      </c>
      <c r="D406" s="252">
        <f>SUM(D402:D405)</f>
        <v>52689448.07</v>
      </c>
    </row>
    <row r="407" spans="1:5" x14ac:dyDescent="0.2">
      <c r="A407" s="19"/>
      <c r="B407" s="19"/>
      <c r="C407" s="19"/>
      <c r="D407" s="19"/>
    </row>
    <row r="408" spans="1:5" x14ac:dyDescent="0.2">
      <c r="A408" s="87" t="str">
        <f>A172</f>
        <v>Mieterstromzuschlag</v>
      </c>
      <c r="B408" s="19"/>
      <c r="C408" s="23"/>
      <c r="D408" s="23"/>
    </row>
    <row r="409" spans="1:5" x14ac:dyDescent="0.2">
      <c r="A409" s="19"/>
      <c r="B409" s="19"/>
      <c r="C409" s="19"/>
      <c r="D409" s="19"/>
    </row>
    <row r="410" spans="1:5" ht="38.25" x14ac:dyDescent="0.2">
      <c r="A410" s="170"/>
      <c r="B410" s="85"/>
      <c r="C410" s="85" t="s">
        <v>1048</v>
      </c>
      <c r="D410" s="85" t="str">
        <f>E174</f>
        <v>Mieterstromzuschlag
[EUR]</v>
      </c>
    </row>
    <row r="411" spans="1:5" x14ac:dyDescent="0.2">
      <c r="A411" s="95" t="s">
        <v>11</v>
      </c>
      <c r="B411" s="96"/>
      <c r="C411" s="258">
        <f>D183</f>
        <v>1615567</v>
      </c>
      <c r="D411" s="259">
        <f>E183</f>
        <v>37722.649999999994</v>
      </c>
    </row>
    <row r="412" spans="1:5" x14ac:dyDescent="0.2">
      <c r="A412" s="97" t="s">
        <v>12</v>
      </c>
      <c r="B412" s="98"/>
      <c r="C412" s="258">
        <f>D192</f>
        <v>789629</v>
      </c>
      <c r="D412" s="259">
        <f>E192</f>
        <v>20012.27</v>
      </c>
    </row>
    <row r="413" spans="1:5" x14ac:dyDescent="0.2">
      <c r="A413" s="97" t="s">
        <v>13</v>
      </c>
      <c r="B413" s="98"/>
      <c r="C413" s="258">
        <f>D201</f>
        <v>984816</v>
      </c>
      <c r="D413" s="259">
        <f>E201</f>
        <v>24798.129999999997</v>
      </c>
    </row>
    <row r="414" spans="1:5" x14ac:dyDescent="0.2">
      <c r="A414" s="99" t="s">
        <v>14</v>
      </c>
      <c r="B414" s="100"/>
      <c r="C414" s="258">
        <f>D209</f>
        <v>685523</v>
      </c>
      <c r="D414" s="259">
        <f>E209</f>
        <v>17612.400000000001</v>
      </c>
    </row>
    <row r="415" spans="1:5" x14ac:dyDescent="0.2">
      <c r="A415" s="44" t="s">
        <v>15</v>
      </c>
      <c r="B415" s="94"/>
      <c r="C415" s="260">
        <f>SUM(C411:C414)</f>
        <v>4075535</v>
      </c>
      <c r="D415" s="252">
        <f>SUM(D411:D414)</f>
        <v>100145.44999999998</v>
      </c>
    </row>
    <row r="416" spans="1:5" x14ac:dyDescent="0.2">
      <c r="A416" s="19"/>
      <c r="B416" s="20"/>
      <c r="C416" s="20"/>
      <c r="D416" s="7"/>
      <c r="E416" s="17"/>
    </row>
    <row r="417" spans="1:5" x14ac:dyDescent="0.2">
      <c r="A417" s="87" t="str">
        <f>A213</f>
        <v>Flexibilitätszuschlag und Flexibilitätsprämie</v>
      </c>
      <c r="B417" s="19"/>
      <c r="C417" s="23"/>
      <c r="E417" s="23"/>
    </row>
    <row r="418" spans="1:5" x14ac:dyDescent="0.2">
      <c r="A418" s="19"/>
      <c r="B418" s="19"/>
      <c r="C418" s="19"/>
      <c r="E418" s="19"/>
    </row>
    <row r="419" spans="1:5" ht="51.75" customHeight="1" x14ac:dyDescent="0.2">
      <c r="A419" s="170"/>
      <c r="B419" s="85"/>
      <c r="C419" s="85" t="str">
        <f>D215</f>
        <v>Flexibilitätszuschlag und Flexibilitätsprämie
[EUR]</v>
      </c>
      <c r="E419" s="19"/>
    </row>
    <row r="420" spans="1:5" x14ac:dyDescent="0.2">
      <c r="A420" s="95" t="s">
        <v>11</v>
      </c>
      <c r="B420" s="96"/>
      <c r="C420" s="259">
        <f>D221</f>
        <v>3312441.26</v>
      </c>
      <c r="E420" s="19"/>
    </row>
    <row r="421" spans="1:5" x14ac:dyDescent="0.2">
      <c r="A421" s="97" t="s">
        <v>12</v>
      </c>
      <c r="B421" s="98"/>
      <c r="C421" s="259">
        <f>D231</f>
        <v>962613.40999999992</v>
      </c>
      <c r="E421" s="19"/>
    </row>
    <row r="422" spans="1:5" x14ac:dyDescent="0.2">
      <c r="A422" s="97" t="s">
        <v>13</v>
      </c>
      <c r="B422" s="98"/>
      <c r="C422" s="259">
        <f>D243</f>
        <v>993269.27999999991</v>
      </c>
      <c r="E422" s="19"/>
    </row>
    <row r="423" spans="1:5" x14ac:dyDescent="0.2">
      <c r="A423" s="99" t="s">
        <v>14</v>
      </c>
      <c r="B423" s="100"/>
      <c r="C423" s="259">
        <f>D249</f>
        <v>534777.47</v>
      </c>
      <c r="E423" s="19"/>
    </row>
    <row r="424" spans="1:5" x14ac:dyDescent="0.2">
      <c r="A424" s="44" t="s">
        <v>15</v>
      </c>
      <c r="B424" s="94"/>
      <c r="C424" s="252">
        <f>SUM(C420:C423)</f>
        <v>5803101.4199999999</v>
      </c>
      <c r="E424" s="19"/>
    </row>
    <row r="425" spans="1:5" x14ac:dyDescent="0.2">
      <c r="A425" s="20"/>
      <c r="B425" s="20"/>
      <c r="C425" s="17"/>
      <c r="E425" s="19"/>
    </row>
    <row r="426" spans="1:5" x14ac:dyDescent="0.2">
      <c r="A426" s="7" t="str">
        <f>A252</f>
        <v>Finanzielle Beteiligung der Kommunen am Ausbau</v>
      </c>
      <c r="B426" s="20"/>
      <c r="C426" s="17"/>
      <c r="E426" s="19"/>
    </row>
    <row r="427" spans="1:5" x14ac:dyDescent="0.2">
      <c r="A427" s="19"/>
      <c r="B427" s="19"/>
      <c r="C427" s="19"/>
      <c r="E427" s="19"/>
    </row>
    <row r="428" spans="1:5" ht="68.25" customHeight="1" x14ac:dyDescent="0.2">
      <c r="A428" s="170"/>
      <c r="B428" s="85"/>
      <c r="C428" s="85" t="str">
        <f>D254</f>
        <v>Finanzielle Beteiligung der Kommunen am Ausbau
[EUR]</v>
      </c>
      <c r="E428" s="19"/>
    </row>
    <row r="429" spans="1:5" x14ac:dyDescent="0.2">
      <c r="A429" s="95" t="s">
        <v>11</v>
      </c>
      <c r="B429" s="96"/>
      <c r="C429" s="259">
        <f>D258</f>
        <v>159847.28999999998</v>
      </c>
      <c r="E429" s="19"/>
    </row>
    <row r="430" spans="1:5" x14ac:dyDescent="0.2">
      <c r="A430" s="97" t="s">
        <v>12</v>
      </c>
      <c r="B430" s="98"/>
      <c r="C430" s="259">
        <f>D262</f>
        <v>306449.95</v>
      </c>
      <c r="E430" s="19"/>
    </row>
    <row r="431" spans="1:5" x14ac:dyDescent="0.2">
      <c r="A431" s="97" t="s">
        <v>13</v>
      </c>
      <c r="B431" s="98"/>
      <c r="C431" s="259">
        <f>D267</f>
        <v>485829.30999999994</v>
      </c>
      <c r="E431" s="19"/>
    </row>
    <row r="432" spans="1:5" x14ac:dyDescent="0.2">
      <c r="A432" s="99" t="s">
        <v>14</v>
      </c>
      <c r="B432" s="100"/>
      <c r="C432" s="259">
        <f>D272</f>
        <v>73233.84</v>
      </c>
      <c r="E432" s="19"/>
    </row>
    <row r="433" spans="1:5" x14ac:dyDescent="0.2">
      <c r="A433" s="44" t="s">
        <v>15</v>
      </c>
      <c r="B433" s="94"/>
      <c r="C433" s="252">
        <f>SUM(C429:C432)</f>
        <v>1025360.3899999999</v>
      </c>
      <c r="E433" s="19"/>
    </row>
    <row r="434" spans="1:5" x14ac:dyDescent="0.2">
      <c r="A434" s="20"/>
      <c r="B434" s="20"/>
      <c r="C434" s="17"/>
      <c r="E434" s="19"/>
    </row>
    <row r="435" spans="1:5" x14ac:dyDescent="0.2">
      <c r="A435" s="7" t="str">
        <f>A276</f>
        <v>Projektsicherungsbeitrag</v>
      </c>
      <c r="B435" s="20"/>
      <c r="C435" s="17"/>
      <c r="E435" s="19"/>
    </row>
    <row r="436" spans="1:5" x14ac:dyDescent="0.2">
      <c r="A436" s="19"/>
      <c r="B436" s="19"/>
      <c r="C436" s="19"/>
      <c r="E436" s="19"/>
    </row>
    <row r="437" spans="1:5" ht="43.5" customHeight="1" x14ac:dyDescent="0.2">
      <c r="A437" s="170"/>
      <c r="B437" s="85"/>
      <c r="C437" s="227" t="str">
        <f>D278</f>
        <v>Projektsicherungsbeitrag
[EUR]</v>
      </c>
      <c r="E437" s="19"/>
    </row>
    <row r="438" spans="1:5" x14ac:dyDescent="0.2">
      <c r="A438" s="95" t="s">
        <v>11</v>
      </c>
      <c r="B438" s="96"/>
      <c r="C438" s="259">
        <f>D283</f>
        <v>853186.77</v>
      </c>
      <c r="E438" s="19"/>
    </row>
    <row r="439" spans="1:5" x14ac:dyDescent="0.2">
      <c r="A439" s="97" t="s">
        <v>12</v>
      </c>
      <c r="B439" s="98"/>
      <c r="C439" s="259">
        <f>D288</f>
        <v>58100</v>
      </c>
      <c r="E439" s="19"/>
    </row>
    <row r="440" spans="1:5" x14ac:dyDescent="0.2">
      <c r="A440" s="97" t="s">
        <v>13</v>
      </c>
      <c r="B440" s="98"/>
      <c r="C440" s="259">
        <f>D293</f>
        <v>449676.16</v>
      </c>
      <c r="E440" s="19"/>
    </row>
    <row r="441" spans="1:5" x14ac:dyDescent="0.2">
      <c r="A441" s="99" t="s">
        <v>14</v>
      </c>
      <c r="B441" s="100"/>
      <c r="C441" s="259">
        <f>D297</f>
        <v>364484.4</v>
      </c>
      <c r="E441" s="19"/>
    </row>
    <row r="442" spans="1:5" x14ac:dyDescent="0.2">
      <c r="A442" s="44" t="s">
        <v>15</v>
      </c>
      <c r="B442" s="94"/>
      <c r="C442" s="252">
        <f>SUM(C438:C441)</f>
        <v>1725447.33</v>
      </c>
      <c r="E442" s="19"/>
    </row>
    <row r="443" spans="1:5" x14ac:dyDescent="0.2">
      <c r="A443" s="20"/>
      <c r="B443" s="20"/>
      <c r="C443" s="17"/>
      <c r="E443" s="19"/>
    </row>
    <row r="444" spans="1:5" x14ac:dyDescent="0.2">
      <c r="A444" s="7" t="str">
        <f>A301</f>
        <v>Zahlungen bei Pflichtverstößen</v>
      </c>
      <c r="B444" s="20"/>
      <c r="C444" s="17"/>
      <c r="E444" s="19"/>
    </row>
    <row r="445" spans="1:5" x14ac:dyDescent="0.2">
      <c r="A445" s="19"/>
      <c r="B445" s="19"/>
      <c r="C445" s="19"/>
      <c r="E445" s="19"/>
    </row>
    <row r="446" spans="1:5" ht="39.75" customHeight="1" x14ac:dyDescent="0.2">
      <c r="A446" s="170"/>
      <c r="B446" s="85"/>
      <c r="C446" s="227" t="str">
        <f>D303</f>
        <v>Zahlungen bei Pflichtverstößen
[EUR]</v>
      </c>
      <c r="E446" s="19"/>
    </row>
    <row r="447" spans="1:5" x14ac:dyDescent="0.2">
      <c r="A447" s="95" t="s">
        <v>11</v>
      </c>
      <c r="B447" s="96"/>
      <c r="C447" s="259">
        <f>D307</f>
        <v>-2195236.44</v>
      </c>
      <c r="E447" s="19"/>
    </row>
    <row r="448" spans="1:5" x14ac:dyDescent="0.2">
      <c r="A448" s="97" t="s">
        <v>12</v>
      </c>
      <c r="B448" s="98"/>
      <c r="C448" s="259">
        <f>D313</f>
        <v>96124.959999999992</v>
      </c>
      <c r="E448" s="19"/>
    </row>
    <row r="449" spans="1:5" x14ac:dyDescent="0.2">
      <c r="A449" s="97" t="s">
        <v>13</v>
      </c>
      <c r="B449" s="98"/>
      <c r="C449" s="259">
        <f>D318</f>
        <v>294297.26</v>
      </c>
      <c r="E449" s="19"/>
    </row>
    <row r="450" spans="1:5" x14ac:dyDescent="0.2">
      <c r="A450" s="99" t="s">
        <v>14</v>
      </c>
      <c r="B450" s="100"/>
      <c r="C450" s="259">
        <f>D322</f>
        <v>948439.93</v>
      </c>
      <c r="E450" s="19"/>
    </row>
    <row r="451" spans="1:5" x14ac:dyDescent="0.2">
      <c r="A451" s="44" t="s">
        <v>15</v>
      </c>
      <c r="B451" s="94"/>
      <c r="C451" s="252">
        <f>SUM(C447:C450)</f>
        <v>-856374.28999999992</v>
      </c>
      <c r="E451" s="19"/>
    </row>
    <row r="452" spans="1:5" x14ac:dyDescent="0.2">
      <c r="A452" s="20"/>
      <c r="B452" s="20"/>
      <c r="C452" s="17"/>
      <c r="E452" s="19"/>
    </row>
    <row r="453" spans="1:5" x14ac:dyDescent="0.2">
      <c r="A453" s="87" t="str">
        <f>A326</f>
        <v>Vermiedene Netzentgelte</v>
      </c>
      <c r="B453" s="19"/>
      <c r="C453" s="23"/>
      <c r="E453" s="19"/>
    </row>
    <row r="454" spans="1:5" x14ac:dyDescent="0.2">
      <c r="A454" s="19"/>
      <c r="B454" s="19"/>
      <c r="C454" s="19"/>
      <c r="E454" s="19"/>
    </row>
    <row r="455" spans="1:5" ht="39" customHeight="1" x14ac:dyDescent="0.2">
      <c r="A455" s="170"/>
      <c r="B455" s="85"/>
      <c r="C455" s="85" t="s">
        <v>77</v>
      </c>
      <c r="E455" s="19"/>
    </row>
    <row r="456" spans="1:5" x14ac:dyDescent="0.2">
      <c r="A456" s="95" t="s">
        <v>11</v>
      </c>
      <c r="B456" s="96"/>
      <c r="C456" s="259">
        <f>D340</f>
        <v>248479.38</v>
      </c>
      <c r="E456" s="19"/>
    </row>
    <row r="457" spans="1:5" x14ac:dyDescent="0.2">
      <c r="A457" s="97" t="s">
        <v>12</v>
      </c>
      <c r="B457" s="98"/>
      <c r="C457" s="259">
        <f>D350</f>
        <v>524062.71</v>
      </c>
      <c r="E457" s="19"/>
    </row>
    <row r="458" spans="1:5" x14ac:dyDescent="0.2">
      <c r="A458" s="97" t="s">
        <v>13</v>
      </c>
      <c r="B458" s="98"/>
      <c r="C458" s="259">
        <f>D364</f>
        <v>775899.41</v>
      </c>
      <c r="E458" s="19"/>
    </row>
    <row r="459" spans="1:5" x14ac:dyDescent="0.2">
      <c r="A459" s="99" t="s">
        <v>14</v>
      </c>
      <c r="B459" s="100"/>
      <c r="C459" s="259">
        <f>D371</f>
        <v>-3970434.77</v>
      </c>
      <c r="E459" s="19"/>
    </row>
    <row r="460" spans="1:5" x14ac:dyDescent="0.2">
      <c r="A460" s="44" t="s">
        <v>15</v>
      </c>
      <c r="B460" s="94"/>
      <c r="C460" s="252">
        <f>SUM(C456:C459)</f>
        <v>-2421993.27</v>
      </c>
      <c r="E460" s="19"/>
    </row>
    <row r="495" spans="1:1" x14ac:dyDescent="0.2">
      <c r="A495" s="106"/>
    </row>
    <row r="496" spans="1:1" x14ac:dyDescent="0.2">
      <c r="A496" s="19"/>
    </row>
  </sheetData>
  <mergeCells count="1">
    <mergeCell ref="A2:E2"/>
  </mergeCells>
  <pageMargins left="0.98425196850393704" right="0.70610119047619047" top="1.08" bottom="0.74803149606299213" header="0.31496062992125984" footer="0.31496062992125984"/>
  <pageSetup paperSize="9" scale="76" orientation="portrait" r:id="rId1"/>
  <headerFooter scaleWithDoc="0">
    <oddHeader xml:space="preserve">&amp;L&amp;G&amp;C&amp;"Calibri,Standard"&amp;1&amp;K000000
</oddHeader>
    <oddFooter>&amp;R&amp;UAnlage 1.1&amp;U
Seite &amp;P</oddFooter>
  </headerFooter>
  <rowBreaks count="13" manualBreakCount="13">
    <brk id="29" max="16383" man="1"/>
    <brk id="76" max="16383" man="1"/>
    <brk id="108" max="16383" man="1"/>
    <brk id="138" max="16383" man="1"/>
    <brk id="171" max="16383" man="1"/>
    <brk id="212" max="16383" man="1"/>
    <brk id="251" max="16383" man="1"/>
    <brk id="275" max="16383" man="1"/>
    <brk id="300" max="16383" man="1"/>
    <brk id="325" max="16383" man="1"/>
    <brk id="351" max="16383" man="1"/>
    <brk id="398" max="16383" man="1"/>
    <brk id="452" max="16383" man="1"/>
  </rowBreaks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639"/>
  <sheetViews>
    <sheetView showGridLines="0" zoomScaleNormal="100" zoomScaleSheetLayoutView="90" zoomScalePageLayoutView="121" workbookViewId="0">
      <selection activeCell="I1921" sqref="I1921"/>
    </sheetView>
  </sheetViews>
  <sheetFormatPr baseColWidth="10" defaultColWidth="2.5703125" defaultRowHeight="12.75" outlineLevelRow="1" x14ac:dyDescent="0.2"/>
  <cols>
    <col min="1" max="1" width="17.42578125" customWidth="1"/>
    <col min="2" max="2" width="15.85546875" customWidth="1"/>
    <col min="3" max="3" width="17.140625" customWidth="1"/>
    <col min="4" max="4" width="15" customWidth="1"/>
    <col min="5" max="9" width="15.85546875" customWidth="1"/>
    <col min="10" max="10" width="17" customWidth="1"/>
    <col min="11" max="11" width="18" customWidth="1"/>
    <col min="12" max="12" width="13.28515625" bestFit="1" customWidth="1"/>
  </cols>
  <sheetData>
    <row r="1" spans="1:12" x14ac:dyDescent="0.2">
      <c r="A1" s="25" t="s">
        <v>87</v>
      </c>
      <c r="B1" s="19"/>
      <c r="C1" s="19"/>
      <c r="D1" s="19"/>
      <c r="E1" s="81"/>
      <c r="F1" s="81"/>
      <c r="G1" s="81"/>
      <c r="H1" s="81"/>
      <c r="K1" s="123" t="str">
        <f>'Anlage 1a'!$J$1</f>
        <v>15.07.2025</v>
      </c>
    </row>
    <row r="2" spans="1:12" x14ac:dyDescent="0.2">
      <c r="A2" s="19"/>
      <c r="B2" s="19"/>
      <c r="C2" s="19"/>
      <c r="D2" s="19"/>
      <c r="E2" s="19"/>
      <c r="F2" s="19"/>
      <c r="G2" s="19"/>
      <c r="H2" s="19"/>
      <c r="I2" s="19"/>
    </row>
    <row r="3" spans="1:12" ht="100.5" customHeight="1" x14ac:dyDescent="0.2">
      <c r="A3" s="234" t="s">
        <v>88</v>
      </c>
      <c r="B3" s="232" t="s">
        <v>89</v>
      </c>
      <c r="C3" s="232" t="s">
        <v>90</v>
      </c>
      <c r="D3" s="232" t="s">
        <v>91</v>
      </c>
      <c r="E3" s="232" t="s">
        <v>92</v>
      </c>
      <c r="F3" s="232" t="s">
        <v>93</v>
      </c>
      <c r="G3" s="232" t="s">
        <v>94</v>
      </c>
      <c r="H3" s="232" t="s">
        <v>74</v>
      </c>
      <c r="I3" s="232" t="s">
        <v>76</v>
      </c>
      <c r="J3" s="232" t="s">
        <v>95</v>
      </c>
    </row>
    <row r="4" spans="1:12" ht="45.75" customHeight="1" x14ac:dyDescent="0.2">
      <c r="A4" s="235"/>
      <c r="B4" s="233" t="s">
        <v>96</v>
      </c>
      <c r="C4" s="233" t="s">
        <v>97</v>
      </c>
      <c r="D4" s="233" t="s">
        <v>98</v>
      </c>
      <c r="E4" s="233" t="s">
        <v>99</v>
      </c>
      <c r="F4" s="233" t="s">
        <v>100</v>
      </c>
      <c r="G4" s="233" t="s">
        <v>101</v>
      </c>
      <c r="H4" s="233" t="s">
        <v>102</v>
      </c>
      <c r="I4" s="233" t="s">
        <v>103</v>
      </c>
      <c r="J4" s="233" t="s">
        <v>104</v>
      </c>
    </row>
    <row r="5" spans="1:12" ht="12.75" customHeight="1" x14ac:dyDescent="0.2">
      <c r="A5" s="21" t="str">
        <f>'Anlage 1a'!A7</f>
        <v>50Hertz</v>
      </c>
      <c r="B5" s="29">
        <f>'Anlage 1a'!$I18</f>
        <v>1237372675.9400001</v>
      </c>
      <c r="C5" s="213">
        <f>'Anlage 1b'!I8</f>
        <v>2712114368.21</v>
      </c>
      <c r="D5" s="29">
        <f>'Anlage 1c'!E7</f>
        <v>92193.88</v>
      </c>
      <c r="E5" s="29">
        <f>'Anlage 1c'!B16</f>
        <v>28386404.210000001</v>
      </c>
      <c r="F5" s="29">
        <f>'Anlage 1d'!D7</f>
        <v>4645187.84</v>
      </c>
      <c r="G5" s="29">
        <f>'Anlage 1d'!B17</f>
        <v>2417164.23</v>
      </c>
      <c r="H5" s="69">
        <f>'Anlage 1e'!I7</f>
        <v>9557815.5199999996</v>
      </c>
      <c r="I5" s="29">
        <f>'Anlage 1f'!F7</f>
        <v>86412117.829999998</v>
      </c>
      <c r="J5" s="208">
        <f>B5+C5+D5+E5+F5+G5-H5-I5</f>
        <v>3889058060.9600005</v>
      </c>
      <c r="K5" s="82"/>
      <c r="L5" s="82"/>
    </row>
    <row r="6" spans="1:12" hidden="1" x14ac:dyDescent="0.2">
      <c r="A6" s="214" t="s">
        <v>105</v>
      </c>
      <c r="B6" s="215">
        <f t="shared" ref="B6:I6" si="0">SUM(B7:B161)</f>
        <v>1236386081.0100005</v>
      </c>
      <c r="C6" s="216">
        <f t="shared" si="0"/>
        <v>2707200920.0100007</v>
      </c>
      <c r="D6" s="215">
        <f t="shared" si="0"/>
        <v>91607.999999999985</v>
      </c>
      <c r="E6" s="215">
        <f t="shared" si="0"/>
        <v>28321197.709999979</v>
      </c>
      <c r="F6" s="215">
        <f t="shared" si="0"/>
        <v>4645187.8400000008</v>
      </c>
      <c r="G6" s="215">
        <f t="shared" si="0"/>
        <v>2417164.23</v>
      </c>
      <c r="H6" s="216">
        <f t="shared" si="0"/>
        <v>9557815.5199999977</v>
      </c>
      <c r="I6" s="215">
        <f t="shared" si="0"/>
        <v>86044438.589999974</v>
      </c>
      <c r="J6" s="208">
        <f t="shared" ref="J6" si="1">B6+C6+D6+E6+F6+G6-H6-I6</f>
        <v>3883459904.6900015</v>
      </c>
      <c r="K6" s="82"/>
      <c r="L6" s="82"/>
    </row>
    <row r="7" spans="1:12" hidden="1" outlineLevel="1" x14ac:dyDescent="0.2">
      <c r="A7" s="198" t="s">
        <v>106</v>
      </c>
      <c r="B7" s="212">
        <v>3438878.02</v>
      </c>
      <c r="C7" s="197">
        <v>1613293.48</v>
      </c>
      <c r="D7" s="212">
        <v>0</v>
      </c>
      <c r="E7" s="212">
        <v>0</v>
      </c>
      <c r="F7" s="212">
        <v>0</v>
      </c>
      <c r="G7" s="212">
        <v>0</v>
      </c>
      <c r="H7" s="197">
        <v>0</v>
      </c>
      <c r="I7" s="212">
        <v>14798.12</v>
      </c>
      <c r="J7" s="208">
        <v>5037373.38</v>
      </c>
      <c r="K7" s="82"/>
      <c r="L7" s="82"/>
    </row>
    <row r="8" spans="1:12" hidden="1" outlineLevel="1" x14ac:dyDescent="0.2">
      <c r="A8" s="198" t="s">
        <v>107</v>
      </c>
      <c r="B8" s="212">
        <v>1494411.77</v>
      </c>
      <c r="C8" s="197">
        <v>2593793.36</v>
      </c>
      <c r="D8" s="212">
        <v>0</v>
      </c>
      <c r="E8" s="212">
        <v>0</v>
      </c>
      <c r="F8" s="212">
        <v>0</v>
      </c>
      <c r="G8" s="212">
        <v>0</v>
      </c>
      <c r="H8" s="197">
        <v>0</v>
      </c>
      <c r="I8" s="212">
        <v>8965.0400000000009</v>
      </c>
      <c r="J8" s="208">
        <v>4079240.09</v>
      </c>
      <c r="K8" s="82"/>
      <c r="L8" s="82"/>
    </row>
    <row r="9" spans="1:12" hidden="1" outlineLevel="1" x14ac:dyDescent="0.2">
      <c r="A9" s="198" t="s">
        <v>108</v>
      </c>
      <c r="B9" s="212">
        <v>678.65</v>
      </c>
      <c r="C9" s="197">
        <v>0</v>
      </c>
      <c r="D9" s="212">
        <v>0</v>
      </c>
      <c r="E9" s="212">
        <v>0</v>
      </c>
      <c r="F9" s="212">
        <v>0</v>
      </c>
      <c r="G9" s="212">
        <v>0</v>
      </c>
      <c r="H9" s="197">
        <v>0</v>
      </c>
      <c r="I9" s="212">
        <v>0</v>
      </c>
      <c r="J9" s="208">
        <v>678.65</v>
      </c>
      <c r="K9" s="82"/>
      <c r="L9" s="82"/>
    </row>
    <row r="10" spans="1:12" hidden="1" outlineLevel="1" x14ac:dyDescent="0.2">
      <c r="A10" s="198" t="s">
        <v>109</v>
      </c>
      <c r="B10" s="212">
        <v>2165810.63</v>
      </c>
      <c r="C10" s="197">
        <v>452952.92</v>
      </c>
      <c r="D10" s="212">
        <v>0</v>
      </c>
      <c r="E10" s="212">
        <v>0</v>
      </c>
      <c r="F10" s="212">
        <v>0</v>
      </c>
      <c r="G10" s="212">
        <v>0</v>
      </c>
      <c r="H10" s="197">
        <v>0</v>
      </c>
      <c r="I10" s="212">
        <v>62778.6</v>
      </c>
      <c r="J10" s="208">
        <v>2555984.9500000002</v>
      </c>
      <c r="K10" s="82"/>
      <c r="L10" s="82"/>
    </row>
    <row r="11" spans="1:12" hidden="1" outlineLevel="1" x14ac:dyDescent="0.2">
      <c r="A11" s="198" t="s">
        <v>110</v>
      </c>
      <c r="B11" s="212">
        <v>2476472.7200000002</v>
      </c>
      <c r="C11" s="197">
        <v>3904663.02</v>
      </c>
      <c r="D11" s="212">
        <v>736.08</v>
      </c>
      <c r="E11" s="212">
        <v>131897.28</v>
      </c>
      <c r="F11" s="212">
        <v>6353.72</v>
      </c>
      <c r="G11" s="212">
        <v>0</v>
      </c>
      <c r="H11" s="197">
        <v>248</v>
      </c>
      <c r="I11" s="212">
        <v>100637.66</v>
      </c>
      <c r="J11" s="208">
        <v>6419237.1600000001</v>
      </c>
    </row>
    <row r="12" spans="1:12" hidden="1" outlineLevel="1" x14ac:dyDescent="0.2">
      <c r="A12" s="198" t="s">
        <v>111</v>
      </c>
      <c r="B12" s="212">
        <v>2808068.84</v>
      </c>
      <c r="C12" s="197">
        <v>6036188.5599999996</v>
      </c>
      <c r="D12" s="212">
        <v>70.03</v>
      </c>
      <c r="E12" s="212">
        <v>0</v>
      </c>
      <c r="F12" s="212">
        <v>0</v>
      </c>
      <c r="G12" s="212">
        <v>0</v>
      </c>
      <c r="H12" s="197">
        <v>0</v>
      </c>
      <c r="I12" s="212">
        <v>424633.8</v>
      </c>
      <c r="J12" s="208">
        <v>8419693.6300000008</v>
      </c>
    </row>
    <row r="13" spans="1:12" hidden="1" outlineLevel="1" x14ac:dyDescent="0.2">
      <c r="A13" s="198" t="s">
        <v>112</v>
      </c>
      <c r="B13" s="212">
        <v>2165831.33</v>
      </c>
      <c r="C13" s="197">
        <v>2330514.9700000002</v>
      </c>
      <c r="D13" s="212">
        <v>0</v>
      </c>
      <c r="E13" s="212">
        <v>72499.649999999994</v>
      </c>
      <c r="F13" s="212">
        <v>0</v>
      </c>
      <c r="G13" s="212">
        <v>35980</v>
      </c>
      <c r="H13" s="197">
        <v>0</v>
      </c>
      <c r="I13" s="212">
        <v>58217.81</v>
      </c>
      <c r="J13" s="208">
        <v>4546608.1399999997</v>
      </c>
    </row>
    <row r="14" spans="1:12" hidden="1" outlineLevel="1" x14ac:dyDescent="0.2">
      <c r="A14" s="198" t="s">
        <v>113</v>
      </c>
      <c r="B14" s="212">
        <v>730063.54</v>
      </c>
      <c r="C14" s="197">
        <v>653191.68000000005</v>
      </c>
      <c r="D14" s="212">
        <v>0</v>
      </c>
      <c r="E14" s="212">
        <v>0</v>
      </c>
      <c r="F14" s="212">
        <v>0</v>
      </c>
      <c r="G14" s="212">
        <v>0</v>
      </c>
      <c r="H14" s="197">
        <v>0</v>
      </c>
      <c r="I14" s="212">
        <v>3203.4</v>
      </c>
      <c r="J14" s="208">
        <v>1380051.82</v>
      </c>
    </row>
    <row r="15" spans="1:12" hidden="1" outlineLevel="1" x14ac:dyDescent="0.2">
      <c r="A15" s="198" t="s">
        <v>114</v>
      </c>
      <c r="B15" s="212">
        <v>412827.48</v>
      </c>
      <c r="C15" s="197">
        <v>1799607.65</v>
      </c>
      <c r="D15" s="212">
        <v>0</v>
      </c>
      <c r="E15" s="212">
        <v>0</v>
      </c>
      <c r="F15" s="212">
        <v>0</v>
      </c>
      <c r="G15" s="212">
        <v>0</v>
      </c>
      <c r="H15" s="197">
        <v>0</v>
      </c>
      <c r="I15" s="212">
        <v>403.24</v>
      </c>
      <c r="J15" s="208">
        <v>2212031.89</v>
      </c>
    </row>
    <row r="16" spans="1:12" hidden="1" outlineLevel="1" x14ac:dyDescent="0.2">
      <c r="A16" s="198" t="s">
        <v>115</v>
      </c>
      <c r="B16" s="212">
        <v>594770.4</v>
      </c>
      <c r="C16" s="197">
        <v>5605794.0800000001</v>
      </c>
      <c r="D16" s="212">
        <v>0</v>
      </c>
      <c r="E16" s="212">
        <v>28925</v>
      </c>
      <c r="F16" s="212">
        <v>0</v>
      </c>
      <c r="G16" s="212">
        <v>0</v>
      </c>
      <c r="H16" s="197">
        <v>0</v>
      </c>
      <c r="I16" s="212">
        <v>224924.35</v>
      </c>
      <c r="J16" s="208">
        <v>6004565.1299999999</v>
      </c>
    </row>
    <row r="17" spans="1:10" hidden="1" outlineLevel="1" x14ac:dyDescent="0.2">
      <c r="A17" s="198" t="s">
        <v>116</v>
      </c>
      <c r="B17" s="212">
        <v>2065538.57</v>
      </c>
      <c r="C17" s="197">
        <v>454805.82</v>
      </c>
      <c r="D17" s="212">
        <v>4930.1000000000004</v>
      </c>
      <c r="E17" s="212">
        <v>0</v>
      </c>
      <c r="F17" s="212">
        <v>0</v>
      </c>
      <c r="G17" s="212">
        <v>0</v>
      </c>
      <c r="H17" s="197">
        <v>59.52</v>
      </c>
      <c r="I17" s="212">
        <v>59147.89</v>
      </c>
      <c r="J17" s="208">
        <v>2466067.08</v>
      </c>
    </row>
    <row r="18" spans="1:10" hidden="1" outlineLevel="1" x14ac:dyDescent="0.2">
      <c r="A18" s="198" t="s">
        <v>117</v>
      </c>
      <c r="B18" s="212">
        <v>564038.19999999995</v>
      </c>
      <c r="C18" s="197">
        <v>673653.85</v>
      </c>
      <c r="D18" s="212">
        <v>1051.95</v>
      </c>
      <c r="E18" s="212">
        <v>0</v>
      </c>
      <c r="F18" s="212">
        <v>0</v>
      </c>
      <c r="G18" s="212">
        <v>0</v>
      </c>
      <c r="H18" s="197">
        <v>0</v>
      </c>
      <c r="I18" s="212">
        <v>0</v>
      </c>
      <c r="J18" s="208">
        <v>1238744</v>
      </c>
    </row>
    <row r="19" spans="1:10" hidden="1" outlineLevel="1" x14ac:dyDescent="0.2">
      <c r="A19" s="198" t="s">
        <v>118</v>
      </c>
      <c r="B19" s="212">
        <v>371997.37</v>
      </c>
      <c r="C19" s="197">
        <v>422099.91</v>
      </c>
      <c r="D19" s="212">
        <v>0</v>
      </c>
      <c r="E19" s="212">
        <v>0</v>
      </c>
      <c r="F19" s="212">
        <v>16594.27</v>
      </c>
      <c r="G19" s="212">
        <v>0</v>
      </c>
      <c r="H19" s="197">
        <v>0</v>
      </c>
      <c r="I19" s="212">
        <v>1509.48</v>
      </c>
      <c r="J19" s="208">
        <v>809182.07</v>
      </c>
    </row>
    <row r="20" spans="1:10" hidden="1" outlineLevel="1" x14ac:dyDescent="0.2">
      <c r="A20" s="198" t="s">
        <v>119</v>
      </c>
      <c r="B20" s="212">
        <v>3203426.57</v>
      </c>
      <c r="C20" s="197">
        <v>4340046.37</v>
      </c>
      <c r="D20" s="212">
        <v>258.33</v>
      </c>
      <c r="E20" s="212">
        <v>12425.8</v>
      </c>
      <c r="F20" s="212">
        <v>15866.66</v>
      </c>
      <c r="G20" s="212">
        <v>0</v>
      </c>
      <c r="H20" s="197">
        <v>0</v>
      </c>
      <c r="I20" s="212">
        <v>235891.29</v>
      </c>
      <c r="J20" s="208">
        <v>7336132.4400000004</v>
      </c>
    </row>
    <row r="21" spans="1:10" hidden="1" outlineLevel="1" x14ac:dyDescent="0.2">
      <c r="A21" s="198" t="s">
        <v>120</v>
      </c>
      <c r="B21" s="212">
        <v>381461509.35000002</v>
      </c>
      <c r="C21" s="197">
        <v>570048357.92999995</v>
      </c>
      <c r="D21" s="212">
        <v>1413.68</v>
      </c>
      <c r="E21" s="212">
        <v>6018742.6500000004</v>
      </c>
      <c r="F21" s="212">
        <v>1007.82</v>
      </c>
      <c r="G21" s="212">
        <v>107651.25</v>
      </c>
      <c r="H21" s="197">
        <v>5599442.4400000004</v>
      </c>
      <c r="I21" s="212">
        <v>12266763.85</v>
      </c>
      <c r="J21" s="208">
        <v>939772476.38999999</v>
      </c>
    </row>
    <row r="22" spans="1:10" hidden="1" outlineLevel="1" x14ac:dyDescent="0.2">
      <c r="A22" s="198" t="s">
        <v>121</v>
      </c>
      <c r="B22" s="212">
        <v>4745143.0999999996</v>
      </c>
      <c r="C22" s="197">
        <v>2067764.73</v>
      </c>
      <c r="D22" s="212">
        <v>1787.41</v>
      </c>
      <c r="E22" s="212">
        <v>0</v>
      </c>
      <c r="F22" s="212">
        <v>0</v>
      </c>
      <c r="G22" s="212">
        <v>0</v>
      </c>
      <c r="H22" s="197">
        <v>23801.3</v>
      </c>
      <c r="I22" s="212">
        <v>60084.28</v>
      </c>
      <c r="J22" s="208">
        <v>6730809.6600000001</v>
      </c>
    </row>
    <row r="23" spans="1:10" hidden="1" outlineLevel="1" x14ac:dyDescent="0.2">
      <c r="A23" s="198" t="s">
        <v>122</v>
      </c>
      <c r="B23" s="212">
        <v>252635.18</v>
      </c>
      <c r="C23" s="197">
        <v>17925.68</v>
      </c>
      <c r="D23" s="212">
        <v>0</v>
      </c>
      <c r="E23" s="212">
        <v>0</v>
      </c>
      <c r="F23" s="212">
        <v>0</v>
      </c>
      <c r="G23" s="212">
        <v>0</v>
      </c>
      <c r="H23" s="197">
        <v>0</v>
      </c>
      <c r="I23" s="212">
        <v>0</v>
      </c>
      <c r="J23" s="208">
        <v>270560.86</v>
      </c>
    </row>
    <row r="24" spans="1:10" hidden="1" outlineLevel="1" x14ac:dyDescent="0.2">
      <c r="A24" s="198" t="s">
        <v>123</v>
      </c>
      <c r="B24" s="212">
        <v>1597645.08</v>
      </c>
      <c r="C24" s="197">
        <v>2382630.19</v>
      </c>
      <c r="D24" s="212">
        <v>0</v>
      </c>
      <c r="E24" s="212">
        <v>0</v>
      </c>
      <c r="F24" s="212">
        <v>85959.65</v>
      </c>
      <c r="G24" s="212">
        <v>0</v>
      </c>
      <c r="H24" s="197">
        <v>0</v>
      </c>
      <c r="I24" s="212">
        <v>28739.75</v>
      </c>
      <c r="J24" s="208">
        <v>4037495.17</v>
      </c>
    </row>
    <row r="25" spans="1:10" hidden="1" outlineLevel="1" x14ac:dyDescent="0.2">
      <c r="A25" s="198" t="s">
        <v>124</v>
      </c>
      <c r="B25" s="212">
        <v>839475.96</v>
      </c>
      <c r="C25" s="197">
        <v>645727.06999999995</v>
      </c>
      <c r="D25" s="212">
        <v>0</v>
      </c>
      <c r="E25" s="212">
        <v>0</v>
      </c>
      <c r="F25" s="212">
        <v>0</v>
      </c>
      <c r="G25" s="212">
        <v>0</v>
      </c>
      <c r="H25" s="197">
        <v>0</v>
      </c>
      <c r="I25" s="212">
        <v>202.72</v>
      </c>
      <c r="J25" s="208">
        <v>1485000.31</v>
      </c>
    </row>
    <row r="26" spans="1:10" hidden="1" outlineLevel="1" x14ac:dyDescent="0.2">
      <c r="A26" s="198" t="s">
        <v>125</v>
      </c>
      <c r="B26" s="212">
        <v>417281.53</v>
      </c>
      <c r="C26" s="197">
        <v>107845.75</v>
      </c>
      <c r="D26" s="212">
        <v>0</v>
      </c>
      <c r="E26" s="212">
        <v>0</v>
      </c>
      <c r="F26" s="212">
        <v>0</v>
      </c>
      <c r="G26" s="212">
        <v>0</v>
      </c>
      <c r="H26" s="197">
        <v>0</v>
      </c>
      <c r="I26" s="212">
        <v>733.62</v>
      </c>
      <c r="J26" s="208">
        <v>524393.66</v>
      </c>
    </row>
    <row r="27" spans="1:10" hidden="1" outlineLevel="1" x14ac:dyDescent="0.2">
      <c r="A27" s="198" t="s">
        <v>126</v>
      </c>
      <c r="B27" s="212">
        <v>1383126.24</v>
      </c>
      <c r="C27" s="197">
        <v>767301.18</v>
      </c>
      <c r="D27" s="212">
        <v>0</v>
      </c>
      <c r="E27" s="212">
        <v>0</v>
      </c>
      <c r="F27" s="212">
        <v>0</v>
      </c>
      <c r="G27" s="212">
        <v>0</v>
      </c>
      <c r="H27" s="197">
        <v>0</v>
      </c>
      <c r="I27" s="212">
        <v>29756.639999999999</v>
      </c>
      <c r="J27" s="208">
        <v>2120670.7799999998</v>
      </c>
    </row>
    <row r="28" spans="1:10" hidden="1" outlineLevel="1" x14ac:dyDescent="0.2">
      <c r="A28" s="198" t="s">
        <v>127</v>
      </c>
      <c r="B28" s="212">
        <v>899769.48</v>
      </c>
      <c r="C28" s="197">
        <v>1481059.43</v>
      </c>
      <c r="D28" s="212">
        <v>256.14</v>
      </c>
      <c r="E28" s="212">
        <v>0</v>
      </c>
      <c r="F28" s="212">
        <v>6629.03</v>
      </c>
      <c r="G28" s="212">
        <v>0</v>
      </c>
      <c r="H28" s="197">
        <v>29660.6</v>
      </c>
      <c r="I28" s="212">
        <v>62880.6</v>
      </c>
      <c r="J28" s="208">
        <v>2295172.88</v>
      </c>
    </row>
    <row r="29" spans="1:10" hidden="1" outlineLevel="1" x14ac:dyDescent="0.2">
      <c r="A29" s="198" t="s">
        <v>128</v>
      </c>
      <c r="B29" s="212">
        <v>745961.07</v>
      </c>
      <c r="C29" s="197">
        <v>704608.61</v>
      </c>
      <c r="D29" s="212">
        <v>0</v>
      </c>
      <c r="E29" s="212">
        <v>0</v>
      </c>
      <c r="F29" s="212">
        <v>0</v>
      </c>
      <c r="G29" s="212">
        <v>0</v>
      </c>
      <c r="H29" s="197">
        <v>0</v>
      </c>
      <c r="I29" s="212">
        <v>21523.96</v>
      </c>
      <c r="J29" s="208">
        <v>1429045.72</v>
      </c>
    </row>
    <row r="30" spans="1:10" hidden="1" outlineLevel="1" x14ac:dyDescent="0.2">
      <c r="A30" s="198" t="s">
        <v>129</v>
      </c>
      <c r="B30" s="212">
        <v>1175728.27</v>
      </c>
      <c r="C30" s="197">
        <v>242536.45</v>
      </c>
      <c r="D30" s="212">
        <v>0</v>
      </c>
      <c r="E30" s="212">
        <v>0</v>
      </c>
      <c r="F30" s="212">
        <v>0</v>
      </c>
      <c r="G30" s="212">
        <v>0</v>
      </c>
      <c r="H30" s="197">
        <v>0</v>
      </c>
      <c r="I30" s="212">
        <v>0</v>
      </c>
      <c r="J30" s="208">
        <v>1418264.72</v>
      </c>
    </row>
    <row r="31" spans="1:10" hidden="1" outlineLevel="1" x14ac:dyDescent="0.2">
      <c r="A31" s="198" t="s">
        <v>130</v>
      </c>
      <c r="B31" s="212">
        <v>2606091.79</v>
      </c>
      <c r="C31" s="197">
        <v>3167826.15</v>
      </c>
      <c r="D31" s="212">
        <v>979.44</v>
      </c>
      <c r="E31" s="212">
        <v>0</v>
      </c>
      <c r="F31" s="212">
        <v>0</v>
      </c>
      <c r="G31" s="212">
        <v>0</v>
      </c>
      <c r="H31" s="197">
        <v>0</v>
      </c>
      <c r="I31" s="212">
        <v>243454.23</v>
      </c>
      <c r="J31" s="208">
        <v>5531443.1500000004</v>
      </c>
    </row>
    <row r="32" spans="1:10" hidden="1" outlineLevel="1" x14ac:dyDescent="0.2">
      <c r="A32" s="198" t="s">
        <v>131</v>
      </c>
      <c r="B32" s="212">
        <v>765178.52</v>
      </c>
      <c r="C32" s="197">
        <v>1150110.8500000001</v>
      </c>
      <c r="D32" s="212">
        <v>0</v>
      </c>
      <c r="E32" s="212">
        <v>0</v>
      </c>
      <c r="F32" s="212">
        <v>0</v>
      </c>
      <c r="G32" s="212">
        <v>0</v>
      </c>
      <c r="H32" s="197">
        <v>0</v>
      </c>
      <c r="I32" s="212">
        <v>10261.549999999999</v>
      </c>
      <c r="J32" s="208">
        <v>1905027.82</v>
      </c>
    </row>
    <row r="33" spans="1:10" hidden="1" outlineLevel="1" x14ac:dyDescent="0.2">
      <c r="A33" s="198" t="s">
        <v>132</v>
      </c>
      <c r="B33" s="212">
        <v>13335.01</v>
      </c>
      <c r="C33" s="197">
        <v>181740.37</v>
      </c>
      <c r="D33" s="212">
        <v>0</v>
      </c>
      <c r="E33" s="212">
        <v>0</v>
      </c>
      <c r="F33" s="212">
        <v>0</v>
      </c>
      <c r="G33" s="212">
        <v>0</v>
      </c>
      <c r="H33" s="197">
        <v>0</v>
      </c>
      <c r="I33" s="212">
        <v>9508.76</v>
      </c>
      <c r="J33" s="208">
        <v>185566.62</v>
      </c>
    </row>
    <row r="34" spans="1:10" hidden="1" outlineLevel="1" x14ac:dyDescent="0.2">
      <c r="A34" s="198" t="s">
        <v>133</v>
      </c>
      <c r="B34" s="212">
        <v>1906915.57</v>
      </c>
      <c r="C34" s="197">
        <v>1661527.37</v>
      </c>
      <c r="D34" s="212">
        <v>0</v>
      </c>
      <c r="E34" s="212">
        <v>0</v>
      </c>
      <c r="F34" s="212">
        <v>7096.52</v>
      </c>
      <c r="G34" s="212">
        <v>0</v>
      </c>
      <c r="H34" s="197">
        <v>2549.7600000000002</v>
      </c>
      <c r="I34" s="212">
        <v>166518.42000000001</v>
      </c>
      <c r="J34" s="208">
        <v>3406471.28</v>
      </c>
    </row>
    <row r="35" spans="1:10" hidden="1" outlineLevel="1" x14ac:dyDescent="0.2">
      <c r="A35" s="198" t="s">
        <v>134</v>
      </c>
      <c r="B35" s="212">
        <v>772510.95</v>
      </c>
      <c r="C35" s="197">
        <v>1727597.73</v>
      </c>
      <c r="D35" s="212">
        <v>669.32</v>
      </c>
      <c r="E35" s="212">
        <v>0</v>
      </c>
      <c r="F35" s="212">
        <v>0</v>
      </c>
      <c r="G35" s="212">
        <v>0</v>
      </c>
      <c r="H35" s="197">
        <v>0</v>
      </c>
      <c r="I35" s="212">
        <v>55030.61</v>
      </c>
      <c r="J35" s="208">
        <v>2445747.39</v>
      </c>
    </row>
    <row r="36" spans="1:10" hidden="1" outlineLevel="1" x14ac:dyDescent="0.2">
      <c r="A36" s="198" t="s">
        <v>135</v>
      </c>
      <c r="B36" s="212">
        <v>3997803.95</v>
      </c>
      <c r="C36" s="197">
        <v>5951558.6200000001</v>
      </c>
      <c r="D36" s="212">
        <v>46.52</v>
      </c>
      <c r="E36" s="212">
        <v>214647.05</v>
      </c>
      <c r="F36" s="212">
        <v>0</v>
      </c>
      <c r="G36" s="212">
        <v>0</v>
      </c>
      <c r="H36" s="197">
        <v>0</v>
      </c>
      <c r="I36" s="212">
        <v>330216.19</v>
      </c>
      <c r="J36" s="208">
        <v>9833839.9499999993</v>
      </c>
    </row>
    <row r="37" spans="1:10" hidden="1" outlineLevel="1" x14ac:dyDescent="0.2">
      <c r="A37" s="198" t="s">
        <v>136</v>
      </c>
      <c r="B37" s="212">
        <v>4012466.93</v>
      </c>
      <c r="C37" s="197">
        <v>2295647.2400000002</v>
      </c>
      <c r="D37" s="212">
        <v>609.16</v>
      </c>
      <c r="E37" s="212">
        <v>0</v>
      </c>
      <c r="F37" s="212">
        <v>13041.45</v>
      </c>
      <c r="G37" s="212">
        <v>0</v>
      </c>
      <c r="H37" s="197">
        <v>672.01</v>
      </c>
      <c r="I37" s="212">
        <v>55114.29</v>
      </c>
      <c r="J37" s="208">
        <v>6265978.4800000004</v>
      </c>
    </row>
    <row r="38" spans="1:10" hidden="1" outlineLevel="1" x14ac:dyDescent="0.2">
      <c r="A38" s="198" t="s">
        <v>137</v>
      </c>
      <c r="B38" s="212">
        <v>1442332.2</v>
      </c>
      <c r="C38" s="197">
        <v>5005989.63</v>
      </c>
      <c r="D38" s="212">
        <v>44.67</v>
      </c>
      <c r="E38" s="212">
        <v>0</v>
      </c>
      <c r="F38" s="212">
        <v>0</v>
      </c>
      <c r="G38" s="212">
        <v>40460</v>
      </c>
      <c r="H38" s="197">
        <v>10905.9</v>
      </c>
      <c r="I38" s="212">
        <v>503230.84</v>
      </c>
      <c r="J38" s="208">
        <v>5974689.7599999998</v>
      </c>
    </row>
    <row r="39" spans="1:10" hidden="1" outlineLevel="1" x14ac:dyDescent="0.2">
      <c r="A39" s="198" t="s">
        <v>138</v>
      </c>
      <c r="B39" s="212">
        <v>2026052.17</v>
      </c>
      <c r="C39" s="197">
        <v>515074.33</v>
      </c>
      <c r="D39" s="212">
        <v>0</v>
      </c>
      <c r="E39" s="212">
        <v>0</v>
      </c>
      <c r="F39" s="212">
        <v>0</v>
      </c>
      <c r="G39" s="212">
        <v>0</v>
      </c>
      <c r="H39" s="197">
        <v>0</v>
      </c>
      <c r="I39" s="212">
        <v>273722.15000000002</v>
      </c>
      <c r="J39" s="208">
        <v>2267404.35</v>
      </c>
    </row>
    <row r="40" spans="1:10" hidden="1" outlineLevel="1" x14ac:dyDescent="0.2">
      <c r="A40" s="198" t="s">
        <v>139</v>
      </c>
      <c r="B40" s="212">
        <v>3678186.74</v>
      </c>
      <c r="C40" s="197">
        <v>143205.39000000001</v>
      </c>
      <c r="D40" s="212">
        <v>0</v>
      </c>
      <c r="E40" s="212">
        <v>0</v>
      </c>
      <c r="F40" s="212">
        <v>0</v>
      </c>
      <c r="G40" s="212">
        <v>0</v>
      </c>
      <c r="H40" s="197">
        <v>0</v>
      </c>
      <c r="I40" s="212">
        <v>7762</v>
      </c>
      <c r="J40" s="208">
        <v>3813630.13</v>
      </c>
    </row>
    <row r="41" spans="1:10" hidden="1" outlineLevel="1" x14ac:dyDescent="0.2">
      <c r="A41" s="198" t="s">
        <v>140</v>
      </c>
      <c r="B41" s="212">
        <v>1636523.04</v>
      </c>
      <c r="C41" s="197">
        <v>1362085.57</v>
      </c>
      <c r="D41" s="212">
        <v>4556.26</v>
      </c>
      <c r="E41" s="212">
        <v>335270</v>
      </c>
      <c r="F41" s="212">
        <v>0</v>
      </c>
      <c r="G41" s="212">
        <v>0</v>
      </c>
      <c r="H41" s="197">
        <v>0</v>
      </c>
      <c r="I41" s="212">
        <v>185.44</v>
      </c>
      <c r="J41" s="208">
        <v>3338249.43</v>
      </c>
    </row>
    <row r="42" spans="1:10" hidden="1" outlineLevel="1" x14ac:dyDescent="0.2">
      <c r="A42" s="198" t="s">
        <v>141</v>
      </c>
      <c r="B42" s="212">
        <v>2784859.22</v>
      </c>
      <c r="C42" s="197">
        <v>939450.61</v>
      </c>
      <c r="D42" s="212">
        <v>0</v>
      </c>
      <c r="E42" s="212">
        <v>0</v>
      </c>
      <c r="F42" s="212">
        <v>0</v>
      </c>
      <c r="G42" s="212">
        <v>0</v>
      </c>
      <c r="H42" s="197">
        <v>0</v>
      </c>
      <c r="I42" s="212">
        <v>15871.62</v>
      </c>
      <c r="J42" s="208">
        <v>3708438.21</v>
      </c>
    </row>
    <row r="43" spans="1:10" hidden="1" outlineLevel="1" x14ac:dyDescent="0.2">
      <c r="A43" s="198" t="s">
        <v>142</v>
      </c>
      <c r="B43" s="212">
        <v>1198906.25</v>
      </c>
      <c r="C43" s="197">
        <v>1588221.27</v>
      </c>
      <c r="D43" s="212">
        <v>1238.22</v>
      </c>
      <c r="E43" s="212">
        <v>0</v>
      </c>
      <c r="F43" s="212">
        <v>13231.66</v>
      </c>
      <c r="G43" s="212">
        <v>0</v>
      </c>
      <c r="H43" s="197">
        <v>0</v>
      </c>
      <c r="I43" s="212">
        <v>2866.99</v>
      </c>
      <c r="J43" s="208">
        <v>2798730.41</v>
      </c>
    </row>
    <row r="44" spans="1:10" hidden="1" outlineLevel="1" x14ac:dyDescent="0.2">
      <c r="A44" s="198" t="s">
        <v>143</v>
      </c>
      <c r="B44" s="212">
        <v>1030159.81</v>
      </c>
      <c r="C44" s="197">
        <v>139391.46</v>
      </c>
      <c r="D44" s="212">
        <v>237.4</v>
      </c>
      <c r="E44" s="212">
        <v>0</v>
      </c>
      <c r="F44" s="212">
        <v>1113.31</v>
      </c>
      <c r="G44" s="212">
        <v>0</v>
      </c>
      <c r="H44" s="197">
        <v>0</v>
      </c>
      <c r="I44" s="212">
        <v>14525.64</v>
      </c>
      <c r="J44" s="208">
        <v>1156376.3400000001</v>
      </c>
    </row>
    <row r="45" spans="1:10" hidden="1" outlineLevel="1" x14ac:dyDescent="0.2">
      <c r="A45" s="198" t="s">
        <v>144</v>
      </c>
      <c r="B45" s="212">
        <v>379178.35</v>
      </c>
      <c r="C45" s="197">
        <v>1096284.1100000001</v>
      </c>
      <c r="D45" s="212">
        <v>439.57</v>
      </c>
      <c r="E45" s="212">
        <v>0</v>
      </c>
      <c r="F45" s="212">
        <v>0</v>
      </c>
      <c r="G45" s="212">
        <v>0</v>
      </c>
      <c r="H45" s="197">
        <v>15783</v>
      </c>
      <c r="I45" s="212">
        <v>32595.46</v>
      </c>
      <c r="J45" s="208">
        <v>1427523.57</v>
      </c>
    </row>
    <row r="46" spans="1:10" hidden="1" outlineLevel="1" x14ac:dyDescent="0.2">
      <c r="A46" s="198" t="s">
        <v>145</v>
      </c>
      <c r="B46" s="212">
        <v>292204.75</v>
      </c>
      <c r="C46" s="197">
        <v>3591659.61</v>
      </c>
      <c r="D46" s="212">
        <v>0</v>
      </c>
      <c r="E46" s="212">
        <v>7168.27</v>
      </c>
      <c r="F46" s="212">
        <v>0</v>
      </c>
      <c r="G46" s="212">
        <v>0</v>
      </c>
      <c r="H46" s="197">
        <v>0</v>
      </c>
      <c r="I46" s="212">
        <v>234555.73</v>
      </c>
      <c r="J46" s="208">
        <v>3656476.9</v>
      </c>
    </row>
    <row r="47" spans="1:10" hidden="1" outlineLevel="1" x14ac:dyDescent="0.2">
      <c r="A47" s="198" t="s">
        <v>146</v>
      </c>
      <c r="B47" s="212">
        <v>31315969.949999999</v>
      </c>
      <c r="C47" s="197">
        <v>167957349.25999999</v>
      </c>
      <c r="D47" s="212">
        <v>0</v>
      </c>
      <c r="E47" s="212">
        <v>2563690.86</v>
      </c>
      <c r="F47" s="212">
        <v>1379728.17</v>
      </c>
      <c r="G47" s="212">
        <v>183890</v>
      </c>
      <c r="H47" s="197">
        <v>38125.86</v>
      </c>
      <c r="I47" s="212">
        <v>5754582.9900000002</v>
      </c>
      <c r="J47" s="208">
        <v>197607919.38999999</v>
      </c>
    </row>
    <row r="48" spans="1:10" hidden="1" outlineLevel="1" x14ac:dyDescent="0.2">
      <c r="A48" s="198" t="s">
        <v>147</v>
      </c>
      <c r="B48" s="212">
        <v>1835093.99</v>
      </c>
      <c r="C48" s="197">
        <v>288933.37</v>
      </c>
      <c r="D48" s="212">
        <v>0</v>
      </c>
      <c r="E48" s="212">
        <v>0</v>
      </c>
      <c r="F48" s="212">
        <v>0</v>
      </c>
      <c r="G48" s="212">
        <v>0</v>
      </c>
      <c r="H48" s="197">
        <v>666</v>
      </c>
      <c r="I48" s="212">
        <v>41633.72</v>
      </c>
      <c r="J48" s="208">
        <v>2081727.64</v>
      </c>
    </row>
    <row r="49" spans="1:10" hidden="1" outlineLevel="1" x14ac:dyDescent="0.2">
      <c r="A49" s="198" t="s">
        <v>148</v>
      </c>
      <c r="B49" s="212">
        <v>554011.68999999994</v>
      </c>
      <c r="C49" s="197">
        <v>801069.58</v>
      </c>
      <c r="D49" s="212">
        <v>489.08</v>
      </c>
      <c r="E49" s="212">
        <v>0</v>
      </c>
      <c r="F49" s="212">
        <v>0</v>
      </c>
      <c r="G49" s="212">
        <v>0</v>
      </c>
      <c r="H49" s="197">
        <v>2814</v>
      </c>
      <c r="I49" s="212">
        <v>28955.81</v>
      </c>
      <c r="J49" s="208">
        <v>1323800.54</v>
      </c>
    </row>
    <row r="50" spans="1:10" hidden="1" outlineLevel="1" x14ac:dyDescent="0.2">
      <c r="A50" s="198" t="s">
        <v>149</v>
      </c>
      <c r="B50" s="212">
        <v>2517.46</v>
      </c>
      <c r="C50" s="197">
        <v>0</v>
      </c>
      <c r="D50" s="212">
        <v>0</v>
      </c>
      <c r="E50" s="212">
        <v>0</v>
      </c>
      <c r="F50" s="212">
        <v>0</v>
      </c>
      <c r="G50" s="212">
        <v>0</v>
      </c>
      <c r="H50" s="197">
        <v>0</v>
      </c>
      <c r="I50" s="212">
        <v>0</v>
      </c>
      <c r="J50" s="208">
        <v>2517.46</v>
      </c>
    </row>
    <row r="51" spans="1:10" hidden="1" outlineLevel="1" x14ac:dyDescent="0.2">
      <c r="A51" s="198" t="s">
        <v>150</v>
      </c>
      <c r="B51" s="212">
        <v>569410.67000000004</v>
      </c>
      <c r="C51" s="197">
        <v>51883.71</v>
      </c>
      <c r="D51" s="212">
        <v>0</v>
      </c>
      <c r="E51" s="212">
        <v>0</v>
      </c>
      <c r="F51" s="212">
        <v>0</v>
      </c>
      <c r="G51" s="212">
        <v>42840</v>
      </c>
      <c r="H51" s="197">
        <v>0</v>
      </c>
      <c r="I51" s="212">
        <v>8210.32</v>
      </c>
      <c r="J51" s="208">
        <v>655924.06000000006</v>
      </c>
    </row>
    <row r="52" spans="1:10" hidden="1" outlineLevel="1" x14ac:dyDescent="0.2">
      <c r="A52" s="198" t="s">
        <v>151</v>
      </c>
      <c r="B52" s="212">
        <v>7313545.5199999996</v>
      </c>
      <c r="C52" s="197">
        <v>1371198.19</v>
      </c>
      <c r="D52" s="212">
        <v>0</v>
      </c>
      <c r="E52" s="212">
        <v>0</v>
      </c>
      <c r="F52" s="212">
        <v>0</v>
      </c>
      <c r="G52" s="212">
        <v>0</v>
      </c>
      <c r="H52" s="197">
        <v>0</v>
      </c>
      <c r="I52" s="212">
        <v>13977.37</v>
      </c>
      <c r="J52" s="208">
        <v>8670766.3399999999</v>
      </c>
    </row>
    <row r="53" spans="1:10" hidden="1" outlineLevel="1" x14ac:dyDescent="0.2">
      <c r="A53" s="198" t="s">
        <v>152</v>
      </c>
      <c r="B53" s="212">
        <v>3055572.17</v>
      </c>
      <c r="C53" s="197">
        <v>89789.35</v>
      </c>
      <c r="D53" s="212">
        <v>481.37</v>
      </c>
      <c r="E53" s="212">
        <v>0</v>
      </c>
      <c r="F53" s="212">
        <v>0</v>
      </c>
      <c r="G53" s="212">
        <v>0</v>
      </c>
      <c r="H53" s="197">
        <v>0</v>
      </c>
      <c r="I53" s="212">
        <v>20859.57</v>
      </c>
      <c r="J53" s="208">
        <v>3124983.32</v>
      </c>
    </row>
    <row r="54" spans="1:10" hidden="1" outlineLevel="1" x14ac:dyDescent="0.2">
      <c r="A54" s="198" t="s">
        <v>153</v>
      </c>
      <c r="B54" s="212">
        <v>943828.41</v>
      </c>
      <c r="C54" s="197">
        <v>848759.7</v>
      </c>
      <c r="D54" s="212">
        <v>0</v>
      </c>
      <c r="E54" s="212">
        <v>0</v>
      </c>
      <c r="F54" s="212">
        <v>0</v>
      </c>
      <c r="G54" s="212">
        <v>0</v>
      </c>
      <c r="H54" s="197">
        <v>0</v>
      </c>
      <c r="I54" s="212">
        <v>78557.59</v>
      </c>
      <c r="J54" s="208">
        <v>1714030.52</v>
      </c>
    </row>
    <row r="55" spans="1:10" hidden="1" outlineLevel="1" x14ac:dyDescent="0.2">
      <c r="A55" s="198" t="s">
        <v>154</v>
      </c>
      <c r="B55" s="212">
        <v>5291655.6100000003</v>
      </c>
      <c r="C55" s="197">
        <v>3019342.09</v>
      </c>
      <c r="D55" s="212">
        <v>141.62</v>
      </c>
      <c r="E55" s="212">
        <v>0</v>
      </c>
      <c r="F55" s="212">
        <v>0</v>
      </c>
      <c r="G55" s="212">
        <v>0</v>
      </c>
      <c r="H55" s="197">
        <v>0</v>
      </c>
      <c r="I55" s="212">
        <v>43716.21</v>
      </c>
      <c r="J55" s="208">
        <v>8267423.1100000003</v>
      </c>
    </row>
    <row r="56" spans="1:10" hidden="1" outlineLevel="1" x14ac:dyDescent="0.2">
      <c r="A56" s="198" t="s">
        <v>155</v>
      </c>
      <c r="B56" s="212">
        <v>435893.59</v>
      </c>
      <c r="C56" s="197">
        <v>3252718.78</v>
      </c>
      <c r="D56" s="212">
        <v>0</v>
      </c>
      <c r="E56" s="212">
        <v>20274.54</v>
      </c>
      <c r="F56" s="212">
        <v>0</v>
      </c>
      <c r="G56" s="212">
        <v>0</v>
      </c>
      <c r="H56" s="197">
        <v>0</v>
      </c>
      <c r="I56" s="212">
        <v>184525.08</v>
      </c>
      <c r="J56" s="208">
        <v>3524361.83</v>
      </c>
    </row>
    <row r="57" spans="1:10" hidden="1" outlineLevel="1" x14ac:dyDescent="0.2">
      <c r="A57" s="198" t="s">
        <v>156</v>
      </c>
      <c r="B57" s="212">
        <v>1269362.97</v>
      </c>
      <c r="C57" s="197">
        <v>4552241.9400000004</v>
      </c>
      <c r="D57" s="212">
        <v>160.9</v>
      </c>
      <c r="E57" s="212">
        <v>0</v>
      </c>
      <c r="F57" s="212">
        <v>0</v>
      </c>
      <c r="G57" s="212">
        <v>0</v>
      </c>
      <c r="H57" s="197">
        <v>0</v>
      </c>
      <c r="I57" s="212">
        <v>450523.79</v>
      </c>
      <c r="J57" s="208">
        <v>5371242.0199999996</v>
      </c>
    </row>
    <row r="58" spans="1:10" hidden="1" outlineLevel="1" x14ac:dyDescent="0.2">
      <c r="A58" s="198" t="s">
        <v>157</v>
      </c>
      <c r="B58" s="212">
        <v>4301861.29</v>
      </c>
      <c r="C58" s="197">
        <v>1196282.97</v>
      </c>
      <c r="D58" s="212">
        <v>0</v>
      </c>
      <c r="E58" s="212">
        <v>0</v>
      </c>
      <c r="F58" s="212">
        <v>0</v>
      </c>
      <c r="G58" s="212">
        <v>0</v>
      </c>
      <c r="H58" s="197">
        <v>0</v>
      </c>
      <c r="I58" s="212">
        <v>153474.88</v>
      </c>
      <c r="J58" s="208">
        <v>5344669.38</v>
      </c>
    </row>
    <row r="59" spans="1:10" hidden="1" outlineLevel="1" x14ac:dyDescent="0.2">
      <c r="A59" s="198" t="s">
        <v>158</v>
      </c>
      <c r="B59" s="212">
        <v>4685333.67</v>
      </c>
      <c r="C59" s="197">
        <v>6574028.6799999997</v>
      </c>
      <c r="D59" s="212">
        <v>521.26</v>
      </c>
      <c r="E59" s="212">
        <v>0</v>
      </c>
      <c r="F59" s="212">
        <v>0</v>
      </c>
      <c r="G59" s="212">
        <v>0</v>
      </c>
      <c r="H59" s="197">
        <v>9496.35</v>
      </c>
      <c r="I59" s="212">
        <v>412292.68</v>
      </c>
      <c r="J59" s="208">
        <v>10838094.58</v>
      </c>
    </row>
    <row r="60" spans="1:10" hidden="1" outlineLevel="1" x14ac:dyDescent="0.2">
      <c r="A60" s="198" t="s">
        <v>159</v>
      </c>
      <c r="B60" s="212">
        <v>0</v>
      </c>
      <c r="C60" s="197">
        <v>339346.71</v>
      </c>
      <c r="D60" s="212">
        <v>0</v>
      </c>
      <c r="E60" s="212">
        <v>81249.75</v>
      </c>
      <c r="F60" s="212">
        <v>0</v>
      </c>
      <c r="G60" s="212">
        <v>0</v>
      </c>
      <c r="H60" s="197">
        <v>0</v>
      </c>
      <c r="I60" s="212">
        <v>35829.86</v>
      </c>
      <c r="J60" s="208">
        <v>384766.6</v>
      </c>
    </row>
    <row r="61" spans="1:10" hidden="1" outlineLevel="1" x14ac:dyDescent="0.2">
      <c r="A61" s="198" t="s">
        <v>160</v>
      </c>
      <c r="B61" s="212">
        <v>730237.9</v>
      </c>
      <c r="C61" s="197">
        <v>631888.99</v>
      </c>
      <c r="D61" s="212">
        <v>0</v>
      </c>
      <c r="E61" s="212">
        <v>0</v>
      </c>
      <c r="F61" s="212">
        <v>0</v>
      </c>
      <c r="G61" s="212">
        <v>0</v>
      </c>
      <c r="H61" s="197">
        <v>0</v>
      </c>
      <c r="I61" s="212">
        <v>10584.34</v>
      </c>
      <c r="J61" s="208">
        <v>1351542.55</v>
      </c>
    </row>
    <row r="62" spans="1:10" hidden="1" outlineLevel="1" x14ac:dyDescent="0.2">
      <c r="A62" s="198" t="s">
        <v>161</v>
      </c>
      <c r="B62" s="212">
        <v>388953.47</v>
      </c>
      <c r="C62" s="197">
        <v>284090.11</v>
      </c>
      <c r="D62" s="212">
        <v>0</v>
      </c>
      <c r="E62" s="212">
        <v>0</v>
      </c>
      <c r="F62" s="212">
        <v>0</v>
      </c>
      <c r="G62" s="212">
        <v>0</v>
      </c>
      <c r="H62" s="197">
        <v>285.12</v>
      </c>
      <c r="I62" s="212">
        <v>34135.08</v>
      </c>
      <c r="J62" s="208">
        <v>638623.38</v>
      </c>
    </row>
    <row r="63" spans="1:10" hidden="1" outlineLevel="1" x14ac:dyDescent="0.2">
      <c r="A63" s="198" t="s">
        <v>162</v>
      </c>
      <c r="B63" s="212">
        <v>1551493.74</v>
      </c>
      <c r="C63" s="197">
        <v>566680.04</v>
      </c>
      <c r="D63" s="212">
        <v>0</v>
      </c>
      <c r="E63" s="212">
        <v>0</v>
      </c>
      <c r="F63" s="212">
        <v>0</v>
      </c>
      <c r="G63" s="212">
        <v>0</v>
      </c>
      <c r="H63" s="197">
        <v>17496.7</v>
      </c>
      <c r="I63" s="212">
        <v>0</v>
      </c>
      <c r="J63" s="208">
        <v>2100677.08</v>
      </c>
    </row>
    <row r="64" spans="1:10" hidden="1" outlineLevel="1" x14ac:dyDescent="0.2">
      <c r="A64" s="198" t="s">
        <v>163</v>
      </c>
      <c r="B64" s="212">
        <v>544455.93999999994</v>
      </c>
      <c r="C64" s="197">
        <v>441816.59</v>
      </c>
      <c r="D64" s="212">
        <v>-20.350000000000001</v>
      </c>
      <c r="E64" s="212">
        <v>0</v>
      </c>
      <c r="F64" s="212">
        <v>0</v>
      </c>
      <c r="G64" s="212">
        <v>0</v>
      </c>
      <c r="H64" s="197">
        <v>0</v>
      </c>
      <c r="I64" s="212">
        <v>0</v>
      </c>
      <c r="J64" s="208">
        <v>986252.18</v>
      </c>
    </row>
    <row r="65" spans="1:10" hidden="1" outlineLevel="1" x14ac:dyDescent="0.2">
      <c r="A65" s="198" t="s">
        <v>164</v>
      </c>
      <c r="B65" s="212">
        <v>1727281.27</v>
      </c>
      <c r="C65" s="197">
        <v>163187.01999999999</v>
      </c>
      <c r="D65" s="212">
        <v>0</v>
      </c>
      <c r="E65" s="212">
        <v>0</v>
      </c>
      <c r="F65" s="212">
        <v>0</v>
      </c>
      <c r="G65" s="212">
        <v>62954.85</v>
      </c>
      <c r="H65" s="197">
        <v>0</v>
      </c>
      <c r="I65" s="212">
        <v>0</v>
      </c>
      <c r="J65" s="208">
        <v>1953423.14</v>
      </c>
    </row>
    <row r="66" spans="1:10" hidden="1" outlineLevel="1" x14ac:dyDescent="0.2">
      <c r="A66" s="198" t="s">
        <v>165</v>
      </c>
      <c r="B66" s="212">
        <v>1476163.6</v>
      </c>
      <c r="C66" s="197">
        <v>1402749.13</v>
      </c>
      <c r="D66" s="212">
        <v>108.65</v>
      </c>
      <c r="E66" s="212">
        <v>0</v>
      </c>
      <c r="F66" s="212">
        <v>0</v>
      </c>
      <c r="G66" s="212">
        <v>0</v>
      </c>
      <c r="H66" s="197">
        <v>0</v>
      </c>
      <c r="I66" s="212">
        <v>53293.06</v>
      </c>
      <c r="J66" s="208">
        <v>2825728.32</v>
      </c>
    </row>
    <row r="67" spans="1:10" hidden="1" outlineLevel="1" x14ac:dyDescent="0.2">
      <c r="A67" s="198" t="s">
        <v>166</v>
      </c>
      <c r="B67" s="212">
        <v>50203.02</v>
      </c>
      <c r="C67" s="197">
        <v>0</v>
      </c>
      <c r="D67" s="212">
        <v>0</v>
      </c>
      <c r="E67" s="212">
        <v>0</v>
      </c>
      <c r="F67" s="212">
        <v>0</v>
      </c>
      <c r="G67" s="212">
        <v>0</v>
      </c>
      <c r="H67" s="197">
        <v>0</v>
      </c>
      <c r="I67" s="212">
        <v>0</v>
      </c>
      <c r="J67" s="208">
        <v>50203.02</v>
      </c>
    </row>
    <row r="68" spans="1:10" hidden="1" outlineLevel="1" x14ac:dyDescent="0.2">
      <c r="A68" s="198" t="s">
        <v>167</v>
      </c>
      <c r="B68" s="212">
        <v>1080743.8899999999</v>
      </c>
      <c r="C68" s="197">
        <v>228375.78</v>
      </c>
      <c r="D68" s="212">
        <v>0</v>
      </c>
      <c r="E68" s="212">
        <v>29206.67</v>
      </c>
      <c r="F68" s="212">
        <v>0</v>
      </c>
      <c r="G68" s="212">
        <v>0</v>
      </c>
      <c r="H68" s="197">
        <v>0</v>
      </c>
      <c r="I68" s="212">
        <v>54565.17</v>
      </c>
      <c r="J68" s="208">
        <v>1283761.17</v>
      </c>
    </row>
    <row r="69" spans="1:10" hidden="1" outlineLevel="1" x14ac:dyDescent="0.2">
      <c r="A69" s="198" t="s">
        <v>168</v>
      </c>
      <c r="B69" s="212">
        <v>4289584.63</v>
      </c>
      <c r="C69" s="197">
        <v>1003489.42</v>
      </c>
      <c r="D69" s="212">
        <v>0</v>
      </c>
      <c r="E69" s="212">
        <v>0</v>
      </c>
      <c r="F69" s="212">
        <v>0</v>
      </c>
      <c r="G69" s="212">
        <v>0</v>
      </c>
      <c r="H69" s="197">
        <v>0</v>
      </c>
      <c r="I69" s="212">
        <v>118560.93</v>
      </c>
      <c r="J69" s="208">
        <v>5174513.12</v>
      </c>
    </row>
    <row r="70" spans="1:10" hidden="1" outlineLevel="1" x14ac:dyDescent="0.2">
      <c r="A70" s="198" t="s">
        <v>169</v>
      </c>
      <c r="B70" s="212">
        <v>3125991.87</v>
      </c>
      <c r="C70" s="197">
        <v>2455400.5699999998</v>
      </c>
      <c r="D70" s="212">
        <v>874.66</v>
      </c>
      <c r="E70" s="212">
        <v>0</v>
      </c>
      <c r="F70" s="212">
        <v>0</v>
      </c>
      <c r="G70" s="212">
        <v>0</v>
      </c>
      <c r="H70" s="197">
        <v>0</v>
      </c>
      <c r="I70" s="212">
        <v>388584.5</v>
      </c>
      <c r="J70" s="208">
        <v>5193682.5999999996</v>
      </c>
    </row>
    <row r="71" spans="1:10" hidden="1" outlineLevel="1" x14ac:dyDescent="0.2">
      <c r="A71" s="198" t="s">
        <v>170</v>
      </c>
      <c r="B71" s="212">
        <v>1502950.24</v>
      </c>
      <c r="C71" s="197">
        <v>40710.559999999998</v>
      </c>
      <c r="D71" s="212">
        <v>0</v>
      </c>
      <c r="E71" s="212">
        <v>0</v>
      </c>
      <c r="F71" s="212">
        <v>0</v>
      </c>
      <c r="G71" s="212">
        <v>0</v>
      </c>
      <c r="H71" s="197">
        <v>0</v>
      </c>
      <c r="I71" s="212">
        <v>12776.74</v>
      </c>
      <c r="J71" s="208">
        <v>1530884.06</v>
      </c>
    </row>
    <row r="72" spans="1:10" hidden="1" outlineLevel="1" x14ac:dyDescent="0.2">
      <c r="A72" s="198" t="s">
        <v>171</v>
      </c>
      <c r="B72" s="212">
        <v>2408497.98</v>
      </c>
      <c r="C72" s="197">
        <v>2861598.28</v>
      </c>
      <c r="D72" s="212">
        <v>0</v>
      </c>
      <c r="E72" s="212">
        <v>78000.02</v>
      </c>
      <c r="F72" s="212">
        <v>0</v>
      </c>
      <c r="G72" s="212">
        <v>0</v>
      </c>
      <c r="H72" s="197">
        <v>0</v>
      </c>
      <c r="I72" s="212">
        <v>82787.02</v>
      </c>
      <c r="J72" s="208">
        <v>5265309.26</v>
      </c>
    </row>
    <row r="73" spans="1:10" hidden="1" outlineLevel="1" x14ac:dyDescent="0.2">
      <c r="A73" s="198" t="s">
        <v>172</v>
      </c>
      <c r="B73" s="212">
        <v>4115700.02</v>
      </c>
      <c r="C73" s="197">
        <v>1360240.3</v>
      </c>
      <c r="D73" s="212">
        <v>733.3</v>
      </c>
      <c r="E73" s="212">
        <v>0</v>
      </c>
      <c r="F73" s="212">
        <v>0</v>
      </c>
      <c r="G73" s="212">
        <v>0</v>
      </c>
      <c r="H73" s="197">
        <v>3784.8</v>
      </c>
      <c r="I73" s="212">
        <v>0</v>
      </c>
      <c r="J73" s="208">
        <v>5472888.8200000003</v>
      </c>
    </row>
    <row r="74" spans="1:10" hidden="1" outlineLevel="1" x14ac:dyDescent="0.2">
      <c r="A74" s="198" t="s">
        <v>173</v>
      </c>
      <c r="B74" s="212">
        <v>3007939.82</v>
      </c>
      <c r="C74" s="197">
        <v>2798456.97</v>
      </c>
      <c r="D74" s="212">
        <v>1103.3900000000001</v>
      </c>
      <c r="E74" s="212">
        <v>0</v>
      </c>
      <c r="F74" s="212">
        <v>0</v>
      </c>
      <c r="G74" s="212">
        <v>76721.05</v>
      </c>
      <c r="H74" s="197">
        <v>0</v>
      </c>
      <c r="I74" s="212">
        <v>12090.74</v>
      </c>
      <c r="J74" s="208">
        <v>5872130.4900000002</v>
      </c>
    </row>
    <row r="75" spans="1:10" hidden="1" outlineLevel="1" x14ac:dyDescent="0.2">
      <c r="A75" s="198" t="s">
        <v>174</v>
      </c>
      <c r="B75" s="212">
        <v>1126175.8500000001</v>
      </c>
      <c r="C75" s="197">
        <v>1615601.77</v>
      </c>
      <c r="D75" s="212">
        <v>0</v>
      </c>
      <c r="E75" s="212">
        <v>54546.45</v>
      </c>
      <c r="F75" s="212">
        <v>12793.48</v>
      </c>
      <c r="G75" s="212">
        <v>0</v>
      </c>
      <c r="H75" s="197">
        <v>0</v>
      </c>
      <c r="I75" s="212">
        <v>37382.79</v>
      </c>
      <c r="J75" s="208">
        <v>2771734.76</v>
      </c>
    </row>
    <row r="76" spans="1:10" hidden="1" outlineLevel="1" x14ac:dyDescent="0.2">
      <c r="A76" s="198" t="s">
        <v>175</v>
      </c>
      <c r="B76" s="212">
        <v>2011909.65</v>
      </c>
      <c r="C76" s="197">
        <v>8436949.5299999993</v>
      </c>
      <c r="D76" s="212">
        <v>0</v>
      </c>
      <c r="E76" s="212">
        <v>20452.91</v>
      </c>
      <c r="F76" s="212">
        <v>0</v>
      </c>
      <c r="G76" s="212">
        <v>0</v>
      </c>
      <c r="H76" s="197">
        <v>-19283.939999999999</v>
      </c>
      <c r="I76" s="212">
        <v>81581.240000000005</v>
      </c>
      <c r="J76" s="208">
        <v>10407014.789999999</v>
      </c>
    </row>
    <row r="77" spans="1:10" hidden="1" outlineLevel="1" x14ac:dyDescent="0.2">
      <c r="A77" s="198" t="s">
        <v>176</v>
      </c>
      <c r="B77" s="212">
        <v>1269184.8400000001</v>
      </c>
      <c r="C77" s="197">
        <v>198142.3</v>
      </c>
      <c r="D77" s="212">
        <v>0</v>
      </c>
      <c r="E77" s="212">
        <v>0</v>
      </c>
      <c r="F77" s="212">
        <v>0</v>
      </c>
      <c r="G77" s="212">
        <v>0</v>
      </c>
      <c r="H77" s="197">
        <v>0</v>
      </c>
      <c r="I77" s="212">
        <v>17304.11</v>
      </c>
      <c r="J77" s="208">
        <v>1450023.03</v>
      </c>
    </row>
    <row r="78" spans="1:10" hidden="1" outlineLevel="1" x14ac:dyDescent="0.2">
      <c r="A78" s="198" t="s">
        <v>177</v>
      </c>
      <c r="B78" s="212">
        <v>290115044.66000003</v>
      </c>
      <c r="C78" s="197">
        <v>716945419.28999996</v>
      </c>
      <c r="D78" s="212">
        <v>10268.16</v>
      </c>
      <c r="E78" s="212">
        <v>8518367.0099999998</v>
      </c>
      <c r="F78" s="212">
        <v>297387.46999999997</v>
      </c>
      <c r="G78" s="212">
        <v>0</v>
      </c>
      <c r="H78" s="197">
        <v>1832116.71</v>
      </c>
      <c r="I78" s="212">
        <v>34324166.189999998</v>
      </c>
      <c r="J78" s="208">
        <v>979730203.69000006</v>
      </c>
    </row>
    <row r="79" spans="1:10" hidden="1" outlineLevel="1" x14ac:dyDescent="0.2">
      <c r="A79" s="198" t="s">
        <v>178</v>
      </c>
      <c r="B79" s="212">
        <v>1742244.77</v>
      </c>
      <c r="C79" s="197">
        <v>415549.04</v>
      </c>
      <c r="D79" s="212">
        <v>0</v>
      </c>
      <c r="E79" s="212">
        <v>0</v>
      </c>
      <c r="F79" s="212">
        <v>0</v>
      </c>
      <c r="G79" s="212">
        <v>137616.5</v>
      </c>
      <c r="H79" s="197">
        <v>0</v>
      </c>
      <c r="I79" s="212">
        <v>10132.299999999999</v>
      </c>
      <c r="J79" s="208">
        <v>2285278.0099999998</v>
      </c>
    </row>
    <row r="80" spans="1:10" hidden="1" outlineLevel="1" x14ac:dyDescent="0.2">
      <c r="A80" s="198" t="s">
        <v>179</v>
      </c>
      <c r="B80" s="212">
        <v>3369477.61</v>
      </c>
      <c r="C80" s="197">
        <v>529951.38</v>
      </c>
      <c r="D80" s="212">
        <v>446.06</v>
      </c>
      <c r="E80" s="212">
        <v>0</v>
      </c>
      <c r="F80" s="212">
        <v>0</v>
      </c>
      <c r="G80" s="212">
        <v>0</v>
      </c>
      <c r="H80" s="197">
        <v>0</v>
      </c>
      <c r="I80" s="212">
        <v>2798.43</v>
      </c>
      <c r="J80" s="208">
        <v>3897076.62</v>
      </c>
    </row>
    <row r="81" spans="1:10" hidden="1" outlineLevel="1" x14ac:dyDescent="0.2">
      <c r="A81" s="198" t="s">
        <v>180</v>
      </c>
      <c r="B81" s="212">
        <v>2089729.51</v>
      </c>
      <c r="C81" s="197">
        <v>167310.23000000001</v>
      </c>
      <c r="D81" s="212">
        <v>0</v>
      </c>
      <c r="E81" s="212">
        <v>0</v>
      </c>
      <c r="F81" s="212">
        <v>0</v>
      </c>
      <c r="G81" s="212">
        <v>0</v>
      </c>
      <c r="H81" s="197">
        <v>6113.74</v>
      </c>
      <c r="I81" s="212">
        <v>2010.67</v>
      </c>
      <c r="J81" s="208">
        <v>2248915.33</v>
      </c>
    </row>
    <row r="82" spans="1:10" hidden="1" outlineLevel="1" x14ac:dyDescent="0.2">
      <c r="A82" s="198" t="s">
        <v>181</v>
      </c>
      <c r="B82" s="212">
        <v>824851.31</v>
      </c>
      <c r="C82" s="197">
        <v>384796.78</v>
      </c>
      <c r="D82" s="212">
        <v>0</v>
      </c>
      <c r="E82" s="212">
        <v>0</v>
      </c>
      <c r="F82" s="212">
        <v>0</v>
      </c>
      <c r="G82" s="212">
        <v>0</v>
      </c>
      <c r="H82" s="197">
        <v>0</v>
      </c>
      <c r="I82" s="212">
        <v>0</v>
      </c>
      <c r="J82" s="208">
        <v>1209648.0900000001</v>
      </c>
    </row>
    <row r="83" spans="1:10" hidden="1" outlineLevel="1" x14ac:dyDescent="0.2">
      <c r="A83" s="198" t="s">
        <v>182</v>
      </c>
      <c r="B83" s="212">
        <v>5209890.7</v>
      </c>
      <c r="C83" s="197">
        <v>4659901.88</v>
      </c>
      <c r="D83" s="212">
        <v>0</v>
      </c>
      <c r="E83" s="212">
        <v>200542.07999999999</v>
      </c>
      <c r="F83" s="212">
        <v>0</v>
      </c>
      <c r="G83" s="212">
        <v>0</v>
      </c>
      <c r="H83" s="197">
        <v>26221.360000000001</v>
      </c>
      <c r="I83" s="212">
        <v>231791.22</v>
      </c>
      <c r="J83" s="208">
        <v>9812322.0800000001</v>
      </c>
    </row>
    <row r="84" spans="1:10" hidden="1" outlineLevel="1" x14ac:dyDescent="0.2">
      <c r="A84" s="198" t="s">
        <v>183</v>
      </c>
      <c r="B84" s="212">
        <v>1221235.33</v>
      </c>
      <c r="C84" s="197">
        <v>1838776.88</v>
      </c>
      <c r="D84" s="212">
        <v>544.23</v>
      </c>
      <c r="E84" s="212">
        <v>0</v>
      </c>
      <c r="F84" s="212">
        <v>0</v>
      </c>
      <c r="G84" s="212">
        <v>0</v>
      </c>
      <c r="H84" s="197">
        <v>1843.2</v>
      </c>
      <c r="I84" s="212">
        <v>20725.62</v>
      </c>
      <c r="J84" s="208">
        <v>3037987.62</v>
      </c>
    </row>
    <row r="85" spans="1:10" hidden="1" outlineLevel="1" x14ac:dyDescent="0.2">
      <c r="A85" s="198" t="s">
        <v>184</v>
      </c>
      <c r="B85" s="212">
        <v>1674377.61</v>
      </c>
      <c r="C85" s="197">
        <v>2863145.24</v>
      </c>
      <c r="D85" s="212">
        <v>0</v>
      </c>
      <c r="E85" s="212">
        <v>170289.43</v>
      </c>
      <c r="F85" s="212">
        <v>0</v>
      </c>
      <c r="G85" s="212">
        <v>36190</v>
      </c>
      <c r="H85" s="197">
        <v>0</v>
      </c>
      <c r="I85" s="212">
        <v>200519.14</v>
      </c>
      <c r="J85" s="208">
        <v>4543483.1399999997</v>
      </c>
    </row>
    <row r="86" spans="1:10" hidden="1" outlineLevel="1" x14ac:dyDescent="0.2">
      <c r="A86" s="198" t="s">
        <v>185</v>
      </c>
      <c r="B86" s="212">
        <v>2091039.57</v>
      </c>
      <c r="C86" s="197">
        <v>1308660.69</v>
      </c>
      <c r="D86" s="212">
        <v>0</v>
      </c>
      <c r="E86" s="212">
        <v>0</v>
      </c>
      <c r="F86" s="212">
        <v>8303.74</v>
      </c>
      <c r="G86" s="212">
        <v>0</v>
      </c>
      <c r="H86" s="197">
        <v>619.08000000000004</v>
      </c>
      <c r="I86" s="212">
        <v>0</v>
      </c>
      <c r="J86" s="208">
        <v>3407384.92</v>
      </c>
    </row>
    <row r="87" spans="1:10" hidden="1" outlineLevel="1" x14ac:dyDescent="0.2">
      <c r="A87" s="198" t="s">
        <v>186</v>
      </c>
      <c r="B87" s="212">
        <v>787363.21</v>
      </c>
      <c r="C87" s="197">
        <v>89353.09</v>
      </c>
      <c r="D87" s="212">
        <v>0</v>
      </c>
      <c r="E87" s="212">
        <v>0</v>
      </c>
      <c r="F87" s="212">
        <v>0</v>
      </c>
      <c r="G87" s="212">
        <v>0</v>
      </c>
      <c r="H87" s="197">
        <v>0</v>
      </c>
      <c r="I87" s="212">
        <v>52029.04</v>
      </c>
      <c r="J87" s="208">
        <v>824687.26</v>
      </c>
    </row>
    <row r="88" spans="1:10" hidden="1" outlineLevel="1" x14ac:dyDescent="0.2">
      <c r="A88" s="198" t="s">
        <v>187</v>
      </c>
      <c r="B88" s="212">
        <v>2160502.67</v>
      </c>
      <c r="C88" s="197">
        <v>3242004.51</v>
      </c>
      <c r="D88" s="212">
        <v>0</v>
      </c>
      <c r="E88" s="212">
        <v>97814.8</v>
      </c>
      <c r="F88" s="212">
        <v>0</v>
      </c>
      <c r="G88" s="212">
        <v>0</v>
      </c>
      <c r="H88" s="197">
        <v>0</v>
      </c>
      <c r="I88" s="212">
        <v>81375.59</v>
      </c>
      <c r="J88" s="208">
        <v>5418946.3899999997</v>
      </c>
    </row>
    <row r="89" spans="1:10" hidden="1" outlineLevel="1" x14ac:dyDescent="0.2">
      <c r="A89" s="198" t="s">
        <v>188</v>
      </c>
      <c r="B89" s="212">
        <v>5766784.5999999996</v>
      </c>
      <c r="C89" s="197">
        <v>6190853.4500000002</v>
      </c>
      <c r="D89" s="212">
        <v>0</v>
      </c>
      <c r="E89" s="212">
        <v>58968.18</v>
      </c>
      <c r="F89" s="212">
        <v>0</v>
      </c>
      <c r="G89" s="212">
        <v>280000</v>
      </c>
      <c r="H89" s="197">
        <v>0</v>
      </c>
      <c r="I89" s="212">
        <v>460012.55</v>
      </c>
      <c r="J89" s="208">
        <v>11836593.68</v>
      </c>
    </row>
    <row r="90" spans="1:10" hidden="1" outlineLevel="1" x14ac:dyDescent="0.2">
      <c r="A90" s="198" t="s">
        <v>189</v>
      </c>
      <c r="B90" s="212">
        <v>7784150.9500000002</v>
      </c>
      <c r="C90" s="197">
        <v>4099656.72</v>
      </c>
      <c r="D90" s="212">
        <v>0</v>
      </c>
      <c r="E90" s="212">
        <v>0</v>
      </c>
      <c r="F90" s="212">
        <v>0</v>
      </c>
      <c r="G90" s="212">
        <v>371210</v>
      </c>
      <c r="H90" s="197">
        <v>0</v>
      </c>
      <c r="I90" s="212">
        <v>88902.62</v>
      </c>
      <c r="J90" s="208">
        <v>12166115.050000001</v>
      </c>
    </row>
    <row r="91" spans="1:10" hidden="1" outlineLevel="1" x14ac:dyDescent="0.2">
      <c r="A91" s="198" t="s">
        <v>190</v>
      </c>
      <c r="B91" s="212">
        <v>837842.11</v>
      </c>
      <c r="C91" s="197">
        <v>2090920.16</v>
      </c>
      <c r="D91" s="212">
        <v>276.54000000000002</v>
      </c>
      <c r="E91" s="212">
        <v>0</v>
      </c>
      <c r="F91" s="212">
        <v>0</v>
      </c>
      <c r="G91" s="212">
        <v>0</v>
      </c>
      <c r="H91" s="197">
        <v>0</v>
      </c>
      <c r="I91" s="212">
        <v>0</v>
      </c>
      <c r="J91" s="208">
        <v>2929038.81</v>
      </c>
    </row>
    <row r="92" spans="1:10" hidden="1" outlineLevel="1" x14ac:dyDescent="0.2">
      <c r="A92" s="198" t="s">
        <v>191</v>
      </c>
      <c r="B92" s="212">
        <v>992061.98</v>
      </c>
      <c r="C92" s="197">
        <v>699670.2</v>
      </c>
      <c r="D92" s="212">
        <v>1788.49</v>
      </c>
      <c r="E92" s="212">
        <v>0</v>
      </c>
      <c r="F92" s="212">
        <v>0</v>
      </c>
      <c r="G92" s="212">
        <v>0</v>
      </c>
      <c r="H92" s="197">
        <v>0</v>
      </c>
      <c r="I92" s="212">
        <v>0</v>
      </c>
      <c r="J92" s="208">
        <v>1693520.67</v>
      </c>
    </row>
    <row r="93" spans="1:10" hidden="1" outlineLevel="1" x14ac:dyDescent="0.2">
      <c r="A93" s="198" t="s">
        <v>192</v>
      </c>
      <c r="B93" s="212">
        <v>1270141.3799999999</v>
      </c>
      <c r="C93" s="197">
        <v>2124538.6</v>
      </c>
      <c r="D93" s="212">
        <v>1053.79</v>
      </c>
      <c r="E93" s="212">
        <v>0</v>
      </c>
      <c r="F93" s="212">
        <v>0</v>
      </c>
      <c r="G93" s="212">
        <v>0</v>
      </c>
      <c r="H93" s="197">
        <v>0</v>
      </c>
      <c r="I93" s="212">
        <v>149065.66</v>
      </c>
      <c r="J93" s="208">
        <v>3246668.11</v>
      </c>
    </row>
    <row r="94" spans="1:10" hidden="1" outlineLevel="1" x14ac:dyDescent="0.2">
      <c r="A94" s="198" t="s">
        <v>193</v>
      </c>
      <c r="B94" s="212">
        <v>793454.59</v>
      </c>
      <c r="C94" s="197">
        <v>211525.94</v>
      </c>
      <c r="D94" s="212">
        <v>325.97000000000003</v>
      </c>
      <c r="E94" s="212">
        <v>0</v>
      </c>
      <c r="F94" s="212">
        <v>0</v>
      </c>
      <c r="G94" s="212">
        <v>0</v>
      </c>
      <c r="H94" s="197">
        <v>0</v>
      </c>
      <c r="I94" s="212">
        <v>36857.18</v>
      </c>
      <c r="J94" s="208">
        <v>968449.32</v>
      </c>
    </row>
    <row r="95" spans="1:10" hidden="1" outlineLevel="1" x14ac:dyDescent="0.2">
      <c r="A95" s="198" t="s">
        <v>194</v>
      </c>
      <c r="B95" s="212">
        <v>749954.31</v>
      </c>
      <c r="C95" s="197">
        <v>6020264.5999999996</v>
      </c>
      <c r="D95" s="212">
        <v>4209.54</v>
      </c>
      <c r="E95" s="212">
        <v>71136.789999999994</v>
      </c>
      <c r="F95" s="212">
        <v>0</v>
      </c>
      <c r="G95" s="212">
        <v>0</v>
      </c>
      <c r="H95" s="197">
        <v>6431.75</v>
      </c>
      <c r="I95" s="212">
        <v>160149.65</v>
      </c>
      <c r="J95" s="208">
        <v>6678983.8399999999</v>
      </c>
    </row>
    <row r="96" spans="1:10" hidden="1" outlineLevel="1" x14ac:dyDescent="0.2">
      <c r="A96" s="198" t="s">
        <v>195</v>
      </c>
      <c r="B96" s="212">
        <v>4321926.66</v>
      </c>
      <c r="C96" s="197">
        <v>3284901.97</v>
      </c>
      <c r="D96" s="212">
        <v>0</v>
      </c>
      <c r="E96" s="212">
        <v>35847.949999999997</v>
      </c>
      <c r="F96" s="212">
        <v>0</v>
      </c>
      <c r="G96" s="212">
        <v>0</v>
      </c>
      <c r="H96" s="197">
        <v>0</v>
      </c>
      <c r="I96" s="212">
        <v>54048.17</v>
      </c>
      <c r="J96" s="208">
        <v>7588628.4100000001</v>
      </c>
    </row>
    <row r="97" spans="1:10" hidden="1" outlineLevel="1" x14ac:dyDescent="0.2">
      <c r="A97" s="198" t="s">
        <v>196</v>
      </c>
      <c r="B97" s="212">
        <v>3674351.59</v>
      </c>
      <c r="C97" s="197">
        <v>5121914.7699999996</v>
      </c>
      <c r="D97" s="212">
        <v>0</v>
      </c>
      <c r="E97" s="212">
        <v>0</v>
      </c>
      <c r="F97" s="212">
        <v>13621</v>
      </c>
      <c r="G97" s="212">
        <v>0</v>
      </c>
      <c r="H97" s="197">
        <v>1797.89</v>
      </c>
      <c r="I97" s="212">
        <v>166242.04</v>
      </c>
      <c r="J97" s="208">
        <v>8641847.4299999997</v>
      </c>
    </row>
    <row r="98" spans="1:10" hidden="1" outlineLevel="1" x14ac:dyDescent="0.2">
      <c r="A98" s="198" t="s">
        <v>197</v>
      </c>
      <c r="B98" s="212">
        <v>601962.47</v>
      </c>
      <c r="C98" s="197">
        <v>707822.43</v>
      </c>
      <c r="D98" s="212">
        <v>0</v>
      </c>
      <c r="E98" s="212">
        <v>0</v>
      </c>
      <c r="F98" s="212">
        <v>0</v>
      </c>
      <c r="G98" s="212">
        <v>0</v>
      </c>
      <c r="H98" s="197">
        <v>0</v>
      </c>
      <c r="I98" s="212">
        <v>382.32</v>
      </c>
      <c r="J98" s="208">
        <v>1309402.58</v>
      </c>
    </row>
    <row r="99" spans="1:10" hidden="1" outlineLevel="1" x14ac:dyDescent="0.2">
      <c r="A99" s="198" t="s">
        <v>198</v>
      </c>
      <c r="B99" s="212">
        <v>412771.6</v>
      </c>
      <c r="C99" s="197">
        <v>1133190.3799999999</v>
      </c>
      <c r="D99" s="212">
        <v>0</v>
      </c>
      <c r="E99" s="212">
        <v>0</v>
      </c>
      <c r="F99" s="212">
        <v>0</v>
      </c>
      <c r="G99" s="212">
        <v>0</v>
      </c>
      <c r="H99" s="197">
        <v>0</v>
      </c>
      <c r="I99" s="212">
        <v>230514.62</v>
      </c>
      <c r="J99" s="208">
        <v>1315447.3600000001</v>
      </c>
    </row>
    <row r="100" spans="1:10" hidden="1" outlineLevel="1" x14ac:dyDescent="0.2">
      <c r="A100" s="198" t="s">
        <v>199</v>
      </c>
      <c r="B100" s="212">
        <v>2117189.04</v>
      </c>
      <c r="C100" s="197">
        <v>1071780.98</v>
      </c>
      <c r="D100" s="212">
        <v>127.92</v>
      </c>
      <c r="E100" s="212">
        <v>63900.79</v>
      </c>
      <c r="F100" s="212">
        <v>0</v>
      </c>
      <c r="G100" s="212">
        <v>0</v>
      </c>
      <c r="H100" s="197">
        <v>0</v>
      </c>
      <c r="I100" s="212">
        <v>30909.9</v>
      </c>
      <c r="J100" s="208">
        <v>3222088.83</v>
      </c>
    </row>
    <row r="101" spans="1:10" hidden="1" outlineLevel="1" x14ac:dyDescent="0.2">
      <c r="A101" s="198" t="s">
        <v>200</v>
      </c>
      <c r="B101" s="212">
        <v>342521.97</v>
      </c>
      <c r="C101" s="197">
        <v>301657.96999999997</v>
      </c>
      <c r="D101" s="212">
        <v>0</v>
      </c>
      <c r="E101" s="212">
        <v>0</v>
      </c>
      <c r="F101" s="212">
        <v>0</v>
      </c>
      <c r="G101" s="212">
        <v>0</v>
      </c>
      <c r="H101" s="197">
        <v>0</v>
      </c>
      <c r="I101" s="212">
        <v>71889.59</v>
      </c>
      <c r="J101" s="208">
        <v>572290.35</v>
      </c>
    </row>
    <row r="102" spans="1:10" hidden="1" outlineLevel="1" x14ac:dyDescent="0.2">
      <c r="A102" s="198" t="s">
        <v>201</v>
      </c>
      <c r="B102" s="212">
        <v>772702.49</v>
      </c>
      <c r="C102" s="197">
        <v>417250.72</v>
      </c>
      <c r="D102" s="212">
        <v>0</v>
      </c>
      <c r="E102" s="212">
        <v>17586.900000000001</v>
      </c>
      <c r="F102" s="212">
        <v>0</v>
      </c>
      <c r="G102" s="212">
        <v>0</v>
      </c>
      <c r="H102" s="197">
        <v>0</v>
      </c>
      <c r="I102" s="212">
        <v>21515.97</v>
      </c>
      <c r="J102" s="208">
        <v>1186024.1399999999</v>
      </c>
    </row>
    <row r="103" spans="1:10" hidden="1" outlineLevel="1" x14ac:dyDescent="0.2">
      <c r="A103" s="198" t="s">
        <v>202</v>
      </c>
      <c r="B103" s="212">
        <v>638576.18999999994</v>
      </c>
      <c r="C103" s="197">
        <v>447323.45</v>
      </c>
      <c r="D103" s="212">
        <v>3747.24</v>
      </c>
      <c r="E103" s="212">
        <v>0</v>
      </c>
      <c r="F103" s="212">
        <v>0</v>
      </c>
      <c r="G103" s="212">
        <v>0</v>
      </c>
      <c r="H103" s="197">
        <v>0</v>
      </c>
      <c r="I103" s="212">
        <v>0</v>
      </c>
      <c r="J103" s="208">
        <v>1089646.8799999999</v>
      </c>
    </row>
    <row r="104" spans="1:10" hidden="1" outlineLevel="1" x14ac:dyDescent="0.2">
      <c r="A104" s="198" t="s">
        <v>203</v>
      </c>
      <c r="B104" s="212">
        <v>6950845.8600000003</v>
      </c>
      <c r="C104" s="197">
        <v>3066229.7</v>
      </c>
      <c r="D104" s="212">
        <v>0</v>
      </c>
      <c r="E104" s="212">
        <v>520000</v>
      </c>
      <c r="F104" s="212">
        <v>0</v>
      </c>
      <c r="G104" s="212">
        <v>0</v>
      </c>
      <c r="H104" s="197">
        <v>0</v>
      </c>
      <c r="I104" s="212">
        <v>314741.18</v>
      </c>
      <c r="J104" s="208">
        <v>10222334.380000001</v>
      </c>
    </row>
    <row r="105" spans="1:10" hidden="1" outlineLevel="1" x14ac:dyDescent="0.2">
      <c r="A105" s="198" t="s">
        <v>204</v>
      </c>
      <c r="B105" s="212">
        <v>1000208.11</v>
      </c>
      <c r="C105" s="197">
        <v>1803052.36</v>
      </c>
      <c r="D105" s="212">
        <v>0</v>
      </c>
      <c r="E105" s="212">
        <v>102184.54</v>
      </c>
      <c r="F105" s="212">
        <v>0</v>
      </c>
      <c r="G105" s="212">
        <v>0</v>
      </c>
      <c r="H105" s="197">
        <v>0</v>
      </c>
      <c r="I105" s="212">
        <v>215596</v>
      </c>
      <c r="J105" s="208">
        <v>2689849.01</v>
      </c>
    </row>
    <row r="106" spans="1:10" hidden="1" outlineLevel="1" x14ac:dyDescent="0.2">
      <c r="A106" s="198" t="s">
        <v>205</v>
      </c>
      <c r="B106" s="212">
        <v>855781.25</v>
      </c>
      <c r="C106" s="197">
        <v>2366121.9300000002</v>
      </c>
      <c r="D106" s="212">
        <v>903.96</v>
      </c>
      <c r="E106" s="212">
        <v>0</v>
      </c>
      <c r="F106" s="212">
        <v>0</v>
      </c>
      <c r="G106" s="212">
        <v>0</v>
      </c>
      <c r="H106" s="197">
        <v>0</v>
      </c>
      <c r="I106" s="212">
        <v>178939.69</v>
      </c>
      <c r="J106" s="208">
        <v>3043867.45</v>
      </c>
    </row>
    <row r="107" spans="1:10" hidden="1" outlineLevel="1" x14ac:dyDescent="0.2">
      <c r="A107" s="198" t="s">
        <v>206</v>
      </c>
      <c r="B107" s="212">
        <v>213645.56</v>
      </c>
      <c r="C107" s="197">
        <v>1767523.56</v>
      </c>
      <c r="D107" s="212">
        <v>0</v>
      </c>
      <c r="E107" s="212">
        <v>318760</v>
      </c>
      <c r="F107" s="212">
        <v>0</v>
      </c>
      <c r="G107" s="212">
        <v>0</v>
      </c>
      <c r="H107" s="197">
        <v>0</v>
      </c>
      <c r="I107" s="212">
        <v>60396</v>
      </c>
      <c r="J107" s="208">
        <v>2239533.12</v>
      </c>
    </row>
    <row r="108" spans="1:10" hidden="1" outlineLevel="1" x14ac:dyDescent="0.2">
      <c r="A108" s="198" t="s">
        <v>207</v>
      </c>
      <c r="B108" s="212">
        <v>1047808.69</v>
      </c>
      <c r="C108" s="197">
        <v>1150879.02</v>
      </c>
      <c r="D108" s="212">
        <v>199.37</v>
      </c>
      <c r="E108" s="212">
        <v>24008.7</v>
      </c>
      <c r="F108" s="212">
        <v>0</v>
      </c>
      <c r="G108" s="212">
        <v>0</v>
      </c>
      <c r="H108" s="197">
        <v>1426.8</v>
      </c>
      <c r="I108" s="212">
        <v>1362.68</v>
      </c>
      <c r="J108" s="208">
        <v>2220106.2999999998</v>
      </c>
    </row>
    <row r="109" spans="1:10" hidden="1" outlineLevel="1" x14ac:dyDescent="0.2">
      <c r="A109" s="198" t="s">
        <v>208</v>
      </c>
      <c r="B109" s="212">
        <v>716620.42</v>
      </c>
      <c r="C109" s="197">
        <v>975473.88</v>
      </c>
      <c r="D109" s="212">
        <v>0</v>
      </c>
      <c r="E109" s="212">
        <v>0</v>
      </c>
      <c r="F109" s="212">
        <v>0</v>
      </c>
      <c r="G109" s="212">
        <v>0</v>
      </c>
      <c r="H109" s="197">
        <v>0</v>
      </c>
      <c r="I109" s="212">
        <v>0</v>
      </c>
      <c r="J109" s="208">
        <v>1692094.3</v>
      </c>
    </row>
    <row r="110" spans="1:10" hidden="1" outlineLevel="1" x14ac:dyDescent="0.2">
      <c r="A110" s="198" t="s">
        <v>209</v>
      </c>
      <c r="B110" s="212">
        <v>416166.76</v>
      </c>
      <c r="C110" s="197">
        <v>3385412.03</v>
      </c>
      <c r="D110" s="212">
        <v>139.21</v>
      </c>
      <c r="E110" s="212">
        <v>19033.7</v>
      </c>
      <c r="F110" s="212">
        <v>0</v>
      </c>
      <c r="G110" s="212">
        <v>0</v>
      </c>
      <c r="H110" s="197">
        <v>7488</v>
      </c>
      <c r="I110" s="212">
        <v>236171.45</v>
      </c>
      <c r="J110" s="208">
        <v>3577092.25</v>
      </c>
    </row>
    <row r="111" spans="1:10" hidden="1" outlineLevel="1" x14ac:dyDescent="0.2">
      <c r="A111" s="198" t="s">
        <v>210</v>
      </c>
      <c r="B111" s="212">
        <v>1234670.03</v>
      </c>
      <c r="C111" s="197">
        <v>3024883.93</v>
      </c>
      <c r="D111" s="212">
        <v>0</v>
      </c>
      <c r="E111" s="212">
        <v>48089.88</v>
      </c>
      <c r="F111" s="212">
        <v>0</v>
      </c>
      <c r="G111" s="212">
        <v>0</v>
      </c>
      <c r="H111" s="197">
        <v>0</v>
      </c>
      <c r="I111" s="212">
        <v>267364.46000000002</v>
      </c>
      <c r="J111" s="208">
        <v>4040279.38</v>
      </c>
    </row>
    <row r="112" spans="1:10" hidden="1" outlineLevel="1" x14ac:dyDescent="0.2">
      <c r="A112" s="198" t="s">
        <v>211</v>
      </c>
      <c r="B112" s="212">
        <v>1118216.99</v>
      </c>
      <c r="C112" s="197">
        <v>274199.96999999997</v>
      </c>
      <c r="D112" s="212">
        <v>0</v>
      </c>
      <c r="E112" s="212">
        <v>0</v>
      </c>
      <c r="F112" s="212">
        <v>0</v>
      </c>
      <c r="G112" s="212">
        <v>0</v>
      </c>
      <c r="H112" s="197">
        <v>8495.5499999999993</v>
      </c>
      <c r="I112" s="212">
        <v>0</v>
      </c>
      <c r="J112" s="208">
        <v>1383921.41</v>
      </c>
    </row>
    <row r="113" spans="1:10" hidden="1" outlineLevel="1" x14ac:dyDescent="0.2">
      <c r="A113" s="198" t="s">
        <v>212</v>
      </c>
      <c r="B113" s="212">
        <v>1442657.72</v>
      </c>
      <c r="C113" s="197">
        <v>301230.40000000002</v>
      </c>
      <c r="D113" s="212">
        <v>0</v>
      </c>
      <c r="E113" s="212">
        <v>0</v>
      </c>
      <c r="F113" s="212">
        <v>0</v>
      </c>
      <c r="G113" s="212">
        <v>0</v>
      </c>
      <c r="H113" s="197">
        <v>0</v>
      </c>
      <c r="I113" s="212">
        <v>34237.46</v>
      </c>
      <c r="J113" s="208">
        <v>1709650.66</v>
      </c>
    </row>
    <row r="114" spans="1:10" hidden="1" outlineLevel="1" x14ac:dyDescent="0.2">
      <c r="A114" s="198" t="s">
        <v>213</v>
      </c>
      <c r="B114" s="212">
        <v>2040976.7</v>
      </c>
      <c r="C114" s="197">
        <v>233345.15</v>
      </c>
      <c r="D114" s="212">
        <v>0</v>
      </c>
      <c r="E114" s="212">
        <v>0</v>
      </c>
      <c r="F114" s="212">
        <v>0</v>
      </c>
      <c r="G114" s="212">
        <v>0</v>
      </c>
      <c r="H114" s="197">
        <v>0</v>
      </c>
      <c r="I114" s="212">
        <v>2445.9899999999998</v>
      </c>
      <c r="J114" s="208">
        <v>2271875.86</v>
      </c>
    </row>
    <row r="115" spans="1:10" hidden="1" outlineLevel="1" x14ac:dyDescent="0.2">
      <c r="A115" s="198" t="s">
        <v>214</v>
      </c>
      <c r="B115" s="212">
        <v>1381290.91</v>
      </c>
      <c r="C115" s="197">
        <v>2220828.66</v>
      </c>
      <c r="D115" s="212">
        <v>4266.7</v>
      </c>
      <c r="E115" s="212">
        <v>26271.8</v>
      </c>
      <c r="F115" s="212">
        <v>12248.34</v>
      </c>
      <c r="G115" s="212">
        <v>0</v>
      </c>
      <c r="H115" s="197">
        <v>0</v>
      </c>
      <c r="I115" s="212">
        <v>81224.539999999994</v>
      </c>
      <c r="J115" s="208">
        <v>3563681.87</v>
      </c>
    </row>
    <row r="116" spans="1:10" hidden="1" outlineLevel="1" x14ac:dyDescent="0.2">
      <c r="A116" s="198" t="s">
        <v>215</v>
      </c>
      <c r="B116" s="212">
        <v>949976.99</v>
      </c>
      <c r="C116" s="197">
        <v>2625538.34</v>
      </c>
      <c r="D116" s="212">
        <v>0.03</v>
      </c>
      <c r="E116" s="212">
        <v>0</v>
      </c>
      <c r="F116" s="212">
        <v>0</v>
      </c>
      <c r="G116" s="212">
        <v>0</v>
      </c>
      <c r="H116" s="197">
        <v>0</v>
      </c>
      <c r="I116" s="212">
        <v>50455.42</v>
      </c>
      <c r="J116" s="208">
        <v>3525059.94</v>
      </c>
    </row>
    <row r="117" spans="1:10" hidden="1" outlineLevel="1" x14ac:dyDescent="0.2">
      <c r="A117" s="198" t="s">
        <v>216</v>
      </c>
      <c r="B117" s="212">
        <v>233475.91</v>
      </c>
      <c r="C117" s="197">
        <v>538343.02</v>
      </c>
      <c r="D117" s="212">
        <v>0</v>
      </c>
      <c r="E117" s="212">
        <v>0</v>
      </c>
      <c r="F117" s="212">
        <v>0</v>
      </c>
      <c r="G117" s="212">
        <v>0</v>
      </c>
      <c r="H117" s="197">
        <v>0</v>
      </c>
      <c r="I117" s="212">
        <v>135242.69</v>
      </c>
      <c r="J117" s="208">
        <v>636576.24</v>
      </c>
    </row>
    <row r="118" spans="1:10" hidden="1" outlineLevel="1" x14ac:dyDescent="0.2">
      <c r="A118" s="198" t="s">
        <v>217</v>
      </c>
      <c r="B118" s="212">
        <v>502158.76</v>
      </c>
      <c r="C118" s="197">
        <v>812737.43</v>
      </c>
      <c r="D118" s="212">
        <v>0</v>
      </c>
      <c r="E118" s="212">
        <v>0</v>
      </c>
      <c r="F118" s="212">
        <v>0</v>
      </c>
      <c r="G118" s="212">
        <v>0</v>
      </c>
      <c r="H118" s="197">
        <v>51</v>
      </c>
      <c r="I118" s="212">
        <v>83710.69</v>
      </c>
      <c r="J118" s="208">
        <v>1231134.5</v>
      </c>
    </row>
    <row r="119" spans="1:10" hidden="1" outlineLevel="1" x14ac:dyDescent="0.2">
      <c r="A119" s="198" t="s">
        <v>218</v>
      </c>
      <c r="B119" s="212">
        <v>13543806.060000001</v>
      </c>
      <c r="C119" s="197">
        <v>15784623.23</v>
      </c>
      <c r="D119" s="212">
        <v>3891.61</v>
      </c>
      <c r="E119" s="212">
        <v>118830.88</v>
      </c>
      <c r="F119" s="212">
        <v>0</v>
      </c>
      <c r="G119" s="212">
        <v>65046.1</v>
      </c>
      <c r="H119" s="197">
        <v>193269.93</v>
      </c>
      <c r="I119" s="212">
        <v>1738632.37</v>
      </c>
      <c r="J119" s="208">
        <v>27584295.579999998</v>
      </c>
    </row>
    <row r="120" spans="1:10" hidden="1" outlineLevel="1" x14ac:dyDescent="0.2">
      <c r="A120" s="198" t="s">
        <v>219</v>
      </c>
      <c r="B120" s="212">
        <v>73651695.989999995</v>
      </c>
      <c r="C120" s="197">
        <v>91004997.799999997</v>
      </c>
      <c r="D120" s="212">
        <v>64.63</v>
      </c>
      <c r="E120" s="212">
        <v>685056.84</v>
      </c>
      <c r="F120" s="212">
        <v>0</v>
      </c>
      <c r="G120" s="212">
        <v>0</v>
      </c>
      <c r="H120" s="197">
        <v>0</v>
      </c>
      <c r="I120" s="212">
        <v>5116040.38</v>
      </c>
      <c r="J120" s="208">
        <v>160225774.88</v>
      </c>
    </row>
    <row r="121" spans="1:10" hidden="1" outlineLevel="1" x14ac:dyDescent="0.2">
      <c r="A121" s="198" t="s">
        <v>220</v>
      </c>
      <c r="B121" s="212">
        <v>1262263.1200000001</v>
      </c>
      <c r="C121" s="197">
        <v>702614.13</v>
      </c>
      <c r="D121" s="212">
        <v>1228.52</v>
      </c>
      <c r="E121" s="212">
        <v>0</v>
      </c>
      <c r="F121" s="212">
        <v>0</v>
      </c>
      <c r="G121" s="212">
        <v>0</v>
      </c>
      <c r="H121" s="197">
        <v>5492.64</v>
      </c>
      <c r="I121" s="212">
        <v>0</v>
      </c>
      <c r="J121" s="208">
        <v>1960613.13</v>
      </c>
    </row>
    <row r="122" spans="1:10" hidden="1" outlineLevel="1" x14ac:dyDescent="0.2">
      <c r="A122" s="198" t="s">
        <v>221</v>
      </c>
      <c r="B122" s="212">
        <v>115634118.8</v>
      </c>
      <c r="C122" s="197">
        <v>191186573.33000001</v>
      </c>
      <c r="D122" s="212">
        <v>288.23</v>
      </c>
      <c r="E122" s="212">
        <v>2239108.4700000002</v>
      </c>
      <c r="F122" s="212">
        <v>622642.24</v>
      </c>
      <c r="G122" s="212">
        <v>350622.13</v>
      </c>
      <c r="H122" s="197">
        <v>317058.46000000002</v>
      </c>
      <c r="I122" s="212">
        <v>8193642.04</v>
      </c>
      <c r="J122" s="208">
        <v>301522652.69999999</v>
      </c>
    </row>
    <row r="123" spans="1:10" hidden="1" outlineLevel="1" x14ac:dyDescent="0.2">
      <c r="A123" s="198" t="s">
        <v>222</v>
      </c>
      <c r="B123" s="212">
        <v>1844983.26</v>
      </c>
      <c r="C123" s="197">
        <v>4824968.4400000004</v>
      </c>
      <c r="D123" s="212">
        <v>166.16</v>
      </c>
      <c r="E123" s="212">
        <v>0</v>
      </c>
      <c r="F123" s="212">
        <v>0</v>
      </c>
      <c r="G123" s="212">
        <v>0</v>
      </c>
      <c r="H123" s="197">
        <v>0</v>
      </c>
      <c r="I123" s="212">
        <v>3920.38</v>
      </c>
      <c r="J123" s="208">
        <v>6666197.4800000004</v>
      </c>
    </row>
    <row r="124" spans="1:10" hidden="1" outlineLevel="1" x14ac:dyDescent="0.2">
      <c r="A124" s="198" t="s">
        <v>223</v>
      </c>
      <c r="B124" s="212">
        <v>520075.19</v>
      </c>
      <c r="C124" s="197">
        <v>274179.01</v>
      </c>
      <c r="D124" s="212">
        <v>0</v>
      </c>
      <c r="E124" s="212">
        <v>0</v>
      </c>
      <c r="F124" s="212">
        <v>0</v>
      </c>
      <c r="G124" s="212">
        <v>0</v>
      </c>
      <c r="H124" s="197">
        <v>0</v>
      </c>
      <c r="I124" s="212">
        <v>0</v>
      </c>
      <c r="J124" s="208">
        <v>794254.2</v>
      </c>
    </row>
    <row r="125" spans="1:10" hidden="1" outlineLevel="1" x14ac:dyDescent="0.2">
      <c r="A125" s="198" t="s">
        <v>224</v>
      </c>
      <c r="B125" s="212">
        <v>242891.4</v>
      </c>
      <c r="C125" s="197">
        <v>1616792.82</v>
      </c>
      <c r="D125" s="212">
        <v>0</v>
      </c>
      <c r="E125" s="212">
        <v>277658.65000000002</v>
      </c>
      <c r="F125" s="212">
        <v>0</v>
      </c>
      <c r="G125" s="212">
        <v>0</v>
      </c>
      <c r="H125" s="197">
        <v>217.12</v>
      </c>
      <c r="I125" s="212">
        <v>44477.41</v>
      </c>
      <c r="J125" s="208">
        <v>2092648.34</v>
      </c>
    </row>
    <row r="126" spans="1:10" hidden="1" outlineLevel="1" x14ac:dyDescent="0.2">
      <c r="A126" s="198" t="s">
        <v>225</v>
      </c>
      <c r="B126" s="212">
        <v>0</v>
      </c>
      <c r="C126" s="197">
        <v>5194463.04</v>
      </c>
      <c r="D126" s="212">
        <v>0</v>
      </c>
      <c r="E126" s="212">
        <v>0</v>
      </c>
      <c r="F126" s="212">
        <v>0</v>
      </c>
      <c r="G126" s="212">
        <v>0</v>
      </c>
      <c r="H126" s="197">
        <v>0</v>
      </c>
      <c r="I126" s="212">
        <v>2445791.2599999998</v>
      </c>
      <c r="J126" s="208">
        <v>2748671.78</v>
      </c>
    </row>
    <row r="127" spans="1:10" hidden="1" outlineLevel="1" x14ac:dyDescent="0.2">
      <c r="A127" s="198" t="s">
        <v>226</v>
      </c>
      <c r="B127" s="212">
        <v>2014576.89</v>
      </c>
      <c r="C127" s="197">
        <v>739863.9</v>
      </c>
      <c r="D127" s="212">
        <v>0</v>
      </c>
      <c r="E127" s="212">
        <v>0</v>
      </c>
      <c r="F127" s="212">
        <v>0</v>
      </c>
      <c r="G127" s="212">
        <v>0</v>
      </c>
      <c r="H127" s="197">
        <v>0</v>
      </c>
      <c r="I127" s="212">
        <v>3242.22</v>
      </c>
      <c r="J127" s="208">
        <v>2751198.57</v>
      </c>
    </row>
    <row r="128" spans="1:10" hidden="1" outlineLevel="1" x14ac:dyDescent="0.2">
      <c r="A128" s="198" t="s">
        <v>227</v>
      </c>
      <c r="B128" s="212">
        <v>428285.81</v>
      </c>
      <c r="C128" s="197">
        <v>1140051.83</v>
      </c>
      <c r="D128" s="212">
        <v>685.59</v>
      </c>
      <c r="E128" s="212">
        <v>0</v>
      </c>
      <c r="F128" s="212">
        <v>0</v>
      </c>
      <c r="G128" s="212">
        <v>0</v>
      </c>
      <c r="H128" s="197">
        <v>0</v>
      </c>
      <c r="I128" s="212">
        <v>0</v>
      </c>
      <c r="J128" s="208">
        <v>1569023.23</v>
      </c>
    </row>
    <row r="129" spans="1:10" hidden="1" outlineLevel="1" x14ac:dyDescent="0.2">
      <c r="A129" s="198" t="s">
        <v>228</v>
      </c>
      <c r="B129" s="212">
        <v>612912.66</v>
      </c>
      <c r="C129" s="197">
        <v>173673.06</v>
      </c>
      <c r="D129" s="212">
        <v>0</v>
      </c>
      <c r="E129" s="212">
        <v>0</v>
      </c>
      <c r="F129" s="212">
        <v>0</v>
      </c>
      <c r="G129" s="212">
        <v>0</v>
      </c>
      <c r="H129" s="197">
        <v>0</v>
      </c>
      <c r="I129" s="212">
        <v>0</v>
      </c>
      <c r="J129" s="208">
        <v>786585.72</v>
      </c>
    </row>
    <row r="130" spans="1:10" hidden="1" outlineLevel="1" x14ac:dyDescent="0.2">
      <c r="A130" s="198" t="s">
        <v>229</v>
      </c>
      <c r="B130" s="212">
        <v>678593.44</v>
      </c>
      <c r="C130" s="197">
        <v>3713.8</v>
      </c>
      <c r="D130" s="212">
        <v>0</v>
      </c>
      <c r="E130" s="212">
        <v>0</v>
      </c>
      <c r="F130" s="212">
        <v>0</v>
      </c>
      <c r="G130" s="212">
        <v>0</v>
      </c>
      <c r="H130" s="197">
        <v>0</v>
      </c>
      <c r="I130" s="212">
        <v>0</v>
      </c>
      <c r="J130" s="208">
        <v>682307.24</v>
      </c>
    </row>
    <row r="131" spans="1:10" hidden="1" outlineLevel="1" x14ac:dyDescent="0.2">
      <c r="A131" s="198" t="s">
        <v>230</v>
      </c>
      <c r="B131" s="212">
        <v>22653.040000000001</v>
      </c>
      <c r="C131" s="197">
        <v>20392.29</v>
      </c>
      <c r="D131" s="212">
        <v>0</v>
      </c>
      <c r="E131" s="212">
        <v>0</v>
      </c>
      <c r="F131" s="212">
        <v>0</v>
      </c>
      <c r="G131" s="212">
        <v>0</v>
      </c>
      <c r="H131" s="197">
        <v>0</v>
      </c>
      <c r="I131" s="212">
        <v>0</v>
      </c>
      <c r="J131" s="208">
        <v>43045.33</v>
      </c>
    </row>
    <row r="132" spans="1:10" hidden="1" outlineLevel="1" x14ac:dyDescent="0.2">
      <c r="A132" s="198" t="s">
        <v>231</v>
      </c>
      <c r="B132" s="212">
        <v>440697.73</v>
      </c>
      <c r="C132" s="197">
        <v>1646204.63</v>
      </c>
      <c r="D132" s="212">
        <v>1286.44</v>
      </c>
      <c r="E132" s="212">
        <v>69566.06</v>
      </c>
      <c r="F132" s="212">
        <v>0</v>
      </c>
      <c r="G132" s="212">
        <v>0</v>
      </c>
      <c r="H132" s="197">
        <v>0</v>
      </c>
      <c r="I132" s="212">
        <v>142285.17000000001</v>
      </c>
      <c r="J132" s="208">
        <v>2015469.69</v>
      </c>
    </row>
    <row r="133" spans="1:10" hidden="1" outlineLevel="1" x14ac:dyDescent="0.2">
      <c r="A133" s="198" t="s">
        <v>232</v>
      </c>
      <c r="B133" s="212">
        <v>948102.32</v>
      </c>
      <c r="C133" s="197">
        <v>41037.089999999997</v>
      </c>
      <c r="D133" s="212">
        <v>75.95</v>
      </c>
      <c r="E133" s="212">
        <v>0</v>
      </c>
      <c r="F133" s="212">
        <v>0</v>
      </c>
      <c r="G133" s="212">
        <v>0</v>
      </c>
      <c r="H133" s="197">
        <v>0</v>
      </c>
      <c r="I133" s="212">
        <v>344.6</v>
      </c>
      <c r="J133" s="208">
        <v>988870.76</v>
      </c>
    </row>
    <row r="134" spans="1:10" hidden="1" outlineLevel="1" x14ac:dyDescent="0.2">
      <c r="A134" s="198" t="s">
        <v>233</v>
      </c>
      <c r="B134" s="212">
        <v>3107404.67</v>
      </c>
      <c r="C134" s="197">
        <v>1546652.49</v>
      </c>
      <c r="D134" s="212">
        <v>0</v>
      </c>
      <c r="E134" s="212">
        <v>40638.129999999997</v>
      </c>
      <c r="F134" s="212">
        <v>0</v>
      </c>
      <c r="G134" s="212">
        <v>0</v>
      </c>
      <c r="H134" s="197">
        <v>0</v>
      </c>
      <c r="I134" s="212">
        <v>149730.13</v>
      </c>
      <c r="J134" s="208">
        <v>4544965.16</v>
      </c>
    </row>
    <row r="135" spans="1:10" hidden="1" outlineLevel="1" x14ac:dyDescent="0.2">
      <c r="A135" s="198" t="s">
        <v>234</v>
      </c>
      <c r="B135" s="212">
        <v>1711985.21</v>
      </c>
      <c r="C135" s="197">
        <v>33807.32</v>
      </c>
      <c r="D135" s="212">
        <v>0</v>
      </c>
      <c r="E135" s="212">
        <v>0</v>
      </c>
      <c r="F135" s="212">
        <v>0</v>
      </c>
      <c r="G135" s="212">
        <v>0</v>
      </c>
      <c r="H135" s="197">
        <v>635</v>
      </c>
      <c r="I135" s="212">
        <v>32</v>
      </c>
      <c r="J135" s="208">
        <v>1745125.53</v>
      </c>
    </row>
    <row r="136" spans="1:10" hidden="1" outlineLevel="1" x14ac:dyDescent="0.2">
      <c r="A136" s="198" t="s">
        <v>235</v>
      </c>
      <c r="B136" s="212">
        <v>2077928.09</v>
      </c>
      <c r="C136" s="197">
        <v>4430270.0199999996</v>
      </c>
      <c r="D136" s="212">
        <v>0</v>
      </c>
      <c r="E136" s="212">
        <v>87169.47</v>
      </c>
      <c r="F136" s="212">
        <v>40754.61</v>
      </c>
      <c r="G136" s="212">
        <v>0</v>
      </c>
      <c r="H136" s="197">
        <v>0</v>
      </c>
      <c r="I136" s="212">
        <v>28587.5</v>
      </c>
      <c r="J136" s="208">
        <v>6607534.6900000004</v>
      </c>
    </row>
    <row r="137" spans="1:10" hidden="1" outlineLevel="1" x14ac:dyDescent="0.2">
      <c r="A137" s="198" t="s">
        <v>236</v>
      </c>
      <c r="B137" s="212">
        <v>1779827.91</v>
      </c>
      <c r="C137" s="197">
        <v>166622.70000000001</v>
      </c>
      <c r="D137" s="212">
        <v>0</v>
      </c>
      <c r="E137" s="212">
        <v>0</v>
      </c>
      <c r="F137" s="212">
        <v>0</v>
      </c>
      <c r="G137" s="212">
        <v>0</v>
      </c>
      <c r="H137" s="197">
        <v>10722</v>
      </c>
      <c r="I137" s="212">
        <v>0</v>
      </c>
      <c r="J137" s="208">
        <v>1935728.61</v>
      </c>
    </row>
    <row r="138" spans="1:10" hidden="1" outlineLevel="1" x14ac:dyDescent="0.2">
      <c r="A138" s="198" t="s">
        <v>237</v>
      </c>
      <c r="B138" s="212">
        <v>639379.48</v>
      </c>
      <c r="C138" s="197">
        <v>643480.41</v>
      </c>
      <c r="D138" s="212">
        <v>424.96</v>
      </c>
      <c r="E138" s="212">
        <v>0</v>
      </c>
      <c r="F138" s="212">
        <v>0</v>
      </c>
      <c r="G138" s="212">
        <v>0</v>
      </c>
      <c r="H138" s="197">
        <v>3284</v>
      </c>
      <c r="I138" s="212">
        <v>0</v>
      </c>
      <c r="J138" s="208">
        <v>1280000.8500000001</v>
      </c>
    </row>
    <row r="139" spans="1:10" hidden="1" outlineLevel="1" x14ac:dyDescent="0.2">
      <c r="A139" s="198" t="s">
        <v>238</v>
      </c>
      <c r="B139" s="212">
        <v>819076.05</v>
      </c>
      <c r="C139" s="197">
        <v>2175698.7400000002</v>
      </c>
      <c r="D139" s="212">
        <v>0</v>
      </c>
      <c r="E139" s="212">
        <v>28795</v>
      </c>
      <c r="F139" s="212">
        <v>0</v>
      </c>
      <c r="G139" s="212">
        <v>0</v>
      </c>
      <c r="H139" s="197">
        <v>9669.2000000000007</v>
      </c>
      <c r="I139" s="212">
        <v>94317.54</v>
      </c>
      <c r="J139" s="208">
        <v>2919583.05</v>
      </c>
    </row>
    <row r="140" spans="1:10" hidden="1" outlineLevel="1" x14ac:dyDescent="0.2">
      <c r="A140" s="198" t="s">
        <v>239</v>
      </c>
      <c r="B140" s="212">
        <v>22922801.350000001</v>
      </c>
      <c r="C140" s="197">
        <v>9295089.5500000007</v>
      </c>
      <c r="D140" s="212">
        <v>26350.69</v>
      </c>
      <c r="E140" s="212">
        <v>5560</v>
      </c>
      <c r="F140" s="212">
        <v>0</v>
      </c>
      <c r="G140" s="212">
        <v>103779.2</v>
      </c>
      <c r="H140" s="197">
        <v>207450.66</v>
      </c>
      <c r="I140" s="212">
        <v>1600747.48</v>
      </c>
      <c r="J140" s="208">
        <v>30545382.649999999</v>
      </c>
    </row>
    <row r="141" spans="1:10" hidden="1" outlineLevel="1" x14ac:dyDescent="0.2">
      <c r="A141" s="198" t="s">
        <v>240</v>
      </c>
      <c r="B141" s="212">
        <v>1132923.71</v>
      </c>
      <c r="C141" s="197">
        <v>381242.46</v>
      </c>
      <c r="D141" s="212">
        <v>168.76</v>
      </c>
      <c r="E141" s="212">
        <v>0</v>
      </c>
      <c r="F141" s="212">
        <v>0</v>
      </c>
      <c r="G141" s="212">
        <v>0</v>
      </c>
      <c r="H141" s="197">
        <v>0</v>
      </c>
      <c r="I141" s="212">
        <v>71841.62</v>
      </c>
      <c r="J141" s="208">
        <v>1442493.31</v>
      </c>
    </row>
    <row r="142" spans="1:10" hidden="1" outlineLevel="1" x14ac:dyDescent="0.2">
      <c r="A142" s="198" t="s">
        <v>241</v>
      </c>
      <c r="B142" s="212">
        <v>5467707.4299999997</v>
      </c>
      <c r="C142" s="197">
        <v>3841466.75</v>
      </c>
      <c r="D142" s="212">
        <v>153.62</v>
      </c>
      <c r="E142" s="212">
        <v>152370.07999999999</v>
      </c>
      <c r="F142" s="212">
        <v>0</v>
      </c>
      <c r="G142" s="212">
        <v>0</v>
      </c>
      <c r="H142" s="197">
        <v>0</v>
      </c>
      <c r="I142" s="212">
        <v>460870.6</v>
      </c>
      <c r="J142" s="208">
        <v>9000827.2799999993</v>
      </c>
    </row>
    <row r="143" spans="1:10" hidden="1" outlineLevel="1" x14ac:dyDescent="0.2">
      <c r="A143" s="198" t="s">
        <v>242</v>
      </c>
      <c r="B143" s="212">
        <v>55.41</v>
      </c>
      <c r="C143" s="197">
        <v>0</v>
      </c>
      <c r="D143" s="212">
        <v>0</v>
      </c>
      <c r="E143" s="212">
        <v>0</v>
      </c>
      <c r="F143" s="212">
        <v>0</v>
      </c>
      <c r="G143" s="212">
        <v>0</v>
      </c>
      <c r="H143" s="197">
        <v>0</v>
      </c>
      <c r="I143" s="212">
        <v>0</v>
      </c>
      <c r="J143" s="208">
        <v>55.41</v>
      </c>
    </row>
    <row r="144" spans="1:10" hidden="1" outlineLevel="1" x14ac:dyDescent="0.2">
      <c r="A144" s="198" t="s">
        <v>243</v>
      </c>
      <c r="B144" s="212">
        <v>414414.89</v>
      </c>
      <c r="C144" s="197">
        <v>1089925.53</v>
      </c>
      <c r="D144" s="212">
        <v>0</v>
      </c>
      <c r="E144" s="212">
        <v>85737.32</v>
      </c>
      <c r="F144" s="212">
        <v>0</v>
      </c>
      <c r="G144" s="212">
        <v>0</v>
      </c>
      <c r="H144" s="197">
        <v>0</v>
      </c>
      <c r="I144" s="212">
        <v>24601.18</v>
      </c>
      <c r="J144" s="208">
        <v>1565476.56</v>
      </c>
    </row>
    <row r="145" spans="1:10" hidden="1" outlineLevel="1" x14ac:dyDescent="0.2">
      <c r="A145" s="198" t="s">
        <v>244</v>
      </c>
      <c r="B145" s="212">
        <v>1723.47</v>
      </c>
      <c r="C145" s="197">
        <v>0</v>
      </c>
      <c r="D145" s="212">
        <v>0</v>
      </c>
      <c r="E145" s="212">
        <v>0</v>
      </c>
      <c r="F145" s="212">
        <v>0</v>
      </c>
      <c r="G145" s="212">
        <v>0</v>
      </c>
      <c r="H145" s="197">
        <v>-650</v>
      </c>
      <c r="I145" s="212">
        <v>0</v>
      </c>
      <c r="J145" s="208">
        <v>2373.4699999999998</v>
      </c>
    </row>
    <row r="146" spans="1:10" hidden="1" outlineLevel="1" x14ac:dyDescent="0.2">
      <c r="A146" s="198" t="s">
        <v>245</v>
      </c>
      <c r="B146" s="212">
        <v>1404749.99</v>
      </c>
      <c r="C146" s="197">
        <v>454187498.10000002</v>
      </c>
      <c r="D146" s="212">
        <v>0</v>
      </c>
      <c r="E146" s="212">
        <v>0</v>
      </c>
      <c r="F146" s="212">
        <v>1985248.47</v>
      </c>
      <c r="G146" s="212">
        <v>0</v>
      </c>
      <c r="H146" s="197">
        <v>864000</v>
      </c>
      <c r="I146" s="212">
        <v>0</v>
      </c>
      <c r="J146" s="208">
        <v>456713496.56</v>
      </c>
    </row>
    <row r="147" spans="1:10" hidden="1" outlineLevel="1" x14ac:dyDescent="0.2">
      <c r="A147" s="198" t="s">
        <v>246</v>
      </c>
      <c r="B147" s="212">
        <v>629523.15</v>
      </c>
      <c r="C147" s="197">
        <v>150291.6</v>
      </c>
      <c r="D147" s="212">
        <v>0</v>
      </c>
      <c r="E147" s="212">
        <v>0</v>
      </c>
      <c r="F147" s="212">
        <v>0</v>
      </c>
      <c r="G147" s="212">
        <v>0</v>
      </c>
      <c r="H147" s="197">
        <v>0</v>
      </c>
      <c r="I147" s="212">
        <v>628.97</v>
      </c>
      <c r="J147" s="208">
        <v>779185.78</v>
      </c>
    </row>
    <row r="148" spans="1:10" hidden="1" outlineLevel="1" x14ac:dyDescent="0.2">
      <c r="A148" s="198" t="s">
        <v>247</v>
      </c>
      <c r="B148" s="212">
        <v>3795098.1</v>
      </c>
      <c r="C148" s="197">
        <v>2417881.41</v>
      </c>
      <c r="D148" s="212">
        <v>0</v>
      </c>
      <c r="E148" s="212">
        <v>0</v>
      </c>
      <c r="F148" s="212">
        <v>0</v>
      </c>
      <c r="G148" s="212">
        <v>46480</v>
      </c>
      <c r="H148" s="197">
        <v>-2646.08</v>
      </c>
      <c r="I148" s="212">
        <v>0</v>
      </c>
      <c r="J148" s="208">
        <v>6262105.5899999999</v>
      </c>
    </row>
    <row r="149" spans="1:10" hidden="1" outlineLevel="1" x14ac:dyDescent="0.2">
      <c r="A149" s="198" t="s">
        <v>248</v>
      </c>
      <c r="B149" s="212">
        <v>882474.73</v>
      </c>
      <c r="C149" s="197">
        <v>4021423.39</v>
      </c>
      <c r="D149" s="212">
        <v>0</v>
      </c>
      <c r="E149" s="212">
        <v>0</v>
      </c>
      <c r="F149" s="212">
        <v>0</v>
      </c>
      <c r="G149" s="212">
        <v>0</v>
      </c>
      <c r="H149" s="197">
        <v>163.19999999999999</v>
      </c>
      <c r="I149" s="212">
        <v>362213.3</v>
      </c>
      <c r="J149" s="208">
        <v>4541521.62</v>
      </c>
    </row>
    <row r="150" spans="1:10" hidden="1" outlineLevel="1" x14ac:dyDescent="0.2">
      <c r="A150" s="198" t="s">
        <v>249</v>
      </c>
      <c r="B150" s="212">
        <v>362893.86</v>
      </c>
      <c r="C150" s="197">
        <v>27910.720000000001</v>
      </c>
      <c r="D150" s="212">
        <v>1882.02</v>
      </c>
      <c r="E150" s="212">
        <v>0</v>
      </c>
      <c r="F150" s="212">
        <v>0</v>
      </c>
      <c r="G150" s="212">
        <v>0</v>
      </c>
      <c r="H150" s="197">
        <v>0</v>
      </c>
      <c r="I150" s="212">
        <v>0</v>
      </c>
      <c r="J150" s="208">
        <v>392686.6</v>
      </c>
    </row>
    <row r="151" spans="1:10" hidden="1" outlineLevel="1" x14ac:dyDescent="0.2">
      <c r="A151" s="198" t="s">
        <v>250</v>
      </c>
      <c r="B151" s="212">
        <v>415118.06</v>
      </c>
      <c r="C151" s="197">
        <v>74646.100000000006</v>
      </c>
      <c r="D151" s="212">
        <v>0</v>
      </c>
      <c r="E151" s="212">
        <v>0</v>
      </c>
      <c r="F151" s="212">
        <v>0</v>
      </c>
      <c r="G151" s="212">
        <v>0</v>
      </c>
      <c r="H151" s="197">
        <v>0</v>
      </c>
      <c r="I151" s="212">
        <v>18867.54</v>
      </c>
      <c r="J151" s="208">
        <v>470896.62</v>
      </c>
    </row>
    <row r="152" spans="1:10" hidden="1" outlineLevel="1" x14ac:dyDescent="0.2">
      <c r="A152" s="198" t="s">
        <v>251</v>
      </c>
      <c r="B152" s="212">
        <v>1076526.99</v>
      </c>
      <c r="C152" s="197">
        <v>792979.61</v>
      </c>
      <c r="D152" s="212">
        <v>0</v>
      </c>
      <c r="E152" s="212">
        <v>0</v>
      </c>
      <c r="F152" s="212">
        <v>0</v>
      </c>
      <c r="G152" s="212">
        <v>0</v>
      </c>
      <c r="H152" s="197">
        <v>0</v>
      </c>
      <c r="I152" s="212">
        <v>761.08</v>
      </c>
      <c r="J152" s="208">
        <v>1868745.52</v>
      </c>
    </row>
    <row r="153" spans="1:10" hidden="1" outlineLevel="1" x14ac:dyDescent="0.2">
      <c r="A153" s="198" t="s">
        <v>252</v>
      </c>
      <c r="B153" s="212">
        <v>623608.07999999996</v>
      </c>
      <c r="C153" s="197">
        <v>315363.71000000002</v>
      </c>
      <c r="D153" s="212">
        <v>0</v>
      </c>
      <c r="E153" s="212">
        <v>0</v>
      </c>
      <c r="F153" s="212">
        <v>0</v>
      </c>
      <c r="G153" s="212">
        <v>0</v>
      </c>
      <c r="H153" s="197">
        <v>147.6</v>
      </c>
      <c r="I153" s="212">
        <v>0</v>
      </c>
      <c r="J153" s="208">
        <v>938824.19</v>
      </c>
    </row>
    <row r="154" spans="1:10" hidden="1" outlineLevel="1" x14ac:dyDescent="0.2">
      <c r="A154" s="198" t="s">
        <v>253</v>
      </c>
      <c r="B154" s="212">
        <v>1828366.1</v>
      </c>
      <c r="C154" s="197">
        <v>1801117.18</v>
      </c>
      <c r="D154" s="212">
        <v>526.22</v>
      </c>
      <c r="E154" s="212">
        <v>0</v>
      </c>
      <c r="F154" s="212">
        <v>0</v>
      </c>
      <c r="G154" s="212">
        <v>0</v>
      </c>
      <c r="H154" s="197">
        <v>0</v>
      </c>
      <c r="I154" s="212">
        <v>0</v>
      </c>
      <c r="J154" s="208">
        <v>3630009.5</v>
      </c>
    </row>
    <row r="155" spans="1:10" hidden="1" outlineLevel="1" x14ac:dyDescent="0.2">
      <c r="A155" s="198" t="s">
        <v>254</v>
      </c>
      <c r="B155" s="212">
        <v>1272591.56</v>
      </c>
      <c r="C155" s="197">
        <v>490924.34</v>
      </c>
      <c r="D155" s="212">
        <v>0</v>
      </c>
      <c r="E155" s="212">
        <v>0</v>
      </c>
      <c r="F155" s="212">
        <v>0</v>
      </c>
      <c r="G155" s="212">
        <v>0</v>
      </c>
      <c r="H155" s="197">
        <v>0</v>
      </c>
      <c r="I155" s="212">
        <v>40204.11</v>
      </c>
      <c r="J155" s="208">
        <v>1723311.79</v>
      </c>
    </row>
    <row r="156" spans="1:10" hidden="1" outlineLevel="1" x14ac:dyDescent="0.2">
      <c r="A156" s="198" t="s">
        <v>255</v>
      </c>
      <c r="B156" s="212">
        <v>1373075.8</v>
      </c>
      <c r="C156" s="197">
        <v>424285.28</v>
      </c>
      <c r="D156" s="212">
        <v>0</v>
      </c>
      <c r="E156" s="212">
        <v>0</v>
      </c>
      <c r="F156" s="212">
        <v>0</v>
      </c>
      <c r="G156" s="212">
        <v>0</v>
      </c>
      <c r="H156" s="197">
        <v>0</v>
      </c>
      <c r="I156" s="212">
        <v>311.38</v>
      </c>
      <c r="J156" s="208">
        <v>1797049.7</v>
      </c>
    </row>
    <row r="157" spans="1:10" hidden="1" outlineLevel="1" x14ac:dyDescent="0.2">
      <c r="A157" s="198" t="s">
        <v>256</v>
      </c>
      <c r="B157" s="212">
        <v>68203821.540000007</v>
      </c>
      <c r="C157" s="197">
        <v>253929166.75</v>
      </c>
      <c r="D157" s="212">
        <v>2191.62</v>
      </c>
      <c r="E157" s="212">
        <v>4300632.66</v>
      </c>
      <c r="F157" s="212">
        <v>105566.23</v>
      </c>
      <c r="G157" s="212">
        <v>436489.9</v>
      </c>
      <c r="H157" s="197">
        <v>319818.73</v>
      </c>
      <c r="I157" s="212">
        <v>3442932.27</v>
      </c>
      <c r="J157" s="208">
        <v>323215117.69999999</v>
      </c>
    </row>
    <row r="158" spans="1:10" hidden="1" outlineLevel="1" x14ac:dyDescent="0.2">
      <c r="A158" s="198" t="s">
        <v>257</v>
      </c>
      <c r="B158" s="212">
        <v>1356480.14</v>
      </c>
      <c r="C158" s="197">
        <v>1781305.29</v>
      </c>
      <c r="D158" s="212">
        <v>7.61</v>
      </c>
      <c r="E158" s="212">
        <v>0</v>
      </c>
      <c r="F158" s="212">
        <v>0</v>
      </c>
      <c r="G158" s="212">
        <v>0</v>
      </c>
      <c r="H158" s="197">
        <v>70.56</v>
      </c>
      <c r="I158" s="212">
        <v>6362.33</v>
      </c>
      <c r="J158" s="208">
        <v>3131360.15</v>
      </c>
    </row>
    <row r="159" spans="1:10" hidden="1" outlineLevel="1" x14ac:dyDescent="0.2">
      <c r="A159" s="198" t="s">
        <v>258</v>
      </c>
      <c r="B159" s="212">
        <v>382786.86</v>
      </c>
      <c r="C159" s="197">
        <v>1769669.9</v>
      </c>
      <c r="D159" s="212">
        <v>0</v>
      </c>
      <c r="E159" s="212">
        <v>268274.7</v>
      </c>
      <c r="F159" s="212">
        <v>0</v>
      </c>
      <c r="G159" s="212">
        <v>0</v>
      </c>
      <c r="H159" s="197">
        <v>0</v>
      </c>
      <c r="I159" s="212">
        <v>118806.94</v>
      </c>
      <c r="J159" s="208">
        <v>2301924.52</v>
      </c>
    </row>
    <row r="160" spans="1:10" hidden="1" outlineLevel="1" x14ac:dyDescent="0.2">
      <c r="A160" s="198" t="s">
        <v>259</v>
      </c>
      <c r="B160" s="212">
        <v>811144.63</v>
      </c>
      <c r="C160" s="197">
        <v>27676.27</v>
      </c>
      <c r="D160" s="212">
        <v>0</v>
      </c>
      <c r="E160" s="212">
        <v>0</v>
      </c>
      <c r="F160" s="212">
        <v>0</v>
      </c>
      <c r="G160" s="212">
        <v>0</v>
      </c>
      <c r="H160" s="197">
        <v>0</v>
      </c>
      <c r="I160" s="212">
        <v>2077.2600000000002</v>
      </c>
      <c r="J160" s="208">
        <v>836743.64</v>
      </c>
    </row>
    <row r="161" spans="1:10" hidden="1" outlineLevel="1" x14ac:dyDescent="0.2">
      <c r="A161" s="198" t="s">
        <v>260</v>
      </c>
      <c r="B161" s="212">
        <v>1044969.18</v>
      </c>
      <c r="C161" s="197">
        <v>1420380.57</v>
      </c>
      <c r="D161" s="212">
        <v>0</v>
      </c>
      <c r="E161" s="212">
        <v>0</v>
      </c>
      <c r="F161" s="212">
        <v>0</v>
      </c>
      <c r="G161" s="212">
        <v>39233.25</v>
      </c>
      <c r="H161" s="197">
        <v>0</v>
      </c>
      <c r="I161" s="212">
        <v>122241.2</v>
      </c>
      <c r="J161" s="208">
        <v>2382341.7999999998</v>
      </c>
    </row>
    <row r="162" spans="1:10" hidden="1" outlineLevel="1" x14ac:dyDescent="0.2">
      <c r="A162" s="198" t="s">
        <v>261</v>
      </c>
      <c r="B162" s="212">
        <v>3775.88</v>
      </c>
      <c r="C162" s="197">
        <v>0</v>
      </c>
      <c r="D162" s="212">
        <v>585.88</v>
      </c>
      <c r="E162" s="212">
        <v>0</v>
      </c>
      <c r="F162" s="212">
        <v>0</v>
      </c>
      <c r="G162" s="212">
        <v>0</v>
      </c>
      <c r="H162" s="197">
        <v>0</v>
      </c>
      <c r="I162" s="212">
        <v>0</v>
      </c>
      <c r="J162" s="208">
        <v>4361.76</v>
      </c>
    </row>
    <row r="163" spans="1:10" hidden="1" outlineLevel="1" x14ac:dyDescent="0.2">
      <c r="A163" s="198" t="s">
        <v>262</v>
      </c>
      <c r="B163" s="212">
        <v>982819.05</v>
      </c>
      <c r="C163" s="197">
        <v>4913448.2</v>
      </c>
      <c r="D163" s="212">
        <v>0</v>
      </c>
      <c r="E163" s="212">
        <v>65206.5</v>
      </c>
      <c r="F163" s="212">
        <v>0</v>
      </c>
      <c r="G163" s="212">
        <v>0</v>
      </c>
      <c r="H163" s="197">
        <v>0</v>
      </c>
      <c r="I163" s="212">
        <v>367679.24</v>
      </c>
      <c r="J163" s="208">
        <v>5593794.5099999998</v>
      </c>
    </row>
    <row r="164" spans="1:10" hidden="1" outlineLevel="1" x14ac:dyDescent="0.2">
      <c r="A164" s="198"/>
      <c r="B164" s="212"/>
      <c r="C164" s="197"/>
      <c r="D164" s="212"/>
      <c r="E164" s="212"/>
      <c r="F164" s="212"/>
      <c r="G164" s="212"/>
      <c r="H164" s="197"/>
      <c r="I164" s="212"/>
      <c r="J164" s="208"/>
    </row>
    <row r="165" spans="1:10" collapsed="1" x14ac:dyDescent="0.2">
      <c r="A165" s="21" t="str">
        <f>'Anlage 1a'!A8</f>
        <v>Amprion</v>
      </c>
      <c r="B165" s="29">
        <f>'Anlage 1a'!$I19</f>
        <v>2284900024.1199999</v>
      </c>
      <c r="C165" s="213">
        <f>'Anlage 1b'!I9</f>
        <v>1447789260.3099999</v>
      </c>
      <c r="D165" s="29">
        <f>'Anlage 1c'!E8</f>
        <v>137752.04999999999</v>
      </c>
      <c r="E165" s="29">
        <f>'Anlage 1c'!B17</f>
        <v>37099271.560000002</v>
      </c>
      <c r="F165" s="63">
        <f>'Anlage 1d'!D8</f>
        <v>3022588.33</v>
      </c>
      <c r="G165" s="29">
        <f>'Anlage 1d'!B18</f>
        <v>3257535.75</v>
      </c>
      <c r="H165" s="29">
        <f>'Anlage 1e'!I8</f>
        <v>3249337.35</v>
      </c>
      <c r="I165" s="29">
        <f>'Anlage 1f'!F8</f>
        <v>39248805.890000001</v>
      </c>
      <c r="J165" s="208">
        <f>B165+C165+D165+E165+F165+G165-H165-I165</f>
        <v>3733708288.8800001</v>
      </c>
    </row>
    <row r="166" spans="1:10" hidden="1" x14ac:dyDescent="0.2">
      <c r="A166" s="21"/>
      <c r="B166" s="63"/>
      <c r="C166" s="213"/>
      <c r="D166" s="29"/>
      <c r="E166" s="29"/>
      <c r="F166" s="63"/>
      <c r="G166" s="29"/>
      <c r="H166" s="29"/>
      <c r="I166" s="29"/>
      <c r="J166" s="208">
        <f t="shared" ref="J166:J229" si="2">B166+C166+D166+E166+F166+G166-H166-I166</f>
        <v>0</v>
      </c>
    </row>
    <row r="167" spans="1:10" hidden="1" x14ac:dyDescent="0.2">
      <c r="A167" s="214" t="str">
        <f>CONCATENATE('Anlage 1a'!$A$8," (ÜNB)")</f>
        <v>Amprion (ÜNB)</v>
      </c>
      <c r="B167" s="217">
        <f t="shared" ref="B167:I167" si="3">SUM(B168:B384)</f>
        <v>2284900024.1199994</v>
      </c>
      <c r="C167" s="215">
        <f t="shared" si="3"/>
        <v>1447789260.3099997</v>
      </c>
      <c r="D167" s="215">
        <f t="shared" si="3"/>
        <v>137752.05000000002</v>
      </c>
      <c r="E167" s="215">
        <f t="shared" si="3"/>
        <v>37099271.559999995</v>
      </c>
      <c r="F167" s="215">
        <f t="shared" si="3"/>
        <v>3022588.3299999987</v>
      </c>
      <c r="G167" s="215">
        <f t="shared" si="3"/>
        <v>3257535.7499999995</v>
      </c>
      <c r="H167" s="215">
        <f t="shared" si="3"/>
        <v>3249337.3499999996</v>
      </c>
      <c r="I167" s="215">
        <f t="shared" si="3"/>
        <v>39248805.889999986</v>
      </c>
      <c r="J167" s="208">
        <f t="shared" si="2"/>
        <v>3733708288.8799996</v>
      </c>
    </row>
    <row r="168" spans="1:10" hidden="1" outlineLevel="1" x14ac:dyDescent="0.2">
      <c r="A168" s="198" t="s">
        <v>263</v>
      </c>
      <c r="B168" s="29">
        <v>51220929.359999999</v>
      </c>
      <c r="C168" s="29">
        <v>8147268.3399999999</v>
      </c>
      <c r="D168" s="29">
        <v>2042.91</v>
      </c>
      <c r="E168" s="29">
        <v>177429.31</v>
      </c>
      <c r="F168" s="29">
        <v>0</v>
      </c>
      <c r="G168" s="29">
        <v>0</v>
      </c>
      <c r="H168" s="29">
        <v>0</v>
      </c>
      <c r="I168" s="29">
        <v>1034353.92</v>
      </c>
      <c r="J168" s="208">
        <f t="shared" si="2"/>
        <v>58513316</v>
      </c>
    </row>
    <row r="169" spans="1:10" hidden="1" outlineLevel="1" x14ac:dyDescent="0.2">
      <c r="A169" s="198" t="s">
        <v>264</v>
      </c>
      <c r="B169" s="29">
        <v>3721253.43</v>
      </c>
      <c r="C169" s="29">
        <v>113924</v>
      </c>
      <c r="D169" s="29">
        <v>0</v>
      </c>
      <c r="E169" s="29">
        <v>2959.92</v>
      </c>
      <c r="F169" s="29">
        <v>0</v>
      </c>
      <c r="G169" s="29">
        <v>0</v>
      </c>
      <c r="H169" s="29">
        <v>0</v>
      </c>
      <c r="I169" s="29">
        <v>0</v>
      </c>
      <c r="J169" s="208">
        <f t="shared" si="2"/>
        <v>3838137.35</v>
      </c>
    </row>
    <row r="170" spans="1:10" hidden="1" outlineLevel="1" x14ac:dyDescent="0.2">
      <c r="A170" s="198" t="s">
        <v>265</v>
      </c>
      <c r="B170" s="29">
        <v>612824.61</v>
      </c>
      <c r="C170" s="29">
        <v>0</v>
      </c>
      <c r="D170" s="29">
        <v>0</v>
      </c>
      <c r="E170" s="29">
        <v>0</v>
      </c>
      <c r="F170" s="29">
        <v>0</v>
      </c>
      <c r="G170" s="29">
        <v>0</v>
      </c>
      <c r="H170" s="29">
        <v>0</v>
      </c>
      <c r="I170" s="29">
        <v>0</v>
      </c>
      <c r="J170" s="208">
        <f t="shared" si="2"/>
        <v>612824.61</v>
      </c>
    </row>
    <row r="171" spans="1:10" hidden="1" outlineLevel="1" x14ac:dyDescent="0.2">
      <c r="A171" s="198" t="s">
        <v>266</v>
      </c>
      <c r="B171" s="29">
        <v>2053257.57</v>
      </c>
      <c r="C171" s="29">
        <v>795164.75</v>
      </c>
      <c r="D171" s="29">
        <v>415.43</v>
      </c>
      <c r="E171" s="29">
        <v>0</v>
      </c>
      <c r="F171" s="29">
        <v>0</v>
      </c>
      <c r="G171" s="29">
        <v>0</v>
      </c>
      <c r="H171" s="29">
        <v>0</v>
      </c>
      <c r="I171" s="29">
        <v>92179.18</v>
      </c>
      <c r="J171" s="208">
        <f t="shared" si="2"/>
        <v>2756658.5700000003</v>
      </c>
    </row>
    <row r="172" spans="1:10" hidden="1" outlineLevel="1" x14ac:dyDescent="0.2">
      <c r="A172" s="198" t="s">
        <v>267</v>
      </c>
      <c r="B172" s="29">
        <v>1732124.64</v>
      </c>
      <c r="C172" s="29">
        <v>453446.06</v>
      </c>
      <c r="D172" s="29">
        <v>346.26</v>
      </c>
      <c r="E172" s="29">
        <v>47320.94</v>
      </c>
      <c r="F172" s="29">
        <v>0</v>
      </c>
      <c r="G172" s="29">
        <v>0</v>
      </c>
      <c r="H172" s="29">
        <v>0</v>
      </c>
      <c r="I172" s="29">
        <v>26859.15</v>
      </c>
      <c r="J172" s="208">
        <f t="shared" si="2"/>
        <v>2206378.7499999995</v>
      </c>
    </row>
    <row r="173" spans="1:10" hidden="1" outlineLevel="1" x14ac:dyDescent="0.2">
      <c r="A173" s="198" t="s">
        <v>268</v>
      </c>
      <c r="B173" s="29">
        <v>2870314.54</v>
      </c>
      <c r="C173" s="29">
        <v>1049428.8600000001</v>
      </c>
      <c r="D173" s="29">
        <v>0</v>
      </c>
      <c r="E173" s="29">
        <v>0</v>
      </c>
      <c r="F173" s="29">
        <v>0</v>
      </c>
      <c r="G173" s="29">
        <v>0</v>
      </c>
      <c r="H173" s="29">
        <v>7200</v>
      </c>
      <c r="I173" s="29">
        <v>39833</v>
      </c>
      <c r="J173" s="208">
        <f t="shared" si="2"/>
        <v>3872710.4000000004</v>
      </c>
    </row>
    <row r="174" spans="1:10" hidden="1" outlineLevel="1" x14ac:dyDescent="0.2">
      <c r="A174" s="198" t="s">
        <v>269</v>
      </c>
      <c r="B174" s="29">
        <v>5734632.8300000001</v>
      </c>
      <c r="C174" s="29">
        <v>1306111.42</v>
      </c>
      <c r="D174" s="29">
        <v>267.57</v>
      </c>
      <c r="E174" s="29">
        <v>10845.67</v>
      </c>
      <c r="F174" s="29">
        <v>0</v>
      </c>
      <c r="G174" s="29">
        <v>66885</v>
      </c>
      <c r="H174" s="29">
        <v>12240</v>
      </c>
      <c r="I174" s="29">
        <v>68272.41</v>
      </c>
      <c r="J174" s="208">
        <f t="shared" si="2"/>
        <v>7038230.0800000001</v>
      </c>
    </row>
    <row r="175" spans="1:10" hidden="1" outlineLevel="1" x14ac:dyDescent="0.2">
      <c r="A175" s="198" t="s">
        <v>270</v>
      </c>
      <c r="B175" s="29">
        <v>4179276.44</v>
      </c>
      <c r="C175" s="29">
        <v>1628919.51</v>
      </c>
      <c r="D175" s="29">
        <v>1236</v>
      </c>
      <c r="E175" s="29">
        <v>0</v>
      </c>
      <c r="F175" s="29">
        <v>0</v>
      </c>
      <c r="G175" s="29">
        <v>0</v>
      </c>
      <c r="H175" s="29">
        <v>429.37</v>
      </c>
      <c r="I175" s="29">
        <v>178924.4</v>
      </c>
      <c r="J175" s="208">
        <f t="shared" si="2"/>
        <v>5630078.1799999997</v>
      </c>
    </row>
    <row r="176" spans="1:10" hidden="1" outlineLevel="1" x14ac:dyDescent="0.2">
      <c r="A176" s="198" t="s">
        <v>271</v>
      </c>
      <c r="B176" s="29">
        <v>729349.7</v>
      </c>
      <c r="C176" s="29">
        <v>9560194.8699999992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08">
        <f t="shared" si="2"/>
        <v>10289544.569999998</v>
      </c>
    </row>
    <row r="177" spans="1:10" hidden="1" outlineLevel="1" x14ac:dyDescent="0.2">
      <c r="A177" s="198" t="s">
        <v>272</v>
      </c>
      <c r="B177" s="29">
        <v>4536776.26</v>
      </c>
      <c r="C177" s="29">
        <v>707746.43</v>
      </c>
      <c r="D177" s="29">
        <v>28.57</v>
      </c>
      <c r="E177" s="29">
        <v>24404.639999999999</v>
      </c>
      <c r="F177" s="29">
        <v>0</v>
      </c>
      <c r="G177" s="29">
        <v>0</v>
      </c>
      <c r="H177" s="29">
        <v>0</v>
      </c>
      <c r="I177" s="29">
        <v>58467.81</v>
      </c>
      <c r="J177" s="208">
        <f t="shared" si="2"/>
        <v>5210488.09</v>
      </c>
    </row>
    <row r="178" spans="1:10" hidden="1" outlineLevel="1" x14ac:dyDescent="0.2">
      <c r="A178" s="198" t="s">
        <v>273</v>
      </c>
      <c r="B178" s="29">
        <v>2574832.7400000002</v>
      </c>
      <c r="C178" s="29">
        <v>1673820.66</v>
      </c>
      <c r="D178" s="29">
        <v>0</v>
      </c>
      <c r="E178" s="29">
        <v>263149</v>
      </c>
      <c r="F178" s="29">
        <v>0</v>
      </c>
      <c r="G178" s="29">
        <v>0</v>
      </c>
      <c r="H178" s="29">
        <v>0</v>
      </c>
      <c r="I178" s="29">
        <v>52591.85</v>
      </c>
      <c r="J178" s="208">
        <f t="shared" si="2"/>
        <v>4459210.5500000007</v>
      </c>
    </row>
    <row r="179" spans="1:10" hidden="1" outlineLevel="1" x14ac:dyDescent="0.2">
      <c r="A179" s="198" t="s">
        <v>274</v>
      </c>
      <c r="B179" s="29">
        <v>16448392.779999999</v>
      </c>
      <c r="C179" s="29">
        <v>17183220.859999999</v>
      </c>
      <c r="D179" s="29">
        <v>828.12</v>
      </c>
      <c r="E179" s="29">
        <v>578205.42000000004</v>
      </c>
      <c r="F179" s="29">
        <v>38001.21</v>
      </c>
      <c r="G179" s="29">
        <v>0</v>
      </c>
      <c r="H179" s="29">
        <v>0</v>
      </c>
      <c r="I179" s="29">
        <v>329859.68</v>
      </c>
      <c r="J179" s="208">
        <f t="shared" si="2"/>
        <v>33918788.710000001</v>
      </c>
    </row>
    <row r="180" spans="1:10" hidden="1" outlineLevel="1" x14ac:dyDescent="0.2">
      <c r="A180" s="198" t="s">
        <v>275</v>
      </c>
      <c r="B180" s="29">
        <v>1954686.97</v>
      </c>
      <c r="C180" s="29">
        <v>142741.37</v>
      </c>
      <c r="D180" s="29">
        <v>0</v>
      </c>
      <c r="E180" s="29">
        <v>0</v>
      </c>
      <c r="F180" s="29">
        <v>0</v>
      </c>
      <c r="G180" s="29">
        <v>39757.550000000003</v>
      </c>
      <c r="H180" s="29">
        <v>0</v>
      </c>
      <c r="I180" s="29">
        <v>1361.62</v>
      </c>
      <c r="J180" s="208">
        <f t="shared" si="2"/>
        <v>2135824.2699999996</v>
      </c>
    </row>
    <row r="181" spans="1:10" hidden="1" outlineLevel="1" x14ac:dyDescent="0.2">
      <c r="A181" s="198" t="s">
        <v>276</v>
      </c>
      <c r="B181" s="29">
        <v>4598520.42</v>
      </c>
      <c r="C181" s="29">
        <v>119190.84</v>
      </c>
      <c r="D181" s="29">
        <v>315.98</v>
      </c>
      <c r="E181" s="29">
        <v>0</v>
      </c>
      <c r="F181" s="29">
        <v>0</v>
      </c>
      <c r="G181" s="29">
        <v>0</v>
      </c>
      <c r="H181" s="29">
        <v>529.16999999999996</v>
      </c>
      <c r="I181" s="29">
        <v>0</v>
      </c>
      <c r="J181" s="208">
        <f t="shared" si="2"/>
        <v>4717498.07</v>
      </c>
    </row>
    <row r="182" spans="1:10" hidden="1" outlineLevel="1" x14ac:dyDescent="0.2">
      <c r="A182" s="198" t="s">
        <v>277</v>
      </c>
      <c r="B182" s="29">
        <v>16736469.07</v>
      </c>
      <c r="C182" s="29">
        <v>3090439.2</v>
      </c>
      <c r="D182" s="29">
        <v>2565.5300000000002</v>
      </c>
      <c r="E182" s="29">
        <v>0</v>
      </c>
      <c r="F182" s="29">
        <v>1687.24</v>
      </c>
      <c r="G182" s="29">
        <v>111359.5</v>
      </c>
      <c r="H182" s="29">
        <v>10992.87</v>
      </c>
      <c r="I182" s="29">
        <v>59261.82</v>
      </c>
      <c r="J182" s="208">
        <f t="shared" si="2"/>
        <v>19872265.849999998</v>
      </c>
    </row>
    <row r="183" spans="1:10" hidden="1" outlineLevel="1" x14ac:dyDescent="0.2">
      <c r="A183" s="198" t="s">
        <v>278</v>
      </c>
      <c r="B183" s="29">
        <v>619056.15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08">
        <f t="shared" si="2"/>
        <v>619056.15</v>
      </c>
    </row>
    <row r="184" spans="1:10" hidden="1" outlineLevel="1" x14ac:dyDescent="0.2">
      <c r="A184" s="198" t="s">
        <v>279</v>
      </c>
      <c r="B184" s="29">
        <v>1733973.49</v>
      </c>
      <c r="C184" s="29">
        <v>19234.7</v>
      </c>
      <c r="D184" s="29">
        <v>0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08">
        <f t="shared" si="2"/>
        <v>1753208.19</v>
      </c>
    </row>
    <row r="185" spans="1:10" hidden="1" outlineLevel="1" x14ac:dyDescent="0.2">
      <c r="A185" s="198" t="s">
        <v>280</v>
      </c>
      <c r="B185" s="29">
        <v>4793331.67</v>
      </c>
      <c r="C185" s="29">
        <v>491399.29</v>
      </c>
      <c r="D185" s="29">
        <v>1277.57</v>
      </c>
      <c r="E185" s="29">
        <v>0</v>
      </c>
      <c r="F185" s="29">
        <v>6810.38</v>
      </c>
      <c r="G185" s="29">
        <v>38808</v>
      </c>
      <c r="H185" s="29">
        <v>3835</v>
      </c>
      <c r="I185" s="29">
        <v>34961.89</v>
      </c>
      <c r="J185" s="208">
        <f t="shared" si="2"/>
        <v>5292830.0200000005</v>
      </c>
    </row>
    <row r="186" spans="1:10" hidden="1" outlineLevel="1" x14ac:dyDescent="0.2">
      <c r="A186" s="198" t="s">
        <v>281</v>
      </c>
      <c r="B186" s="29">
        <v>4974700.79</v>
      </c>
      <c r="C186" s="29">
        <v>5889643.6500000004</v>
      </c>
      <c r="D186" s="29">
        <v>0</v>
      </c>
      <c r="E186" s="29">
        <v>284887.62</v>
      </c>
      <c r="F186" s="29">
        <v>0</v>
      </c>
      <c r="G186" s="29">
        <v>0</v>
      </c>
      <c r="H186" s="29">
        <v>8869.76</v>
      </c>
      <c r="I186" s="29">
        <v>152629.64000000001</v>
      </c>
      <c r="J186" s="208">
        <f t="shared" si="2"/>
        <v>10987732.66</v>
      </c>
    </row>
    <row r="187" spans="1:10" hidden="1" outlineLevel="1" x14ac:dyDescent="0.2">
      <c r="A187" s="198" t="s">
        <v>282</v>
      </c>
      <c r="B187" s="29">
        <v>4338402.33</v>
      </c>
      <c r="C187" s="29">
        <v>7469552.7300000004</v>
      </c>
      <c r="D187" s="29">
        <v>0</v>
      </c>
      <c r="E187" s="29">
        <v>62096</v>
      </c>
      <c r="F187" s="29">
        <v>0</v>
      </c>
      <c r="G187" s="29">
        <v>0</v>
      </c>
      <c r="H187" s="29">
        <v>0</v>
      </c>
      <c r="I187" s="29">
        <v>403909.93</v>
      </c>
      <c r="J187" s="208">
        <f t="shared" si="2"/>
        <v>11466141.130000001</v>
      </c>
    </row>
    <row r="188" spans="1:10" hidden="1" outlineLevel="1" x14ac:dyDescent="0.2">
      <c r="A188" s="198" t="s">
        <v>283</v>
      </c>
      <c r="B188" s="29">
        <v>798411.08</v>
      </c>
      <c r="C188" s="29">
        <v>204197.51</v>
      </c>
      <c r="D188" s="29">
        <v>0</v>
      </c>
      <c r="E188" s="29">
        <v>0</v>
      </c>
      <c r="F188" s="29">
        <v>0</v>
      </c>
      <c r="G188" s="29">
        <v>0</v>
      </c>
      <c r="H188" s="29">
        <v>1876.84</v>
      </c>
      <c r="I188" s="29">
        <v>29594.79</v>
      </c>
      <c r="J188" s="208">
        <f t="shared" si="2"/>
        <v>971136.96</v>
      </c>
    </row>
    <row r="189" spans="1:10" hidden="1" outlineLevel="1" x14ac:dyDescent="0.2">
      <c r="A189" s="198" t="s">
        <v>284</v>
      </c>
      <c r="B189" s="29">
        <v>1063700.8</v>
      </c>
      <c r="C189" s="29">
        <v>112099.94</v>
      </c>
      <c r="D189" s="29">
        <v>0</v>
      </c>
      <c r="E189" s="29">
        <v>0</v>
      </c>
      <c r="F189" s="29">
        <v>0</v>
      </c>
      <c r="G189" s="29">
        <v>0</v>
      </c>
      <c r="H189" s="29">
        <v>0</v>
      </c>
      <c r="I189" s="29">
        <v>78.36</v>
      </c>
      <c r="J189" s="208">
        <f t="shared" si="2"/>
        <v>1175722.3799999999</v>
      </c>
    </row>
    <row r="190" spans="1:10" hidden="1" outlineLevel="1" x14ac:dyDescent="0.2">
      <c r="A190" s="198" t="s">
        <v>285</v>
      </c>
      <c r="B190" s="29">
        <v>2048208.19</v>
      </c>
      <c r="C190" s="29">
        <v>53846.14</v>
      </c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29">
        <v>21154.66</v>
      </c>
      <c r="J190" s="208">
        <f t="shared" si="2"/>
        <v>2080899.6700000002</v>
      </c>
    </row>
    <row r="191" spans="1:10" hidden="1" outlineLevel="1" x14ac:dyDescent="0.2">
      <c r="A191" s="198" t="s">
        <v>286</v>
      </c>
      <c r="B191" s="29">
        <v>1002409.51</v>
      </c>
      <c r="C191" s="29">
        <v>285608.74</v>
      </c>
      <c r="D191" s="29">
        <v>89.13</v>
      </c>
      <c r="E191" s="29">
        <v>0</v>
      </c>
      <c r="F191" s="29">
        <v>0</v>
      </c>
      <c r="G191" s="29">
        <v>0</v>
      </c>
      <c r="H191" s="29">
        <v>0</v>
      </c>
      <c r="I191" s="29">
        <v>16201.12</v>
      </c>
      <c r="J191" s="208">
        <f t="shared" si="2"/>
        <v>1271906.2599999998</v>
      </c>
    </row>
    <row r="192" spans="1:10" hidden="1" outlineLevel="1" x14ac:dyDescent="0.2">
      <c r="A192" s="198" t="s">
        <v>287</v>
      </c>
      <c r="B192" s="29">
        <v>1959405.4</v>
      </c>
      <c r="C192" s="29">
        <v>166328.09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2803.02</v>
      </c>
      <c r="J192" s="208">
        <f t="shared" si="2"/>
        <v>2122930.4699999997</v>
      </c>
    </row>
    <row r="193" spans="1:10" hidden="1" outlineLevel="1" x14ac:dyDescent="0.2">
      <c r="A193" s="198" t="s">
        <v>288</v>
      </c>
      <c r="B193" s="29">
        <v>3843012.88</v>
      </c>
      <c r="C193" s="29">
        <v>4305140</v>
      </c>
      <c r="D193" s="29">
        <v>53.76</v>
      </c>
      <c r="E193" s="29">
        <v>0</v>
      </c>
      <c r="F193" s="29">
        <v>262515.63</v>
      </c>
      <c r="G193" s="29">
        <v>0</v>
      </c>
      <c r="H193" s="29">
        <v>1656.24</v>
      </c>
      <c r="I193" s="29">
        <v>2260.9699999999998</v>
      </c>
      <c r="J193" s="208">
        <f t="shared" si="2"/>
        <v>8406805.0599999987</v>
      </c>
    </row>
    <row r="194" spans="1:10" hidden="1" outlineLevel="1" x14ac:dyDescent="0.2">
      <c r="A194" s="198" t="s">
        <v>289</v>
      </c>
      <c r="B194" s="29">
        <v>5000234.6900000004</v>
      </c>
      <c r="C194" s="29">
        <v>1241403.51</v>
      </c>
      <c r="D194" s="29">
        <v>4582.9799999999996</v>
      </c>
      <c r="E194" s="29">
        <v>255298.14</v>
      </c>
      <c r="F194" s="29">
        <v>0</v>
      </c>
      <c r="G194" s="29">
        <v>0</v>
      </c>
      <c r="H194" s="29">
        <v>0</v>
      </c>
      <c r="I194" s="29">
        <v>83040.350000000006</v>
      </c>
      <c r="J194" s="208">
        <f t="shared" si="2"/>
        <v>6418478.9700000007</v>
      </c>
    </row>
    <row r="195" spans="1:10" hidden="1" outlineLevel="1" x14ac:dyDescent="0.2">
      <c r="A195" s="198" t="s">
        <v>290</v>
      </c>
      <c r="B195" s="29">
        <v>7801002.7000000002</v>
      </c>
      <c r="C195" s="29">
        <v>4176832.94</v>
      </c>
      <c r="D195" s="29">
        <v>64.42</v>
      </c>
      <c r="E195" s="29">
        <v>234237.85</v>
      </c>
      <c r="F195" s="29">
        <v>0</v>
      </c>
      <c r="G195" s="29">
        <v>0</v>
      </c>
      <c r="H195" s="29">
        <v>0</v>
      </c>
      <c r="I195" s="29">
        <v>222292.84</v>
      </c>
      <c r="J195" s="208">
        <f t="shared" si="2"/>
        <v>11989845.07</v>
      </c>
    </row>
    <row r="196" spans="1:10" hidden="1" outlineLevel="1" x14ac:dyDescent="0.2">
      <c r="A196" s="198" t="s">
        <v>291</v>
      </c>
      <c r="B196" s="29">
        <v>6288872.5</v>
      </c>
      <c r="C196" s="29">
        <v>5060433.29</v>
      </c>
      <c r="D196" s="29">
        <v>0</v>
      </c>
      <c r="E196" s="29">
        <v>211986.38</v>
      </c>
      <c r="F196" s="29">
        <v>61133.83</v>
      </c>
      <c r="G196" s="29">
        <v>214156.25</v>
      </c>
      <c r="H196" s="29">
        <v>0</v>
      </c>
      <c r="I196" s="29">
        <v>45704.3</v>
      </c>
      <c r="J196" s="208">
        <f t="shared" si="2"/>
        <v>11790877.949999999</v>
      </c>
    </row>
    <row r="197" spans="1:10" hidden="1" outlineLevel="1" x14ac:dyDescent="0.2">
      <c r="A197" s="198" t="s">
        <v>292</v>
      </c>
      <c r="B197" s="29">
        <v>164619.57</v>
      </c>
      <c r="C197" s="29">
        <v>0</v>
      </c>
      <c r="D197" s="29">
        <v>0</v>
      </c>
      <c r="E197" s="29">
        <v>0</v>
      </c>
      <c r="F197" s="29">
        <v>0</v>
      </c>
      <c r="G197" s="29">
        <v>0</v>
      </c>
      <c r="H197" s="29">
        <v>0</v>
      </c>
      <c r="I197" s="29">
        <v>0</v>
      </c>
      <c r="J197" s="208">
        <f t="shared" si="2"/>
        <v>164619.57</v>
      </c>
    </row>
    <row r="198" spans="1:10" hidden="1" outlineLevel="1" x14ac:dyDescent="0.2">
      <c r="A198" s="198" t="s">
        <v>293</v>
      </c>
      <c r="B198" s="29">
        <v>1202585.1599999999</v>
      </c>
      <c r="C198" s="29">
        <v>66719.59</v>
      </c>
      <c r="D198" s="29">
        <v>0</v>
      </c>
      <c r="E198" s="29">
        <v>0</v>
      </c>
      <c r="F198" s="29">
        <v>0</v>
      </c>
      <c r="G198" s="29">
        <v>0</v>
      </c>
      <c r="H198" s="29">
        <v>0</v>
      </c>
      <c r="I198" s="29">
        <v>367.45</v>
      </c>
      <c r="J198" s="208">
        <f t="shared" si="2"/>
        <v>1268937.3</v>
      </c>
    </row>
    <row r="199" spans="1:10" hidden="1" outlineLevel="1" x14ac:dyDescent="0.2">
      <c r="A199" s="198" t="s">
        <v>294</v>
      </c>
      <c r="B199" s="29">
        <v>4775524.4800000004</v>
      </c>
      <c r="C199" s="29">
        <v>1381437.99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10293.700000000001</v>
      </c>
      <c r="J199" s="208">
        <f t="shared" si="2"/>
        <v>6146668.7700000005</v>
      </c>
    </row>
    <row r="200" spans="1:10" hidden="1" outlineLevel="1" x14ac:dyDescent="0.2">
      <c r="A200" s="198" t="s">
        <v>295</v>
      </c>
      <c r="B200" s="29">
        <v>1763050.42</v>
      </c>
      <c r="C200" s="29">
        <v>1417632.16</v>
      </c>
      <c r="D200" s="29">
        <v>0</v>
      </c>
      <c r="E200" s="29">
        <v>0</v>
      </c>
      <c r="F200" s="29">
        <v>0</v>
      </c>
      <c r="G200" s="29">
        <v>0</v>
      </c>
      <c r="H200" s="29">
        <v>0</v>
      </c>
      <c r="I200" s="29">
        <v>125221</v>
      </c>
      <c r="J200" s="208">
        <f t="shared" si="2"/>
        <v>3055461.58</v>
      </c>
    </row>
    <row r="201" spans="1:10" hidden="1" outlineLevel="1" x14ac:dyDescent="0.2">
      <c r="A201" s="198" t="s">
        <v>296</v>
      </c>
      <c r="B201" s="29">
        <v>92300305.909999996</v>
      </c>
      <c r="C201" s="29">
        <v>61012098.780000001</v>
      </c>
      <c r="D201" s="29">
        <v>0</v>
      </c>
      <c r="E201" s="29">
        <v>720203.17</v>
      </c>
      <c r="F201" s="29">
        <v>278052.59999999998</v>
      </c>
      <c r="G201" s="29">
        <v>0</v>
      </c>
      <c r="H201" s="29">
        <v>0</v>
      </c>
      <c r="I201" s="29">
        <v>918931.65</v>
      </c>
      <c r="J201" s="208">
        <f t="shared" si="2"/>
        <v>153391728.80999997</v>
      </c>
    </row>
    <row r="202" spans="1:10" hidden="1" outlineLevel="1" x14ac:dyDescent="0.2">
      <c r="A202" s="198" t="s">
        <v>297</v>
      </c>
      <c r="B202" s="29">
        <v>385351.61</v>
      </c>
      <c r="C202" s="29">
        <v>0</v>
      </c>
      <c r="D202" s="29">
        <v>0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08">
        <f t="shared" si="2"/>
        <v>385351.61</v>
      </c>
    </row>
    <row r="203" spans="1:10" hidden="1" outlineLevel="1" x14ac:dyDescent="0.2">
      <c r="A203" s="198" t="s">
        <v>298</v>
      </c>
      <c r="B203" s="29">
        <v>1319931.78</v>
      </c>
      <c r="C203" s="29">
        <v>0</v>
      </c>
      <c r="D203" s="29">
        <v>188.48</v>
      </c>
      <c r="E203" s="29">
        <v>0</v>
      </c>
      <c r="F203" s="29">
        <v>0</v>
      </c>
      <c r="G203" s="29">
        <v>0</v>
      </c>
      <c r="H203" s="29">
        <v>0</v>
      </c>
      <c r="I203" s="29">
        <v>707.75</v>
      </c>
      <c r="J203" s="208">
        <f t="shared" si="2"/>
        <v>1319412.51</v>
      </c>
    </row>
    <row r="204" spans="1:10" hidden="1" outlineLevel="1" x14ac:dyDescent="0.2">
      <c r="A204" s="198" t="s">
        <v>299</v>
      </c>
      <c r="B204" s="29">
        <v>687545.81</v>
      </c>
      <c r="C204" s="29">
        <v>10709.7</v>
      </c>
      <c r="D204" s="29">
        <v>0</v>
      </c>
      <c r="E204" s="29">
        <v>0</v>
      </c>
      <c r="F204" s="29">
        <v>0</v>
      </c>
      <c r="G204" s="29">
        <v>0</v>
      </c>
      <c r="H204" s="29">
        <v>8040</v>
      </c>
      <c r="I204" s="29">
        <v>0</v>
      </c>
      <c r="J204" s="208">
        <f t="shared" si="2"/>
        <v>690215.51</v>
      </c>
    </row>
    <row r="205" spans="1:10" hidden="1" outlineLevel="1" x14ac:dyDescent="0.2">
      <c r="A205" s="198" t="s">
        <v>300</v>
      </c>
      <c r="B205" s="29">
        <v>2555070.89</v>
      </c>
      <c r="C205" s="29">
        <v>2237139.1800000002</v>
      </c>
      <c r="D205" s="29">
        <v>459.81</v>
      </c>
      <c r="E205" s="29">
        <v>0</v>
      </c>
      <c r="F205" s="29">
        <v>0</v>
      </c>
      <c r="G205" s="29">
        <v>0</v>
      </c>
      <c r="H205" s="29">
        <v>0</v>
      </c>
      <c r="I205" s="29">
        <v>25359.56</v>
      </c>
      <c r="J205" s="208">
        <f t="shared" si="2"/>
        <v>4767310.32</v>
      </c>
    </row>
    <row r="206" spans="1:10" hidden="1" outlineLevel="1" x14ac:dyDescent="0.2">
      <c r="A206" s="198" t="s">
        <v>301</v>
      </c>
      <c r="B206" s="29">
        <v>1926859.88</v>
      </c>
      <c r="C206" s="29">
        <v>1240750.7</v>
      </c>
      <c r="D206" s="29">
        <v>2969.25</v>
      </c>
      <c r="E206" s="29">
        <v>76050</v>
      </c>
      <c r="F206" s="29">
        <v>0</v>
      </c>
      <c r="G206" s="29">
        <v>0</v>
      </c>
      <c r="H206" s="29">
        <v>0</v>
      </c>
      <c r="I206" s="29">
        <v>54177.73</v>
      </c>
      <c r="J206" s="208">
        <f t="shared" si="2"/>
        <v>3192452.1</v>
      </c>
    </row>
    <row r="207" spans="1:10" hidden="1" outlineLevel="1" x14ac:dyDescent="0.2">
      <c r="A207" s="198" t="s">
        <v>302</v>
      </c>
      <c r="B207" s="29">
        <v>949072.98</v>
      </c>
      <c r="C207" s="29">
        <v>168462.69</v>
      </c>
      <c r="D207" s="29">
        <v>1662.44</v>
      </c>
      <c r="E207" s="29">
        <v>0</v>
      </c>
      <c r="F207" s="29">
        <v>0</v>
      </c>
      <c r="G207" s="29">
        <v>0</v>
      </c>
      <c r="H207" s="29">
        <v>0</v>
      </c>
      <c r="I207" s="29">
        <v>0</v>
      </c>
      <c r="J207" s="208">
        <f t="shared" si="2"/>
        <v>1119198.1099999999</v>
      </c>
    </row>
    <row r="208" spans="1:10" hidden="1" outlineLevel="1" x14ac:dyDescent="0.2">
      <c r="A208" s="198" t="s">
        <v>303</v>
      </c>
      <c r="B208" s="29">
        <v>85677731.390000001</v>
      </c>
      <c r="C208" s="29">
        <v>33925888.090000004</v>
      </c>
      <c r="D208" s="29">
        <v>3742.55</v>
      </c>
      <c r="E208" s="29">
        <v>470747.58</v>
      </c>
      <c r="F208" s="29">
        <v>37812.74</v>
      </c>
      <c r="G208" s="29">
        <v>109060</v>
      </c>
      <c r="H208" s="29">
        <v>307711.49</v>
      </c>
      <c r="I208" s="29">
        <v>1371789.28</v>
      </c>
      <c r="J208" s="208">
        <f t="shared" si="2"/>
        <v>118545481.58</v>
      </c>
    </row>
    <row r="209" spans="1:10" hidden="1" outlineLevel="1" x14ac:dyDescent="0.2">
      <c r="A209" s="198" t="s">
        <v>304</v>
      </c>
      <c r="B209" s="29">
        <v>713338.06</v>
      </c>
      <c r="C209" s="29">
        <v>0</v>
      </c>
      <c r="D209" s="29">
        <v>0</v>
      </c>
      <c r="E209" s="29">
        <v>0</v>
      </c>
      <c r="F209" s="29">
        <v>0</v>
      </c>
      <c r="G209" s="29">
        <v>0</v>
      </c>
      <c r="H209" s="29">
        <v>0</v>
      </c>
      <c r="I209" s="29">
        <v>0</v>
      </c>
      <c r="J209" s="208">
        <f t="shared" si="2"/>
        <v>713338.06</v>
      </c>
    </row>
    <row r="210" spans="1:10" hidden="1" outlineLevel="1" x14ac:dyDescent="0.2">
      <c r="A210" s="198" t="s">
        <v>305</v>
      </c>
      <c r="B210" s="29">
        <v>1663830.95</v>
      </c>
      <c r="C210" s="29">
        <v>20639.87</v>
      </c>
      <c r="D210" s="29">
        <v>0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08">
        <f t="shared" si="2"/>
        <v>1684470.82</v>
      </c>
    </row>
    <row r="211" spans="1:10" hidden="1" outlineLevel="1" x14ac:dyDescent="0.2">
      <c r="A211" s="198" t="s">
        <v>306</v>
      </c>
      <c r="B211" s="29">
        <v>1818311.17</v>
      </c>
      <c r="C211" s="29">
        <v>18286.93</v>
      </c>
      <c r="D211" s="29">
        <v>145.01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08">
        <f t="shared" si="2"/>
        <v>1836743.1099999999</v>
      </c>
    </row>
    <row r="212" spans="1:10" hidden="1" outlineLevel="1" x14ac:dyDescent="0.2">
      <c r="A212" s="198" t="s">
        <v>307</v>
      </c>
      <c r="B212" s="29">
        <v>988306.68</v>
      </c>
      <c r="C212" s="29">
        <v>255725.95</v>
      </c>
      <c r="D212" s="29">
        <v>0</v>
      </c>
      <c r="E212" s="29">
        <v>0</v>
      </c>
      <c r="F212" s="29">
        <v>0</v>
      </c>
      <c r="G212" s="29">
        <v>0</v>
      </c>
      <c r="H212" s="29">
        <v>0</v>
      </c>
      <c r="I212" s="29">
        <v>17183.97</v>
      </c>
      <c r="J212" s="208">
        <f t="shared" si="2"/>
        <v>1226848.6600000001</v>
      </c>
    </row>
    <row r="213" spans="1:10" hidden="1" outlineLevel="1" x14ac:dyDescent="0.2">
      <c r="A213" s="198" t="s">
        <v>308</v>
      </c>
      <c r="B213" s="29">
        <v>414602.06</v>
      </c>
      <c r="C213" s="29">
        <v>25544.37</v>
      </c>
      <c r="D213" s="29">
        <v>0</v>
      </c>
      <c r="E213" s="29">
        <v>0</v>
      </c>
      <c r="F213" s="29">
        <v>0</v>
      </c>
      <c r="G213" s="29">
        <v>0</v>
      </c>
      <c r="H213" s="29">
        <v>0</v>
      </c>
      <c r="I213" s="29">
        <v>0</v>
      </c>
      <c r="J213" s="208">
        <f t="shared" si="2"/>
        <v>440146.43</v>
      </c>
    </row>
    <row r="214" spans="1:10" hidden="1" outlineLevel="1" x14ac:dyDescent="0.2">
      <c r="A214" s="198" t="s">
        <v>309</v>
      </c>
      <c r="B214" s="29">
        <v>690549.95</v>
      </c>
      <c r="C214" s="29">
        <v>14145.54</v>
      </c>
      <c r="D214" s="29">
        <v>0</v>
      </c>
      <c r="E214" s="29">
        <v>0</v>
      </c>
      <c r="F214" s="29">
        <v>0</v>
      </c>
      <c r="G214" s="29">
        <v>0</v>
      </c>
      <c r="H214" s="29">
        <v>0</v>
      </c>
      <c r="I214" s="29">
        <v>0</v>
      </c>
      <c r="J214" s="208">
        <f t="shared" si="2"/>
        <v>704695.49</v>
      </c>
    </row>
    <row r="215" spans="1:10" hidden="1" outlineLevel="1" x14ac:dyDescent="0.2">
      <c r="A215" s="198" t="s">
        <v>310</v>
      </c>
      <c r="B215" s="29">
        <v>3342179.43</v>
      </c>
      <c r="C215" s="29">
        <v>298882.24</v>
      </c>
      <c r="D215" s="29">
        <v>1827.94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08">
        <f t="shared" si="2"/>
        <v>3642889.61</v>
      </c>
    </row>
    <row r="216" spans="1:10" hidden="1" outlineLevel="1" x14ac:dyDescent="0.2">
      <c r="A216" s="198" t="s">
        <v>311</v>
      </c>
      <c r="B216" s="29">
        <v>20994071.449999999</v>
      </c>
      <c r="C216" s="29">
        <v>12274253.32</v>
      </c>
      <c r="D216" s="29">
        <v>0</v>
      </c>
      <c r="E216" s="29">
        <v>176779.69</v>
      </c>
      <c r="F216" s="29">
        <v>152268.04999999999</v>
      </c>
      <c r="G216" s="29">
        <v>0</v>
      </c>
      <c r="H216" s="29">
        <v>4859.34</v>
      </c>
      <c r="I216" s="29">
        <v>154545.85999999999</v>
      </c>
      <c r="J216" s="208">
        <f t="shared" si="2"/>
        <v>33437967.309999995</v>
      </c>
    </row>
    <row r="217" spans="1:10" hidden="1" outlineLevel="1" x14ac:dyDescent="0.2">
      <c r="A217" s="198" t="s">
        <v>312</v>
      </c>
      <c r="B217" s="29">
        <v>9067753.1799999997</v>
      </c>
      <c r="C217" s="29">
        <v>3826312.94</v>
      </c>
      <c r="D217" s="29">
        <v>0</v>
      </c>
      <c r="E217" s="29">
        <v>0</v>
      </c>
      <c r="F217" s="29">
        <v>0</v>
      </c>
      <c r="G217" s="29">
        <v>0</v>
      </c>
      <c r="H217" s="29">
        <v>0</v>
      </c>
      <c r="I217" s="29">
        <v>365718.82</v>
      </c>
      <c r="J217" s="208">
        <f t="shared" si="2"/>
        <v>12528347.299999999</v>
      </c>
    </row>
    <row r="218" spans="1:10" hidden="1" outlineLevel="1" x14ac:dyDescent="0.2">
      <c r="A218" s="198" t="s">
        <v>313</v>
      </c>
      <c r="B218" s="29">
        <v>1928406.57</v>
      </c>
      <c r="C218" s="29">
        <v>126640.13</v>
      </c>
      <c r="D218" s="29">
        <v>177.46</v>
      </c>
      <c r="E218" s="29">
        <v>0</v>
      </c>
      <c r="F218" s="29">
        <v>0</v>
      </c>
      <c r="G218" s="29">
        <v>0</v>
      </c>
      <c r="H218" s="29">
        <v>0</v>
      </c>
      <c r="I218" s="29">
        <v>8.4</v>
      </c>
      <c r="J218" s="208">
        <f t="shared" si="2"/>
        <v>2055215.7600000002</v>
      </c>
    </row>
    <row r="219" spans="1:10" hidden="1" outlineLevel="1" x14ac:dyDescent="0.2">
      <c r="A219" s="198" t="s">
        <v>314</v>
      </c>
      <c r="B219" s="29">
        <v>2420155.23</v>
      </c>
      <c r="C219" s="29">
        <v>156825.06</v>
      </c>
      <c r="D219" s="29">
        <v>1873.79</v>
      </c>
      <c r="E219" s="29">
        <v>0</v>
      </c>
      <c r="F219" s="29">
        <v>0</v>
      </c>
      <c r="G219" s="29">
        <v>0</v>
      </c>
      <c r="H219" s="29">
        <v>0</v>
      </c>
      <c r="I219" s="29">
        <v>2622.41</v>
      </c>
      <c r="J219" s="208">
        <f t="shared" si="2"/>
        <v>2576231.67</v>
      </c>
    </row>
    <row r="220" spans="1:10" hidden="1" outlineLevel="1" x14ac:dyDescent="0.2">
      <c r="A220" s="198" t="s">
        <v>315</v>
      </c>
      <c r="B220" s="29">
        <v>13271683.439999999</v>
      </c>
      <c r="C220" s="29">
        <v>5469634.9000000004</v>
      </c>
      <c r="D220" s="29">
        <v>495.54</v>
      </c>
      <c r="E220" s="29">
        <v>365172.66</v>
      </c>
      <c r="F220" s="29">
        <v>0</v>
      </c>
      <c r="G220" s="29">
        <v>0</v>
      </c>
      <c r="H220" s="29">
        <v>0</v>
      </c>
      <c r="I220" s="29">
        <v>92243.36</v>
      </c>
      <c r="J220" s="208">
        <f t="shared" si="2"/>
        <v>19014743.18</v>
      </c>
    </row>
    <row r="221" spans="1:10" hidden="1" outlineLevel="1" x14ac:dyDescent="0.2">
      <c r="A221" s="198" t="s">
        <v>316</v>
      </c>
      <c r="B221" s="29">
        <v>9601215.0600000005</v>
      </c>
      <c r="C221" s="29">
        <v>5516805.9100000001</v>
      </c>
      <c r="D221" s="29">
        <v>2404.33</v>
      </c>
      <c r="E221" s="29">
        <v>0</v>
      </c>
      <c r="F221" s="29">
        <v>0</v>
      </c>
      <c r="G221" s="29">
        <v>0</v>
      </c>
      <c r="H221" s="29">
        <v>0</v>
      </c>
      <c r="I221" s="29">
        <v>964433.38</v>
      </c>
      <c r="J221" s="208">
        <f t="shared" si="2"/>
        <v>14155991.92</v>
      </c>
    </row>
    <row r="222" spans="1:10" hidden="1" outlineLevel="1" x14ac:dyDescent="0.2">
      <c r="A222" s="198" t="s">
        <v>317</v>
      </c>
      <c r="B222" s="29">
        <v>2520197.46</v>
      </c>
      <c r="C222" s="29">
        <v>2210797.8199999998</v>
      </c>
      <c r="D222" s="29">
        <v>307.04000000000002</v>
      </c>
      <c r="E222" s="29">
        <v>24088.94</v>
      </c>
      <c r="F222" s="29">
        <v>0</v>
      </c>
      <c r="G222" s="29">
        <v>0</v>
      </c>
      <c r="H222" s="29">
        <v>0</v>
      </c>
      <c r="I222" s="29">
        <v>39847.18</v>
      </c>
      <c r="J222" s="208">
        <f t="shared" si="2"/>
        <v>4715544.08</v>
      </c>
    </row>
    <row r="223" spans="1:10" hidden="1" outlineLevel="1" x14ac:dyDescent="0.2">
      <c r="A223" s="198" t="s">
        <v>318</v>
      </c>
      <c r="B223" s="29">
        <v>0</v>
      </c>
      <c r="C223" s="29">
        <v>571.48</v>
      </c>
      <c r="D223" s="29">
        <v>0</v>
      </c>
      <c r="E223" s="29">
        <v>0</v>
      </c>
      <c r="F223" s="29">
        <v>0</v>
      </c>
      <c r="G223" s="29">
        <v>0</v>
      </c>
      <c r="H223" s="29">
        <v>0</v>
      </c>
      <c r="I223" s="29">
        <v>0</v>
      </c>
      <c r="J223" s="208">
        <f t="shared" si="2"/>
        <v>571.48</v>
      </c>
    </row>
    <row r="224" spans="1:10" hidden="1" outlineLevel="1" x14ac:dyDescent="0.2">
      <c r="A224" s="198" t="s">
        <v>319</v>
      </c>
      <c r="B224" s="29">
        <v>19859.34</v>
      </c>
      <c r="C224" s="29">
        <v>0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08">
        <f t="shared" si="2"/>
        <v>19859.34</v>
      </c>
    </row>
    <row r="225" spans="1:10" hidden="1" outlineLevel="1" x14ac:dyDescent="0.2">
      <c r="A225" s="198" t="s">
        <v>320</v>
      </c>
      <c r="B225" s="29">
        <v>243536.63</v>
      </c>
      <c r="C225" s="29">
        <v>0</v>
      </c>
      <c r="D225" s="29">
        <v>0</v>
      </c>
      <c r="E225" s="29">
        <v>0</v>
      </c>
      <c r="F225" s="29">
        <v>0</v>
      </c>
      <c r="G225" s="29">
        <v>0</v>
      </c>
      <c r="H225" s="29">
        <v>0</v>
      </c>
      <c r="I225" s="29">
        <v>0</v>
      </c>
      <c r="J225" s="208">
        <f t="shared" si="2"/>
        <v>243536.63</v>
      </c>
    </row>
    <row r="226" spans="1:10" hidden="1" outlineLevel="1" x14ac:dyDescent="0.2">
      <c r="A226" s="198" t="s">
        <v>242</v>
      </c>
      <c r="B226" s="29">
        <v>644.67999999999995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08">
        <f t="shared" si="2"/>
        <v>644.67999999999995</v>
      </c>
    </row>
    <row r="227" spans="1:10" hidden="1" outlineLevel="1" x14ac:dyDescent="0.2">
      <c r="A227" s="198" t="s">
        <v>321</v>
      </c>
      <c r="B227" s="29">
        <v>108177.58</v>
      </c>
      <c r="C227" s="29">
        <v>0</v>
      </c>
      <c r="D227" s="29">
        <v>0</v>
      </c>
      <c r="E227" s="29">
        <v>0</v>
      </c>
      <c r="F227" s="29">
        <v>0</v>
      </c>
      <c r="G227" s="29">
        <v>0</v>
      </c>
      <c r="H227" s="29">
        <v>0</v>
      </c>
      <c r="I227" s="29">
        <v>0</v>
      </c>
      <c r="J227" s="208">
        <f t="shared" si="2"/>
        <v>108177.58</v>
      </c>
    </row>
    <row r="228" spans="1:10" hidden="1" outlineLevel="1" x14ac:dyDescent="0.2">
      <c r="A228" s="198" t="s">
        <v>322</v>
      </c>
      <c r="B228" s="29">
        <v>2684854.7</v>
      </c>
      <c r="C228" s="29">
        <v>70011.97</v>
      </c>
      <c r="D228" s="29">
        <v>1358.12</v>
      </c>
      <c r="E228" s="29">
        <v>0</v>
      </c>
      <c r="F228" s="29">
        <v>0</v>
      </c>
      <c r="G228" s="29">
        <v>0</v>
      </c>
      <c r="H228" s="29">
        <v>240</v>
      </c>
      <c r="I228" s="29">
        <v>8516.6299999999992</v>
      </c>
      <c r="J228" s="208">
        <f t="shared" si="2"/>
        <v>2747468.1600000006</v>
      </c>
    </row>
    <row r="229" spans="1:10" hidden="1" outlineLevel="1" x14ac:dyDescent="0.2">
      <c r="A229" s="198" t="s">
        <v>323</v>
      </c>
      <c r="B229" s="29">
        <v>556843.63</v>
      </c>
      <c r="C229" s="29">
        <v>833.18</v>
      </c>
      <c r="D229" s="29">
        <v>122.57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08">
        <f t="shared" si="2"/>
        <v>557799.38</v>
      </c>
    </row>
    <row r="230" spans="1:10" hidden="1" outlineLevel="1" x14ac:dyDescent="0.2">
      <c r="A230" s="198" t="s">
        <v>324</v>
      </c>
      <c r="B230" s="29">
        <v>3851967.38</v>
      </c>
      <c r="C230" s="29">
        <v>946871.23</v>
      </c>
      <c r="D230" s="29">
        <v>484.25</v>
      </c>
      <c r="E230" s="29">
        <v>0</v>
      </c>
      <c r="F230" s="29">
        <v>0</v>
      </c>
      <c r="G230" s="29">
        <v>0</v>
      </c>
      <c r="H230" s="29">
        <v>2183.37</v>
      </c>
      <c r="I230" s="29">
        <v>199252.98</v>
      </c>
      <c r="J230" s="208">
        <f t="shared" ref="J230:J293" si="4">B230+C230+D230+E230+F230+G230-H230-I230</f>
        <v>4597886.5099999988</v>
      </c>
    </row>
    <row r="231" spans="1:10" hidden="1" outlineLevel="1" x14ac:dyDescent="0.2">
      <c r="A231" s="198" t="s">
        <v>325</v>
      </c>
      <c r="B231" s="29">
        <v>1459462.3</v>
      </c>
      <c r="C231" s="29">
        <v>45539.18</v>
      </c>
      <c r="D231" s="29">
        <v>1009.99</v>
      </c>
      <c r="E231" s="29">
        <v>0</v>
      </c>
      <c r="F231" s="29">
        <v>0</v>
      </c>
      <c r="G231" s="29">
        <v>0</v>
      </c>
      <c r="H231" s="29">
        <v>0</v>
      </c>
      <c r="I231" s="29">
        <v>0</v>
      </c>
      <c r="J231" s="208">
        <f t="shared" si="4"/>
        <v>1506011.47</v>
      </c>
    </row>
    <row r="232" spans="1:10" hidden="1" outlineLevel="1" x14ac:dyDescent="0.2">
      <c r="A232" s="198" t="s">
        <v>326</v>
      </c>
      <c r="B232" s="29">
        <v>5187315.8099999996</v>
      </c>
      <c r="C232" s="29">
        <v>2592305.63</v>
      </c>
      <c r="D232" s="29">
        <v>118.47</v>
      </c>
      <c r="E232" s="29">
        <v>20917.84</v>
      </c>
      <c r="F232" s="29">
        <v>0</v>
      </c>
      <c r="G232" s="29">
        <v>0</v>
      </c>
      <c r="H232" s="29">
        <v>0</v>
      </c>
      <c r="I232" s="29">
        <v>34991.53</v>
      </c>
      <c r="J232" s="208">
        <f t="shared" si="4"/>
        <v>7765666.2199999988</v>
      </c>
    </row>
    <row r="233" spans="1:10" hidden="1" outlineLevel="1" x14ac:dyDescent="0.2">
      <c r="A233" s="198" t="s">
        <v>327</v>
      </c>
      <c r="B233" s="29">
        <v>8338775.0499999998</v>
      </c>
      <c r="C233" s="29">
        <v>13323117.84</v>
      </c>
      <c r="D233" s="29">
        <v>0</v>
      </c>
      <c r="E233" s="29">
        <v>695864.2</v>
      </c>
      <c r="F233" s="29">
        <v>0</v>
      </c>
      <c r="G233" s="29">
        <v>0</v>
      </c>
      <c r="H233" s="29">
        <v>0</v>
      </c>
      <c r="I233" s="29">
        <v>416745.39</v>
      </c>
      <c r="J233" s="208">
        <f t="shared" si="4"/>
        <v>21941011.699999999</v>
      </c>
    </row>
    <row r="234" spans="1:10" hidden="1" outlineLevel="1" x14ac:dyDescent="0.2">
      <c r="A234" s="198" t="s">
        <v>328</v>
      </c>
      <c r="B234" s="29">
        <v>424481648.88999999</v>
      </c>
      <c r="C234" s="29">
        <v>206726223.94999999</v>
      </c>
      <c r="D234" s="29">
        <v>739.22</v>
      </c>
      <c r="E234" s="29">
        <v>8013761.5700000003</v>
      </c>
      <c r="F234" s="29">
        <v>72666.75</v>
      </c>
      <c r="G234" s="29">
        <v>506765</v>
      </c>
      <c r="H234" s="29">
        <v>702378.09</v>
      </c>
      <c r="I234" s="29">
        <v>7242642.9299999997</v>
      </c>
      <c r="J234" s="208">
        <f t="shared" si="4"/>
        <v>631856784.36000001</v>
      </c>
    </row>
    <row r="235" spans="1:10" hidden="1" outlineLevel="1" x14ac:dyDescent="0.2">
      <c r="A235" s="198" t="s">
        <v>329</v>
      </c>
      <c r="B235" s="29">
        <v>0</v>
      </c>
      <c r="C235" s="29">
        <v>380147.17</v>
      </c>
      <c r="D235" s="29">
        <v>0</v>
      </c>
      <c r="E235" s="29">
        <v>0</v>
      </c>
      <c r="F235" s="29">
        <v>0</v>
      </c>
      <c r="G235" s="29">
        <v>0</v>
      </c>
      <c r="H235" s="29">
        <v>0</v>
      </c>
      <c r="I235" s="29">
        <v>0</v>
      </c>
      <c r="J235" s="208">
        <f t="shared" si="4"/>
        <v>380147.17</v>
      </c>
    </row>
    <row r="236" spans="1:10" hidden="1" outlineLevel="1" x14ac:dyDescent="0.2">
      <c r="A236" s="198" t="s">
        <v>330</v>
      </c>
      <c r="B236" s="29">
        <v>2187400.42</v>
      </c>
      <c r="C236" s="29">
        <v>506642.2</v>
      </c>
      <c r="D236" s="29">
        <v>670.42</v>
      </c>
      <c r="E236" s="29">
        <v>18453.95</v>
      </c>
      <c r="F236" s="29">
        <v>0</v>
      </c>
      <c r="G236" s="29">
        <v>0</v>
      </c>
      <c r="H236" s="29">
        <v>0</v>
      </c>
      <c r="I236" s="29">
        <v>12672.36</v>
      </c>
      <c r="J236" s="208">
        <f t="shared" si="4"/>
        <v>2700494.6300000004</v>
      </c>
    </row>
    <row r="237" spans="1:10" hidden="1" outlineLevel="1" x14ac:dyDescent="0.2">
      <c r="A237" s="198" t="s">
        <v>331</v>
      </c>
      <c r="B237" s="29">
        <v>6171241.7300000004</v>
      </c>
      <c r="C237" s="29">
        <v>2818115.94</v>
      </c>
      <c r="D237" s="29">
        <v>49.64</v>
      </c>
      <c r="E237" s="29">
        <v>32103.62</v>
      </c>
      <c r="F237" s="29">
        <v>0</v>
      </c>
      <c r="G237" s="29">
        <v>0</v>
      </c>
      <c r="H237" s="29">
        <v>-4284.21</v>
      </c>
      <c r="I237" s="29">
        <v>52580.77</v>
      </c>
      <c r="J237" s="208">
        <f t="shared" si="4"/>
        <v>8973214.370000001</v>
      </c>
    </row>
    <row r="238" spans="1:10" hidden="1" outlineLevel="1" x14ac:dyDescent="0.2">
      <c r="A238" s="198" t="s">
        <v>332</v>
      </c>
      <c r="B238" s="29">
        <v>7520581.3899999997</v>
      </c>
      <c r="C238" s="29">
        <v>9804646.0399999991</v>
      </c>
      <c r="D238" s="29">
        <v>111.63</v>
      </c>
      <c r="E238" s="29">
        <v>601758.76</v>
      </c>
      <c r="F238" s="29">
        <v>0</v>
      </c>
      <c r="G238" s="29">
        <v>120855</v>
      </c>
      <c r="H238" s="29">
        <v>11163.56</v>
      </c>
      <c r="I238" s="29">
        <v>386492</v>
      </c>
      <c r="J238" s="208">
        <f t="shared" si="4"/>
        <v>17650297.260000002</v>
      </c>
    </row>
    <row r="239" spans="1:10" hidden="1" outlineLevel="1" x14ac:dyDescent="0.2">
      <c r="A239" s="198" t="s">
        <v>333</v>
      </c>
      <c r="B239" s="29">
        <v>3124514.44</v>
      </c>
      <c r="C239" s="29">
        <v>5541464.3300000001</v>
      </c>
      <c r="D239" s="29">
        <v>1295.1099999999999</v>
      </c>
      <c r="E239" s="29">
        <v>105111.35</v>
      </c>
      <c r="F239" s="29">
        <v>0</v>
      </c>
      <c r="G239" s="29">
        <v>0</v>
      </c>
      <c r="H239" s="29">
        <v>0</v>
      </c>
      <c r="I239" s="29">
        <v>725328.1</v>
      </c>
      <c r="J239" s="208">
        <f t="shared" si="4"/>
        <v>8047057.129999999</v>
      </c>
    </row>
    <row r="240" spans="1:10" hidden="1" outlineLevel="1" x14ac:dyDescent="0.2">
      <c r="A240" s="198" t="s">
        <v>261</v>
      </c>
      <c r="B240" s="29">
        <v>2539.86</v>
      </c>
      <c r="C240" s="29">
        <v>0</v>
      </c>
      <c r="D240" s="29">
        <v>0</v>
      </c>
      <c r="E240" s="29">
        <v>0</v>
      </c>
      <c r="F240" s="29">
        <v>0</v>
      </c>
      <c r="G240" s="29">
        <v>0</v>
      </c>
      <c r="H240" s="29">
        <v>0</v>
      </c>
      <c r="I240" s="29">
        <v>0</v>
      </c>
      <c r="J240" s="208">
        <f t="shared" si="4"/>
        <v>2539.86</v>
      </c>
    </row>
    <row r="241" spans="1:10" hidden="1" outlineLevel="1" x14ac:dyDescent="0.2">
      <c r="A241" s="198" t="s">
        <v>334</v>
      </c>
      <c r="B241" s="29">
        <v>460551.7</v>
      </c>
      <c r="C241" s="29">
        <v>2032.36</v>
      </c>
      <c r="D241" s="29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08">
        <f t="shared" si="4"/>
        <v>462584.06</v>
      </c>
    </row>
    <row r="242" spans="1:10" hidden="1" outlineLevel="1" x14ac:dyDescent="0.2">
      <c r="A242" s="198" t="s">
        <v>335</v>
      </c>
      <c r="B242" s="29">
        <v>571957.82999999996</v>
      </c>
      <c r="C242" s="29">
        <v>1688924.92</v>
      </c>
      <c r="D242" s="29">
        <v>0</v>
      </c>
      <c r="E242" s="29">
        <v>0</v>
      </c>
      <c r="F242" s="29">
        <v>0</v>
      </c>
      <c r="G242" s="29">
        <v>0</v>
      </c>
      <c r="H242" s="29">
        <v>0</v>
      </c>
      <c r="I242" s="29">
        <v>139131.79</v>
      </c>
      <c r="J242" s="208">
        <f t="shared" si="4"/>
        <v>2121750.96</v>
      </c>
    </row>
    <row r="243" spans="1:10" hidden="1" outlineLevel="1" x14ac:dyDescent="0.2">
      <c r="A243" s="198" t="s">
        <v>336</v>
      </c>
      <c r="B243" s="29">
        <v>40156683.969999999</v>
      </c>
      <c r="C243" s="29">
        <v>12759190.99</v>
      </c>
      <c r="D243" s="29">
        <v>5762.77</v>
      </c>
      <c r="E243" s="29">
        <v>230967.9</v>
      </c>
      <c r="F243" s="29">
        <v>119012.19</v>
      </c>
      <c r="G243" s="29">
        <v>42000</v>
      </c>
      <c r="H243" s="29">
        <v>97737</v>
      </c>
      <c r="I243" s="29">
        <v>574654.27</v>
      </c>
      <c r="J243" s="208">
        <f t="shared" si="4"/>
        <v>52641226.549999997</v>
      </c>
    </row>
    <row r="244" spans="1:10" hidden="1" outlineLevel="1" x14ac:dyDescent="0.2">
      <c r="A244" s="198" t="s">
        <v>337</v>
      </c>
      <c r="B244" s="29">
        <v>4134457.59</v>
      </c>
      <c r="C244" s="29">
        <v>552565.96</v>
      </c>
      <c r="D244" s="29">
        <v>752.71</v>
      </c>
      <c r="E244" s="29">
        <v>26836.11</v>
      </c>
      <c r="F244" s="29">
        <v>0</v>
      </c>
      <c r="G244" s="29">
        <v>0</v>
      </c>
      <c r="H244" s="29">
        <v>44520</v>
      </c>
      <c r="I244" s="29">
        <v>45648.14</v>
      </c>
      <c r="J244" s="208">
        <f t="shared" si="4"/>
        <v>4624444.2300000004</v>
      </c>
    </row>
    <row r="245" spans="1:10" hidden="1" outlineLevel="1" x14ac:dyDescent="0.2">
      <c r="A245" s="198" t="s">
        <v>338</v>
      </c>
      <c r="B245" s="29">
        <v>511804.24</v>
      </c>
      <c r="C245" s="29">
        <v>0</v>
      </c>
      <c r="D245" s="29">
        <v>85.68</v>
      </c>
      <c r="E245" s="29">
        <v>0</v>
      </c>
      <c r="F245" s="29">
        <v>0</v>
      </c>
      <c r="G245" s="29">
        <v>0</v>
      </c>
      <c r="H245" s="29">
        <v>0</v>
      </c>
      <c r="I245" s="29">
        <v>0</v>
      </c>
      <c r="J245" s="208">
        <f t="shared" si="4"/>
        <v>511889.91999999998</v>
      </c>
    </row>
    <row r="246" spans="1:10" hidden="1" outlineLevel="1" x14ac:dyDescent="0.2">
      <c r="A246" s="198" t="s">
        <v>339</v>
      </c>
      <c r="B246" s="29">
        <v>353759.39</v>
      </c>
      <c r="C246" s="29">
        <v>1247578.48</v>
      </c>
      <c r="D246" s="29">
        <v>0</v>
      </c>
      <c r="E246" s="29">
        <v>0</v>
      </c>
      <c r="F246" s="29">
        <v>0</v>
      </c>
      <c r="G246" s="29">
        <v>0</v>
      </c>
      <c r="H246" s="29">
        <v>0</v>
      </c>
      <c r="I246" s="29">
        <v>1473915.9</v>
      </c>
      <c r="J246" s="208">
        <f t="shared" si="4"/>
        <v>127421.9700000002</v>
      </c>
    </row>
    <row r="247" spans="1:10" hidden="1" outlineLevel="1" x14ac:dyDescent="0.2">
      <c r="A247" s="198" t="s">
        <v>340</v>
      </c>
      <c r="B247" s="29">
        <v>2525194.69</v>
      </c>
      <c r="C247" s="29">
        <v>0</v>
      </c>
      <c r="D247" s="29">
        <v>0</v>
      </c>
      <c r="E247" s="29">
        <v>0</v>
      </c>
      <c r="F247" s="29">
        <v>0</v>
      </c>
      <c r="G247" s="29">
        <v>0</v>
      </c>
      <c r="H247" s="29">
        <v>0</v>
      </c>
      <c r="I247" s="29">
        <v>0</v>
      </c>
      <c r="J247" s="208">
        <f t="shared" si="4"/>
        <v>2525194.69</v>
      </c>
    </row>
    <row r="248" spans="1:10" hidden="1" outlineLevel="1" x14ac:dyDescent="0.2">
      <c r="A248" s="198" t="s">
        <v>341</v>
      </c>
      <c r="B248" s="29">
        <v>945239.4</v>
      </c>
      <c r="C248" s="29">
        <v>194421.26</v>
      </c>
      <c r="D248" s="29">
        <v>0</v>
      </c>
      <c r="E248" s="29">
        <v>0</v>
      </c>
      <c r="F248" s="29">
        <v>0</v>
      </c>
      <c r="G248" s="29">
        <v>0</v>
      </c>
      <c r="H248" s="29">
        <v>0</v>
      </c>
      <c r="I248" s="29">
        <v>1506.41</v>
      </c>
      <c r="J248" s="208">
        <f t="shared" si="4"/>
        <v>1138154.2500000002</v>
      </c>
    </row>
    <row r="249" spans="1:10" hidden="1" outlineLevel="1" x14ac:dyDescent="0.2">
      <c r="A249" s="198" t="s">
        <v>342</v>
      </c>
      <c r="B249" s="29">
        <v>3100034.8</v>
      </c>
      <c r="C249" s="29">
        <v>664157.4</v>
      </c>
      <c r="D249" s="29">
        <v>0</v>
      </c>
      <c r="E249" s="29">
        <v>0</v>
      </c>
      <c r="F249" s="29">
        <v>0</v>
      </c>
      <c r="G249" s="29">
        <v>39531.800000000003</v>
      </c>
      <c r="H249" s="29">
        <v>0</v>
      </c>
      <c r="I249" s="29">
        <v>0</v>
      </c>
      <c r="J249" s="208">
        <f t="shared" si="4"/>
        <v>3803723.9999999995</v>
      </c>
    </row>
    <row r="250" spans="1:10" hidden="1" outlineLevel="1" x14ac:dyDescent="0.2">
      <c r="A250" s="198" t="s">
        <v>343</v>
      </c>
      <c r="B250" s="29">
        <v>1197830.24</v>
      </c>
      <c r="C250" s="29">
        <v>106394.7</v>
      </c>
      <c r="D250" s="29">
        <v>123.38</v>
      </c>
      <c r="E250" s="29">
        <v>0</v>
      </c>
      <c r="F250" s="29">
        <v>0</v>
      </c>
      <c r="G250" s="29">
        <v>0</v>
      </c>
      <c r="H250" s="29">
        <v>8962.6</v>
      </c>
      <c r="I250" s="29">
        <v>0</v>
      </c>
      <c r="J250" s="208">
        <f t="shared" si="4"/>
        <v>1295385.7199999997</v>
      </c>
    </row>
    <row r="251" spans="1:10" hidden="1" outlineLevel="1" x14ac:dyDescent="0.2">
      <c r="A251" s="198" t="s">
        <v>344</v>
      </c>
      <c r="B251" s="29">
        <v>44153411.829999998</v>
      </c>
      <c r="C251" s="29">
        <v>29264632.629999999</v>
      </c>
      <c r="D251" s="29">
        <v>0</v>
      </c>
      <c r="E251" s="29">
        <v>136841.87</v>
      </c>
      <c r="F251" s="29">
        <v>496225.17</v>
      </c>
      <c r="G251" s="29">
        <v>0</v>
      </c>
      <c r="H251" s="29">
        <v>0</v>
      </c>
      <c r="I251" s="29">
        <v>416428.5</v>
      </c>
      <c r="J251" s="208">
        <f t="shared" si="4"/>
        <v>73634683</v>
      </c>
    </row>
    <row r="252" spans="1:10" hidden="1" outlineLevel="1" x14ac:dyDescent="0.2">
      <c r="A252" s="198" t="s">
        <v>345</v>
      </c>
      <c r="B252" s="29">
        <v>8247811.2300000004</v>
      </c>
      <c r="C252" s="29">
        <v>1243790.72</v>
      </c>
      <c r="D252" s="29">
        <v>350.33</v>
      </c>
      <c r="E252" s="29">
        <v>0</v>
      </c>
      <c r="F252" s="29">
        <v>0</v>
      </c>
      <c r="G252" s="29">
        <v>0</v>
      </c>
      <c r="H252" s="29">
        <v>0</v>
      </c>
      <c r="I252" s="29">
        <v>18678.39</v>
      </c>
      <c r="J252" s="208">
        <f t="shared" si="4"/>
        <v>9473273.8900000006</v>
      </c>
    </row>
    <row r="253" spans="1:10" hidden="1" outlineLevel="1" x14ac:dyDescent="0.2">
      <c r="A253" s="198" t="s">
        <v>346</v>
      </c>
      <c r="B253" s="29">
        <v>2242605.2400000002</v>
      </c>
      <c r="C253" s="29">
        <v>1367762.05</v>
      </c>
      <c r="D253" s="29">
        <v>129.91999999999999</v>
      </c>
      <c r="E253" s="29">
        <v>68249.960000000006</v>
      </c>
      <c r="F253" s="29">
        <v>0</v>
      </c>
      <c r="G253" s="29">
        <v>0</v>
      </c>
      <c r="H253" s="29">
        <v>0</v>
      </c>
      <c r="I253" s="29">
        <v>150300.76999999999</v>
      </c>
      <c r="J253" s="208">
        <f t="shared" si="4"/>
        <v>3528446.4</v>
      </c>
    </row>
    <row r="254" spans="1:10" hidden="1" outlineLevel="1" x14ac:dyDescent="0.2">
      <c r="A254" s="198" t="s">
        <v>347</v>
      </c>
      <c r="B254" s="29">
        <v>616905.18000000005</v>
      </c>
      <c r="C254" s="29">
        <v>0</v>
      </c>
      <c r="D254" s="29">
        <v>0</v>
      </c>
      <c r="E254" s="29">
        <v>0</v>
      </c>
      <c r="F254" s="29">
        <v>0</v>
      </c>
      <c r="G254" s="29">
        <v>0</v>
      </c>
      <c r="H254" s="29">
        <v>0</v>
      </c>
      <c r="I254" s="29">
        <v>0</v>
      </c>
      <c r="J254" s="208">
        <f t="shared" si="4"/>
        <v>616905.18000000005</v>
      </c>
    </row>
    <row r="255" spans="1:10" hidden="1" outlineLevel="1" x14ac:dyDescent="0.2">
      <c r="A255" s="198" t="s">
        <v>348</v>
      </c>
      <c r="B255" s="29">
        <v>13846079.74</v>
      </c>
      <c r="C255" s="29">
        <v>8477073.7400000002</v>
      </c>
      <c r="D255" s="29">
        <v>0</v>
      </c>
      <c r="E255" s="29">
        <v>125393.89</v>
      </c>
      <c r="F255" s="29">
        <v>0</v>
      </c>
      <c r="G255" s="29">
        <v>0</v>
      </c>
      <c r="H255" s="29">
        <v>0</v>
      </c>
      <c r="I255" s="29">
        <v>550195.25</v>
      </c>
      <c r="J255" s="208">
        <f t="shared" si="4"/>
        <v>21898352.120000001</v>
      </c>
    </row>
    <row r="256" spans="1:10" hidden="1" outlineLevel="1" x14ac:dyDescent="0.2">
      <c r="A256" s="198" t="s">
        <v>349</v>
      </c>
      <c r="B256" s="29">
        <v>8389937.3699999992</v>
      </c>
      <c r="C256" s="29">
        <v>2526071.9</v>
      </c>
      <c r="D256" s="29">
        <v>1723.92</v>
      </c>
      <c r="E256" s="29">
        <v>29065.360000000001</v>
      </c>
      <c r="F256" s="29">
        <v>0</v>
      </c>
      <c r="G256" s="29">
        <v>248888.5</v>
      </c>
      <c r="H256" s="29">
        <v>0</v>
      </c>
      <c r="I256" s="29">
        <v>92498.12</v>
      </c>
      <c r="J256" s="208">
        <f t="shared" si="4"/>
        <v>11103188.93</v>
      </c>
    </row>
    <row r="257" spans="1:10" hidden="1" outlineLevel="1" x14ac:dyDescent="0.2">
      <c r="A257" s="198" t="s">
        <v>350</v>
      </c>
      <c r="B257" s="29">
        <v>2587360.41</v>
      </c>
      <c r="C257" s="29">
        <v>854432.85</v>
      </c>
      <c r="D257" s="29">
        <v>388.88</v>
      </c>
      <c r="E257" s="29">
        <v>44287.3</v>
      </c>
      <c r="F257" s="29">
        <v>0</v>
      </c>
      <c r="G257" s="29">
        <v>0</v>
      </c>
      <c r="H257" s="29">
        <v>0</v>
      </c>
      <c r="I257" s="29">
        <v>33601.78</v>
      </c>
      <c r="J257" s="208">
        <f t="shared" si="4"/>
        <v>3452867.66</v>
      </c>
    </row>
    <row r="258" spans="1:10" hidden="1" outlineLevel="1" x14ac:dyDescent="0.2">
      <c r="A258" s="198" t="s">
        <v>351</v>
      </c>
      <c r="B258" s="29">
        <v>2222293.9700000002</v>
      </c>
      <c r="C258" s="29">
        <v>681530.81</v>
      </c>
      <c r="D258" s="29">
        <v>3918</v>
      </c>
      <c r="E258" s="29">
        <v>10682.68</v>
      </c>
      <c r="F258" s="29">
        <v>8131.42</v>
      </c>
      <c r="G258" s="29">
        <v>0</v>
      </c>
      <c r="H258" s="29">
        <v>3336</v>
      </c>
      <c r="I258" s="29">
        <v>3943.34</v>
      </c>
      <c r="J258" s="208">
        <f t="shared" si="4"/>
        <v>2919277.5400000005</v>
      </c>
    </row>
    <row r="259" spans="1:10" hidden="1" outlineLevel="1" x14ac:dyDescent="0.2">
      <c r="A259" s="198" t="s">
        <v>352</v>
      </c>
      <c r="B259" s="29">
        <v>5920612.3399999999</v>
      </c>
      <c r="C259" s="29">
        <v>821749.37</v>
      </c>
      <c r="D259" s="29">
        <v>110.1</v>
      </c>
      <c r="E259" s="29">
        <v>0</v>
      </c>
      <c r="F259" s="29">
        <v>0</v>
      </c>
      <c r="G259" s="29">
        <v>0</v>
      </c>
      <c r="H259" s="29">
        <v>22.96</v>
      </c>
      <c r="I259" s="29">
        <v>0</v>
      </c>
      <c r="J259" s="208">
        <f t="shared" si="4"/>
        <v>6742448.8499999996</v>
      </c>
    </row>
    <row r="260" spans="1:10" hidden="1" outlineLevel="1" x14ac:dyDescent="0.2">
      <c r="A260" s="198" t="s">
        <v>353</v>
      </c>
      <c r="B260" s="29">
        <v>5608595.8600000003</v>
      </c>
      <c r="C260" s="29">
        <v>1939344.07</v>
      </c>
      <c r="D260" s="29">
        <v>454.68</v>
      </c>
      <c r="E260" s="29">
        <v>135321.70000000001</v>
      </c>
      <c r="F260" s="29">
        <v>6312.1</v>
      </c>
      <c r="G260" s="29">
        <v>32183.9</v>
      </c>
      <c r="H260" s="29">
        <v>5292.24</v>
      </c>
      <c r="I260" s="29">
        <v>22298.35</v>
      </c>
      <c r="J260" s="208">
        <f t="shared" si="4"/>
        <v>7694621.7200000007</v>
      </c>
    </row>
    <row r="261" spans="1:10" hidden="1" outlineLevel="1" x14ac:dyDescent="0.2">
      <c r="A261" s="198" t="s">
        <v>354</v>
      </c>
      <c r="B261" s="29">
        <v>5206901.01</v>
      </c>
      <c r="C261" s="29">
        <v>2300861.27</v>
      </c>
      <c r="D261" s="29">
        <v>1216.94</v>
      </c>
      <c r="E261" s="29">
        <v>0</v>
      </c>
      <c r="F261" s="29">
        <v>0</v>
      </c>
      <c r="G261" s="29">
        <v>0</v>
      </c>
      <c r="H261" s="29">
        <v>0</v>
      </c>
      <c r="I261" s="29">
        <v>116205.08</v>
      </c>
      <c r="J261" s="208">
        <f t="shared" si="4"/>
        <v>7392774.1399999997</v>
      </c>
    </row>
    <row r="262" spans="1:10" hidden="1" outlineLevel="1" x14ac:dyDescent="0.2">
      <c r="A262" s="198" t="s">
        <v>355</v>
      </c>
      <c r="B262" s="29">
        <v>4869064.91</v>
      </c>
      <c r="C262" s="29">
        <v>2242666.77</v>
      </c>
      <c r="D262" s="29">
        <v>1439.57</v>
      </c>
      <c r="E262" s="29">
        <v>32349.45</v>
      </c>
      <c r="F262" s="29">
        <v>0</v>
      </c>
      <c r="G262" s="29">
        <v>503344.1</v>
      </c>
      <c r="H262" s="29">
        <v>166173.44</v>
      </c>
      <c r="I262" s="29">
        <v>115751.48</v>
      </c>
      <c r="J262" s="208">
        <f t="shared" si="4"/>
        <v>7366939.879999999</v>
      </c>
    </row>
    <row r="263" spans="1:10" hidden="1" outlineLevel="1" x14ac:dyDescent="0.2">
      <c r="A263" s="198" t="s">
        <v>356</v>
      </c>
      <c r="B263" s="29">
        <v>1271519.82</v>
      </c>
      <c r="C263" s="29">
        <v>6535.98</v>
      </c>
      <c r="D263" s="29">
        <v>589.19000000000005</v>
      </c>
      <c r="E263" s="29">
        <v>0</v>
      </c>
      <c r="F263" s="29">
        <v>0</v>
      </c>
      <c r="G263" s="29">
        <v>0</v>
      </c>
      <c r="H263" s="29">
        <v>569.1</v>
      </c>
      <c r="I263" s="29">
        <v>0</v>
      </c>
      <c r="J263" s="208">
        <f t="shared" si="4"/>
        <v>1278075.8899999999</v>
      </c>
    </row>
    <row r="264" spans="1:10" hidden="1" outlineLevel="1" x14ac:dyDescent="0.2">
      <c r="A264" s="198" t="s">
        <v>357</v>
      </c>
      <c r="B264" s="29">
        <v>2909550.93</v>
      </c>
      <c r="C264" s="29">
        <v>1035470.45</v>
      </c>
      <c r="D264" s="29">
        <v>470.1</v>
      </c>
      <c r="E264" s="29">
        <v>0</v>
      </c>
      <c r="F264" s="29">
        <v>0</v>
      </c>
      <c r="G264" s="29">
        <v>0</v>
      </c>
      <c r="H264" s="29">
        <v>0</v>
      </c>
      <c r="I264" s="29">
        <v>21640.400000000001</v>
      </c>
      <c r="J264" s="208">
        <f t="shared" si="4"/>
        <v>3923851.08</v>
      </c>
    </row>
    <row r="265" spans="1:10" hidden="1" outlineLevel="1" x14ac:dyDescent="0.2">
      <c r="A265" s="198" t="s">
        <v>358</v>
      </c>
      <c r="B265" s="29">
        <v>6132546.7999999998</v>
      </c>
      <c r="C265" s="29">
        <v>4602673.05</v>
      </c>
      <c r="D265" s="29">
        <v>0</v>
      </c>
      <c r="E265" s="29">
        <v>32959.11</v>
      </c>
      <c r="F265" s="29">
        <v>45666.26</v>
      </c>
      <c r="G265" s="29">
        <v>0</v>
      </c>
      <c r="H265" s="29">
        <v>0</v>
      </c>
      <c r="I265" s="29">
        <v>356542.11</v>
      </c>
      <c r="J265" s="208">
        <f t="shared" si="4"/>
        <v>10457303.109999999</v>
      </c>
    </row>
    <row r="266" spans="1:10" hidden="1" outlineLevel="1" x14ac:dyDescent="0.2">
      <c r="A266" s="198" t="s">
        <v>359</v>
      </c>
      <c r="B266" s="29">
        <v>3494892.05</v>
      </c>
      <c r="C266" s="29">
        <v>1063347.74</v>
      </c>
      <c r="D266" s="29">
        <v>0</v>
      </c>
      <c r="E266" s="29">
        <v>25950.35</v>
      </c>
      <c r="F266" s="29">
        <v>0</v>
      </c>
      <c r="G266" s="29">
        <v>0</v>
      </c>
      <c r="H266" s="29">
        <v>-165.12</v>
      </c>
      <c r="I266" s="29">
        <v>19117.72</v>
      </c>
      <c r="J266" s="208">
        <f t="shared" si="4"/>
        <v>4565237.54</v>
      </c>
    </row>
    <row r="267" spans="1:10" hidden="1" outlineLevel="1" x14ac:dyDescent="0.2">
      <c r="A267" s="198" t="s">
        <v>360</v>
      </c>
      <c r="B267" s="29">
        <v>6197905.3399999999</v>
      </c>
      <c r="C267" s="29">
        <v>685648.33</v>
      </c>
      <c r="D267" s="29">
        <v>0</v>
      </c>
      <c r="E267" s="29">
        <v>0</v>
      </c>
      <c r="F267" s="29">
        <v>0</v>
      </c>
      <c r="G267" s="29">
        <v>0</v>
      </c>
      <c r="H267" s="29">
        <v>0</v>
      </c>
      <c r="I267" s="29">
        <v>14287.2</v>
      </c>
      <c r="J267" s="208">
        <f t="shared" si="4"/>
        <v>6869266.4699999997</v>
      </c>
    </row>
    <row r="268" spans="1:10" hidden="1" outlineLevel="1" x14ac:dyDescent="0.2">
      <c r="A268" s="198" t="s">
        <v>361</v>
      </c>
      <c r="B268" s="29">
        <v>1450568.09</v>
      </c>
      <c r="C268" s="29">
        <v>200274.55</v>
      </c>
      <c r="D268" s="29">
        <v>0</v>
      </c>
      <c r="E268" s="29">
        <v>0</v>
      </c>
      <c r="F268" s="29">
        <v>0</v>
      </c>
      <c r="G268" s="29">
        <v>0</v>
      </c>
      <c r="H268" s="29">
        <v>0</v>
      </c>
      <c r="I268" s="29">
        <v>0</v>
      </c>
      <c r="J268" s="208">
        <f t="shared" si="4"/>
        <v>1650842.6400000001</v>
      </c>
    </row>
    <row r="269" spans="1:10" hidden="1" outlineLevel="1" x14ac:dyDescent="0.2">
      <c r="A269" s="198" t="s">
        <v>362</v>
      </c>
      <c r="B269" s="29">
        <v>3425189.2</v>
      </c>
      <c r="C269" s="29">
        <v>2723931.87</v>
      </c>
      <c r="D269" s="29">
        <v>1691.78</v>
      </c>
      <c r="E269" s="29">
        <v>0</v>
      </c>
      <c r="F269" s="29">
        <v>0</v>
      </c>
      <c r="G269" s="29">
        <v>0</v>
      </c>
      <c r="H269" s="29">
        <v>0</v>
      </c>
      <c r="I269" s="29">
        <v>13580.65</v>
      </c>
      <c r="J269" s="208">
        <f t="shared" si="4"/>
        <v>6137232.2000000002</v>
      </c>
    </row>
    <row r="270" spans="1:10" hidden="1" outlineLevel="1" x14ac:dyDescent="0.2">
      <c r="A270" s="198" t="s">
        <v>363</v>
      </c>
      <c r="B270" s="29">
        <v>4819426.43</v>
      </c>
      <c r="C270" s="29">
        <v>853275.34</v>
      </c>
      <c r="D270" s="29">
        <v>285.64</v>
      </c>
      <c r="E270" s="29">
        <v>0</v>
      </c>
      <c r="F270" s="29">
        <v>0</v>
      </c>
      <c r="G270" s="29">
        <v>0</v>
      </c>
      <c r="H270" s="29">
        <v>0</v>
      </c>
      <c r="I270" s="29">
        <v>80210.03</v>
      </c>
      <c r="J270" s="208">
        <f t="shared" si="4"/>
        <v>5592777.379999999</v>
      </c>
    </row>
    <row r="271" spans="1:10" hidden="1" outlineLevel="1" x14ac:dyDescent="0.2">
      <c r="A271" s="198" t="s">
        <v>364</v>
      </c>
      <c r="B271" s="29">
        <v>1555909.16</v>
      </c>
      <c r="C271" s="29">
        <v>47381.52</v>
      </c>
      <c r="D271" s="29">
        <v>0</v>
      </c>
      <c r="E271" s="29">
        <v>13171.25</v>
      </c>
      <c r="F271" s="29">
        <v>0</v>
      </c>
      <c r="G271" s="29">
        <v>0</v>
      </c>
      <c r="H271" s="29">
        <v>0</v>
      </c>
      <c r="I271" s="29">
        <v>13742.44</v>
      </c>
      <c r="J271" s="208">
        <f t="shared" si="4"/>
        <v>1602719.49</v>
      </c>
    </row>
    <row r="272" spans="1:10" hidden="1" outlineLevel="1" x14ac:dyDescent="0.2">
      <c r="A272" s="198" t="s">
        <v>365</v>
      </c>
      <c r="B272" s="29">
        <v>558143.15</v>
      </c>
      <c r="C272" s="29">
        <v>37203.33</v>
      </c>
      <c r="D272" s="29">
        <v>0</v>
      </c>
      <c r="E272" s="29">
        <v>0</v>
      </c>
      <c r="F272" s="29">
        <v>0</v>
      </c>
      <c r="G272" s="29">
        <v>0</v>
      </c>
      <c r="H272" s="29">
        <v>0</v>
      </c>
      <c r="I272" s="29">
        <v>155.61000000000001</v>
      </c>
      <c r="J272" s="208">
        <f t="shared" si="4"/>
        <v>595190.87</v>
      </c>
    </row>
    <row r="273" spans="1:10" hidden="1" outlineLevel="1" x14ac:dyDescent="0.2">
      <c r="A273" s="198" t="s">
        <v>366</v>
      </c>
      <c r="B273" s="29">
        <v>2179196.2799999998</v>
      </c>
      <c r="C273" s="29">
        <v>503697.51</v>
      </c>
      <c r="D273" s="29">
        <v>0</v>
      </c>
      <c r="E273" s="29">
        <v>0</v>
      </c>
      <c r="F273" s="29">
        <v>0</v>
      </c>
      <c r="G273" s="29">
        <v>0</v>
      </c>
      <c r="H273" s="29">
        <v>-1364.22</v>
      </c>
      <c r="I273" s="29">
        <v>0</v>
      </c>
      <c r="J273" s="208">
        <f t="shared" si="4"/>
        <v>2684258.0100000002</v>
      </c>
    </row>
    <row r="274" spans="1:10" hidden="1" outlineLevel="1" x14ac:dyDescent="0.2">
      <c r="A274" s="198" t="s">
        <v>367</v>
      </c>
      <c r="B274" s="29">
        <v>1624337.52</v>
      </c>
      <c r="C274" s="29">
        <v>9243.4500000000007</v>
      </c>
      <c r="D274" s="29">
        <v>0</v>
      </c>
      <c r="E274" s="29">
        <v>0</v>
      </c>
      <c r="F274" s="29">
        <v>0</v>
      </c>
      <c r="G274" s="29">
        <v>0</v>
      </c>
      <c r="H274" s="29">
        <v>0</v>
      </c>
      <c r="I274" s="29">
        <v>0</v>
      </c>
      <c r="J274" s="208">
        <f t="shared" si="4"/>
        <v>1633580.97</v>
      </c>
    </row>
    <row r="275" spans="1:10" hidden="1" outlineLevel="1" x14ac:dyDescent="0.2">
      <c r="A275" s="198" t="s">
        <v>368</v>
      </c>
      <c r="B275" s="29">
        <v>4696727.58</v>
      </c>
      <c r="C275" s="29">
        <v>2577933.2599999998</v>
      </c>
      <c r="D275" s="29">
        <v>694.87</v>
      </c>
      <c r="E275" s="29">
        <v>77805</v>
      </c>
      <c r="F275" s="29">
        <v>0</v>
      </c>
      <c r="G275" s="29">
        <v>0</v>
      </c>
      <c r="H275" s="29">
        <v>1464.15</v>
      </c>
      <c r="I275" s="29">
        <v>18492.61</v>
      </c>
      <c r="J275" s="208">
        <f t="shared" si="4"/>
        <v>7333203.9499999993</v>
      </c>
    </row>
    <row r="276" spans="1:10" hidden="1" outlineLevel="1" x14ac:dyDescent="0.2">
      <c r="A276" s="198" t="s">
        <v>369</v>
      </c>
      <c r="B276" s="29">
        <v>2441935.33</v>
      </c>
      <c r="C276" s="29">
        <v>742371.75</v>
      </c>
      <c r="D276" s="29">
        <v>467.4</v>
      </c>
      <c r="E276" s="29">
        <v>0</v>
      </c>
      <c r="F276" s="29">
        <v>0</v>
      </c>
      <c r="G276" s="29">
        <v>140000</v>
      </c>
      <c r="H276" s="29">
        <v>0</v>
      </c>
      <c r="I276" s="29">
        <v>59881.96</v>
      </c>
      <c r="J276" s="208">
        <f t="shared" si="4"/>
        <v>3264892.52</v>
      </c>
    </row>
    <row r="277" spans="1:10" hidden="1" outlineLevel="1" x14ac:dyDescent="0.2">
      <c r="A277" s="198" t="s">
        <v>370</v>
      </c>
      <c r="B277" s="29">
        <v>1488862.95</v>
      </c>
      <c r="C277" s="29">
        <v>98918.61</v>
      </c>
      <c r="D277" s="29">
        <v>0</v>
      </c>
      <c r="E277" s="29">
        <v>0</v>
      </c>
      <c r="F277" s="29">
        <v>0</v>
      </c>
      <c r="G277" s="29">
        <v>0</v>
      </c>
      <c r="H277" s="29">
        <v>490.34</v>
      </c>
      <c r="I277" s="29">
        <v>0</v>
      </c>
      <c r="J277" s="208">
        <f t="shared" si="4"/>
        <v>1587291.22</v>
      </c>
    </row>
    <row r="278" spans="1:10" hidden="1" outlineLevel="1" x14ac:dyDescent="0.2">
      <c r="A278" s="198" t="s">
        <v>371</v>
      </c>
      <c r="B278" s="29">
        <v>560443.6</v>
      </c>
      <c r="C278" s="29">
        <v>0</v>
      </c>
      <c r="D278" s="29">
        <v>0</v>
      </c>
      <c r="E278" s="29">
        <v>0</v>
      </c>
      <c r="F278" s="29">
        <v>0</v>
      </c>
      <c r="G278" s="29">
        <v>0</v>
      </c>
      <c r="H278" s="29">
        <v>0</v>
      </c>
      <c r="I278" s="29">
        <v>0</v>
      </c>
      <c r="J278" s="208">
        <f t="shared" si="4"/>
        <v>560443.6</v>
      </c>
    </row>
    <row r="279" spans="1:10" hidden="1" outlineLevel="1" x14ac:dyDescent="0.2">
      <c r="A279" s="198" t="s">
        <v>372</v>
      </c>
      <c r="B279" s="29">
        <v>785157.33</v>
      </c>
      <c r="C279" s="29">
        <v>643835.07999999996</v>
      </c>
      <c r="D279" s="29">
        <v>1535.52</v>
      </c>
      <c r="E279" s="29">
        <v>0</v>
      </c>
      <c r="F279" s="29">
        <v>0</v>
      </c>
      <c r="G279" s="29">
        <v>0</v>
      </c>
      <c r="H279" s="29">
        <v>922.78</v>
      </c>
      <c r="I279" s="29">
        <v>76887.58</v>
      </c>
      <c r="J279" s="208">
        <f t="shared" si="4"/>
        <v>1352717.5699999998</v>
      </c>
    </row>
    <row r="280" spans="1:10" hidden="1" outlineLevel="1" x14ac:dyDescent="0.2">
      <c r="A280" s="198" t="s">
        <v>373</v>
      </c>
      <c r="B280" s="29">
        <v>29435.75</v>
      </c>
      <c r="C280" s="29">
        <v>531.97</v>
      </c>
      <c r="D280" s="29">
        <v>0</v>
      </c>
      <c r="E280" s="29">
        <v>0</v>
      </c>
      <c r="F280" s="29">
        <v>0</v>
      </c>
      <c r="G280" s="29">
        <v>0</v>
      </c>
      <c r="H280" s="29">
        <v>0</v>
      </c>
      <c r="I280" s="29">
        <v>0</v>
      </c>
      <c r="J280" s="208">
        <f t="shared" si="4"/>
        <v>29967.72</v>
      </c>
    </row>
    <row r="281" spans="1:10" hidden="1" outlineLevel="1" x14ac:dyDescent="0.2">
      <c r="A281" s="198" t="s">
        <v>374</v>
      </c>
      <c r="B281" s="29">
        <v>298099.12</v>
      </c>
      <c r="C281" s="29">
        <v>0</v>
      </c>
      <c r="D281" s="29">
        <v>99.99</v>
      </c>
      <c r="E281" s="29">
        <v>0</v>
      </c>
      <c r="F281" s="29">
        <v>0</v>
      </c>
      <c r="G281" s="29">
        <v>0</v>
      </c>
      <c r="H281" s="29">
        <v>12.95</v>
      </c>
      <c r="I281" s="29">
        <v>0</v>
      </c>
      <c r="J281" s="208">
        <f t="shared" si="4"/>
        <v>298186.15999999997</v>
      </c>
    </row>
    <row r="282" spans="1:10" hidden="1" outlineLevel="1" x14ac:dyDescent="0.2">
      <c r="A282" s="198" t="s">
        <v>375</v>
      </c>
      <c r="B282" s="29">
        <v>2192443.63</v>
      </c>
      <c r="C282" s="29">
        <v>724117.05</v>
      </c>
      <c r="D282" s="29">
        <v>0</v>
      </c>
      <c r="E282" s="29">
        <v>0</v>
      </c>
      <c r="F282" s="29">
        <v>0</v>
      </c>
      <c r="G282" s="29">
        <v>0</v>
      </c>
      <c r="H282" s="29">
        <v>0</v>
      </c>
      <c r="I282" s="29">
        <v>0</v>
      </c>
      <c r="J282" s="208">
        <f t="shared" si="4"/>
        <v>2916560.6799999997</v>
      </c>
    </row>
    <row r="283" spans="1:10" hidden="1" outlineLevel="1" x14ac:dyDescent="0.2">
      <c r="A283" s="198" t="s">
        <v>376</v>
      </c>
      <c r="B283" s="29">
        <v>2504369.15</v>
      </c>
      <c r="C283" s="29">
        <v>66416.479999999996</v>
      </c>
      <c r="D283" s="29">
        <v>0</v>
      </c>
      <c r="E283" s="29">
        <v>0</v>
      </c>
      <c r="F283" s="29">
        <v>0</v>
      </c>
      <c r="G283" s="29">
        <v>0</v>
      </c>
      <c r="H283" s="29">
        <v>0</v>
      </c>
      <c r="I283" s="29">
        <v>0</v>
      </c>
      <c r="J283" s="208">
        <f t="shared" si="4"/>
        <v>2570785.63</v>
      </c>
    </row>
    <row r="284" spans="1:10" hidden="1" outlineLevel="1" x14ac:dyDescent="0.2">
      <c r="A284" s="198" t="s">
        <v>377</v>
      </c>
      <c r="B284" s="29">
        <v>475357.97</v>
      </c>
      <c r="C284" s="29">
        <v>145538.68</v>
      </c>
      <c r="D284" s="29">
        <v>0</v>
      </c>
      <c r="E284" s="29">
        <v>0</v>
      </c>
      <c r="F284" s="29">
        <v>0</v>
      </c>
      <c r="G284" s="29">
        <v>0</v>
      </c>
      <c r="H284" s="29">
        <v>0</v>
      </c>
      <c r="I284" s="29">
        <v>2000.28</v>
      </c>
      <c r="J284" s="208">
        <f t="shared" si="4"/>
        <v>618896.36999999988</v>
      </c>
    </row>
    <row r="285" spans="1:10" hidden="1" outlineLevel="1" x14ac:dyDescent="0.2">
      <c r="A285" s="198" t="s">
        <v>378</v>
      </c>
      <c r="B285" s="29">
        <v>913314.11</v>
      </c>
      <c r="C285" s="29">
        <v>810850.79</v>
      </c>
      <c r="D285" s="29">
        <v>529.72</v>
      </c>
      <c r="E285" s="29">
        <v>0</v>
      </c>
      <c r="F285" s="29">
        <v>0</v>
      </c>
      <c r="G285" s="29">
        <v>0</v>
      </c>
      <c r="H285" s="29">
        <v>0</v>
      </c>
      <c r="I285" s="29">
        <v>118481.96</v>
      </c>
      <c r="J285" s="208">
        <f t="shared" si="4"/>
        <v>1606212.66</v>
      </c>
    </row>
    <row r="286" spans="1:10" hidden="1" outlineLevel="1" x14ac:dyDescent="0.2">
      <c r="A286" s="198" t="s">
        <v>379</v>
      </c>
      <c r="B286" s="29">
        <v>2823563.31</v>
      </c>
      <c r="C286" s="29">
        <v>754687.08</v>
      </c>
      <c r="D286" s="29">
        <v>0</v>
      </c>
      <c r="E286" s="29">
        <v>0</v>
      </c>
      <c r="F286" s="29">
        <v>0</v>
      </c>
      <c r="G286" s="29">
        <v>0</v>
      </c>
      <c r="H286" s="29">
        <v>26060.98</v>
      </c>
      <c r="I286" s="29">
        <v>60374.42</v>
      </c>
      <c r="J286" s="208">
        <f t="shared" si="4"/>
        <v>3491814.99</v>
      </c>
    </row>
    <row r="287" spans="1:10" hidden="1" outlineLevel="1" x14ac:dyDescent="0.2">
      <c r="A287" s="198" t="s">
        <v>380</v>
      </c>
      <c r="B287" s="29">
        <v>22788606.129999999</v>
      </c>
      <c r="C287" s="29">
        <v>13357087.640000001</v>
      </c>
      <c r="D287" s="29">
        <v>2588.94</v>
      </c>
      <c r="E287" s="29">
        <v>44938.65</v>
      </c>
      <c r="F287" s="29">
        <v>184037.83</v>
      </c>
      <c r="G287" s="29">
        <v>55571.25</v>
      </c>
      <c r="H287" s="29">
        <v>0</v>
      </c>
      <c r="I287" s="29">
        <v>459617.63</v>
      </c>
      <c r="J287" s="208">
        <f t="shared" si="4"/>
        <v>35973212.809999987</v>
      </c>
    </row>
    <row r="288" spans="1:10" hidden="1" outlineLevel="1" x14ac:dyDescent="0.2">
      <c r="A288" s="198" t="s">
        <v>381</v>
      </c>
      <c r="B288" s="29">
        <v>712813.51</v>
      </c>
      <c r="C288" s="29">
        <v>670407.37</v>
      </c>
      <c r="D288" s="29">
        <v>0</v>
      </c>
      <c r="E288" s="29">
        <v>16286.78</v>
      </c>
      <c r="F288" s="29">
        <v>0</v>
      </c>
      <c r="G288" s="29">
        <v>0</v>
      </c>
      <c r="H288" s="29">
        <v>0</v>
      </c>
      <c r="I288" s="29">
        <v>5275.04</v>
      </c>
      <c r="J288" s="208">
        <f t="shared" si="4"/>
        <v>1394232.6199999999</v>
      </c>
    </row>
    <row r="289" spans="1:10" hidden="1" outlineLevel="1" x14ac:dyDescent="0.2">
      <c r="A289" s="198" t="s">
        <v>382</v>
      </c>
      <c r="B289" s="29">
        <v>2160023.1800000002</v>
      </c>
      <c r="C289" s="29">
        <v>693902.24</v>
      </c>
      <c r="D289" s="29">
        <v>775.16</v>
      </c>
      <c r="E289" s="29">
        <v>172767.04</v>
      </c>
      <c r="F289" s="29">
        <v>0</v>
      </c>
      <c r="G289" s="29">
        <v>0</v>
      </c>
      <c r="H289" s="29">
        <v>0</v>
      </c>
      <c r="I289" s="29">
        <v>76378.02</v>
      </c>
      <c r="J289" s="208">
        <f t="shared" si="4"/>
        <v>2951089.6</v>
      </c>
    </row>
    <row r="290" spans="1:10" hidden="1" outlineLevel="1" x14ac:dyDescent="0.2">
      <c r="A290" s="198" t="s">
        <v>383</v>
      </c>
      <c r="B290" s="29">
        <v>46026657.409999996</v>
      </c>
      <c r="C290" s="29">
        <v>22941673.940000001</v>
      </c>
      <c r="D290" s="29">
        <v>2545.65</v>
      </c>
      <c r="E290" s="29">
        <v>135951.39000000001</v>
      </c>
      <c r="F290" s="29">
        <v>0</v>
      </c>
      <c r="G290" s="29">
        <v>122130.4</v>
      </c>
      <c r="H290" s="29">
        <v>0</v>
      </c>
      <c r="I290" s="29">
        <v>18244.689999999999</v>
      </c>
      <c r="J290" s="208">
        <f t="shared" si="4"/>
        <v>69210714.100000009</v>
      </c>
    </row>
    <row r="291" spans="1:10" hidden="1" outlineLevel="1" x14ac:dyDescent="0.2">
      <c r="A291" s="198" t="s">
        <v>384</v>
      </c>
      <c r="B291" s="29">
        <v>26316484.48</v>
      </c>
      <c r="C291" s="29">
        <v>16427139.439999999</v>
      </c>
      <c r="D291" s="29">
        <v>583.09</v>
      </c>
      <c r="E291" s="29">
        <v>536060.86</v>
      </c>
      <c r="F291" s="29">
        <v>0</v>
      </c>
      <c r="G291" s="29">
        <v>0</v>
      </c>
      <c r="H291" s="29">
        <v>0</v>
      </c>
      <c r="I291" s="29">
        <v>617495.64</v>
      </c>
      <c r="J291" s="208">
        <f t="shared" si="4"/>
        <v>42662772.230000004</v>
      </c>
    </row>
    <row r="292" spans="1:10" hidden="1" outlineLevel="1" x14ac:dyDescent="0.2">
      <c r="A292" s="198" t="s">
        <v>385</v>
      </c>
      <c r="B292" s="29">
        <v>6574978.7400000002</v>
      </c>
      <c r="C292" s="29">
        <v>1735567.27</v>
      </c>
      <c r="D292" s="29">
        <v>1130.48</v>
      </c>
      <c r="E292" s="29">
        <v>0</v>
      </c>
      <c r="F292" s="29">
        <v>0</v>
      </c>
      <c r="G292" s="29">
        <v>0</v>
      </c>
      <c r="H292" s="29">
        <v>0</v>
      </c>
      <c r="I292" s="29">
        <v>53011.79</v>
      </c>
      <c r="J292" s="208">
        <f t="shared" si="4"/>
        <v>8258664.7000000002</v>
      </c>
    </row>
    <row r="293" spans="1:10" hidden="1" outlineLevel="1" x14ac:dyDescent="0.2">
      <c r="A293" s="198" t="s">
        <v>386</v>
      </c>
      <c r="B293" s="29">
        <v>2122573.38</v>
      </c>
      <c r="C293" s="29">
        <v>165192.68</v>
      </c>
      <c r="D293" s="29">
        <v>0</v>
      </c>
      <c r="E293" s="29">
        <v>8374.4699999999993</v>
      </c>
      <c r="F293" s="29">
        <v>0</v>
      </c>
      <c r="G293" s="29">
        <v>0</v>
      </c>
      <c r="H293" s="29">
        <v>0</v>
      </c>
      <c r="I293" s="29">
        <v>16579.48</v>
      </c>
      <c r="J293" s="208">
        <f t="shared" si="4"/>
        <v>2279561.0500000003</v>
      </c>
    </row>
    <row r="294" spans="1:10" hidden="1" outlineLevel="1" x14ac:dyDescent="0.2">
      <c r="A294" s="198" t="s">
        <v>387</v>
      </c>
      <c r="B294" s="29">
        <v>646271399.49000001</v>
      </c>
      <c r="C294" s="29">
        <v>671976036.49000001</v>
      </c>
      <c r="D294" s="29">
        <v>17868.53</v>
      </c>
      <c r="E294" s="29">
        <v>16606157.92</v>
      </c>
      <c r="F294" s="29">
        <v>686729.77</v>
      </c>
      <c r="G294" s="29">
        <v>553773.15</v>
      </c>
      <c r="H294" s="29">
        <v>805684.33</v>
      </c>
      <c r="I294" s="29">
        <v>9123961.2100000009</v>
      </c>
      <c r="J294" s="208">
        <f t="shared" ref="J294:J357" si="5">B294+C294+D294+E294+F294+G294-H294-I294</f>
        <v>1326182319.8100002</v>
      </c>
    </row>
    <row r="295" spans="1:10" hidden="1" outlineLevel="1" x14ac:dyDescent="0.2">
      <c r="A295" s="198" t="s">
        <v>388</v>
      </c>
      <c r="B295" s="29">
        <v>234047.92</v>
      </c>
      <c r="C295" s="29">
        <v>0</v>
      </c>
      <c r="D295" s="29">
        <v>0</v>
      </c>
      <c r="E295" s="29">
        <v>0</v>
      </c>
      <c r="F295" s="29">
        <v>0</v>
      </c>
      <c r="G295" s="29">
        <v>0</v>
      </c>
      <c r="H295" s="29">
        <v>0</v>
      </c>
      <c r="I295" s="29">
        <v>0</v>
      </c>
      <c r="J295" s="208">
        <f t="shared" si="5"/>
        <v>234047.92</v>
      </c>
    </row>
    <row r="296" spans="1:10" hidden="1" outlineLevel="1" x14ac:dyDescent="0.2">
      <c r="A296" s="198" t="s">
        <v>389</v>
      </c>
      <c r="B296" s="29">
        <v>3042462.76</v>
      </c>
      <c r="C296" s="29">
        <v>41105.120000000003</v>
      </c>
      <c r="D296" s="29">
        <v>0</v>
      </c>
      <c r="E296" s="29">
        <v>0</v>
      </c>
      <c r="F296" s="29">
        <v>0</v>
      </c>
      <c r="G296" s="29">
        <v>0</v>
      </c>
      <c r="H296" s="29">
        <v>0</v>
      </c>
      <c r="I296" s="29">
        <v>0</v>
      </c>
      <c r="J296" s="208">
        <f t="shared" si="5"/>
        <v>3083567.88</v>
      </c>
    </row>
    <row r="297" spans="1:10" hidden="1" outlineLevel="1" x14ac:dyDescent="0.2">
      <c r="A297" s="198" t="s">
        <v>390</v>
      </c>
      <c r="B297" s="29">
        <v>2059511.08</v>
      </c>
      <c r="C297" s="29">
        <v>2206187.1</v>
      </c>
      <c r="D297" s="29">
        <v>0</v>
      </c>
      <c r="E297" s="29">
        <v>0</v>
      </c>
      <c r="F297" s="29">
        <v>0</v>
      </c>
      <c r="G297" s="29">
        <v>0</v>
      </c>
      <c r="H297" s="29">
        <v>0</v>
      </c>
      <c r="I297" s="29">
        <v>246242.24</v>
      </c>
      <c r="J297" s="208">
        <f t="shared" si="5"/>
        <v>4019455.9399999995</v>
      </c>
    </row>
    <row r="298" spans="1:10" hidden="1" outlineLevel="1" x14ac:dyDescent="0.2">
      <c r="A298" s="198" t="s">
        <v>391</v>
      </c>
      <c r="B298" s="29">
        <v>1746060.98</v>
      </c>
      <c r="C298" s="29">
        <v>4423.24</v>
      </c>
      <c r="D298" s="29">
        <v>0</v>
      </c>
      <c r="E298" s="29">
        <v>0</v>
      </c>
      <c r="F298" s="29">
        <v>0</v>
      </c>
      <c r="G298" s="29">
        <v>0</v>
      </c>
      <c r="H298" s="29">
        <v>199.26</v>
      </c>
      <c r="I298" s="29">
        <v>0</v>
      </c>
      <c r="J298" s="208">
        <f t="shared" si="5"/>
        <v>1750284.96</v>
      </c>
    </row>
    <row r="299" spans="1:10" hidden="1" outlineLevel="1" x14ac:dyDescent="0.2">
      <c r="A299" s="198" t="s">
        <v>392</v>
      </c>
      <c r="B299" s="29">
        <v>14683043.35</v>
      </c>
      <c r="C299" s="29">
        <v>8505656.1199999992</v>
      </c>
      <c r="D299" s="29">
        <v>2628.77</v>
      </c>
      <c r="E299" s="29">
        <v>173889.11</v>
      </c>
      <c r="F299" s="29">
        <v>0</v>
      </c>
      <c r="G299" s="29">
        <v>0</v>
      </c>
      <c r="H299" s="29">
        <v>0</v>
      </c>
      <c r="I299" s="29">
        <v>329577.15000000002</v>
      </c>
      <c r="J299" s="208">
        <f t="shared" si="5"/>
        <v>23035640.199999999</v>
      </c>
    </row>
    <row r="300" spans="1:10" hidden="1" outlineLevel="1" x14ac:dyDescent="0.2">
      <c r="A300" s="198" t="s">
        <v>393</v>
      </c>
      <c r="B300" s="29">
        <v>2827656.82</v>
      </c>
      <c r="C300" s="29">
        <v>385481.59</v>
      </c>
      <c r="D300" s="29">
        <v>5909.16</v>
      </c>
      <c r="E300" s="29">
        <v>0</v>
      </c>
      <c r="F300" s="29">
        <v>0</v>
      </c>
      <c r="G300" s="29">
        <v>119699.3</v>
      </c>
      <c r="H300" s="29">
        <v>20063.439999999999</v>
      </c>
      <c r="I300" s="29">
        <v>0</v>
      </c>
      <c r="J300" s="208">
        <f t="shared" si="5"/>
        <v>3318683.4299999997</v>
      </c>
    </row>
    <row r="301" spans="1:10" hidden="1" outlineLevel="1" x14ac:dyDescent="0.2">
      <c r="A301" s="198" t="s">
        <v>394</v>
      </c>
      <c r="B301" s="29">
        <v>8608069.9399999995</v>
      </c>
      <c r="C301" s="29">
        <v>1053715.1399999999</v>
      </c>
      <c r="D301" s="29">
        <v>435.31</v>
      </c>
      <c r="E301" s="29">
        <v>0</v>
      </c>
      <c r="F301" s="29">
        <v>5932.34</v>
      </c>
      <c r="G301" s="29">
        <v>0</v>
      </c>
      <c r="H301" s="29">
        <v>-7298.82</v>
      </c>
      <c r="I301" s="29">
        <v>42920.94</v>
      </c>
      <c r="J301" s="208">
        <f t="shared" si="5"/>
        <v>9632530.6100000013</v>
      </c>
    </row>
    <row r="302" spans="1:10" hidden="1" outlineLevel="1" x14ac:dyDescent="0.2">
      <c r="A302" s="198" t="s">
        <v>395</v>
      </c>
      <c r="B302" s="29">
        <v>7581447.7199999997</v>
      </c>
      <c r="C302" s="29">
        <v>2607926.96</v>
      </c>
      <c r="D302" s="29">
        <v>0</v>
      </c>
      <c r="E302" s="29">
        <v>0</v>
      </c>
      <c r="F302" s="29">
        <v>0</v>
      </c>
      <c r="G302" s="29">
        <v>0</v>
      </c>
      <c r="H302" s="29">
        <v>-4788.7</v>
      </c>
      <c r="I302" s="29">
        <v>21918.77</v>
      </c>
      <c r="J302" s="208">
        <f t="shared" si="5"/>
        <v>10172244.609999999</v>
      </c>
    </row>
    <row r="303" spans="1:10" hidden="1" outlineLevel="1" x14ac:dyDescent="0.2">
      <c r="A303" s="198" t="s">
        <v>396</v>
      </c>
      <c r="B303" s="29">
        <v>968109.88</v>
      </c>
      <c r="C303" s="29">
        <v>510904.82</v>
      </c>
      <c r="D303" s="29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3812.14</v>
      </c>
      <c r="J303" s="208">
        <f t="shared" si="5"/>
        <v>1475202.56</v>
      </c>
    </row>
    <row r="304" spans="1:10" hidden="1" outlineLevel="1" x14ac:dyDescent="0.2">
      <c r="A304" s="198" t="s">
        <v>397</v>
      </c>
      <c r="B304" s="29">
        <v>2404995.77</v>
      </c>
      <c r="C304" s="29">
        <v>1435819.87</v>
      </c>
      <c r="D304" s="29">
        <v>0</v>
      </c>
      <c r="E304" s="29">
        <v>65897.460000000006</v>
      </c>
      <c r="F304" s="29">
        <v>0</v>
      </c>
      <c r="G304" s="29">
        <v>0</v>
      </c>
      <c r="H304" s="29">
        <v>0</v>
      </c>
      <c r="I304" s="29">
        <v>41109.949999999997</v>
      </c>
      <c r="J304" s="208">
        <f t="shared" si="5"/>
        <v>3865603.15</v>
      </c>
    </row>
    <row r="305" spans="1:10" hidden="1" outlineLevel="1" x14ac:dyDescent="0.2">
      <c r="A305" s="198" t="s">
        <v>398</v>
      </c>
      <c r="B305" s="29">
        <v>2033730.61</v>
      </c>
      <c r="C305" s="29">
        <v>0</v>
      </c>
      <c r="D305" s="29">
        <v>284.93</v>
      </c>
      <c r="E305" s="29">
        <v>0</v>
      </c>
      <c r="F305" s="29">
        <v>0</v>
      </c>
      <c r="G305" s="29">
        <v>0</v>
      </c>
      <c r="H305" s="29">
        <v>0</v>
      </c>
      <c r="I305" s="29">
        <v>0</v>
      </c>
      <c r="J305" s="208">
        <f t="shared" si="5"/>
        <v>2034015.54</v>
      </c>
    </row>
    <row r="306" spans="1:10" hidden="1" outlineLevel="1" x14ac:dyDescent="0.2">
      <c r="A306" s="198" t="s">
        <v>399</v>
      </c>
      <c r="B306" s="29">
        <v>5024554.42</v>
      </c>
      <c r="C306" s="29">
        <v>1986495.22</v>
      </c>
      <c r="D306" s="29">
        <v>774.6</v>
      </c>
      <c r="E306" s="29">
        <v>50050</v>
      </c>
      <c r="F306" s="29">
        <v>0</v>
      </c>
      <c r="G306" s="29">
        <v>0</v>
      </c>
      <c r="H306" s="29">
        <v>0</v>
      </c>
      <c r="I306" s="29">
        <v>45152.95</v>
      </c>
      <c r="J306" s="208">
        <f t="shared" si="5"/>
        <v>7016721.2899999991</v>
      </c>
    </row>
    <row r="307" spans="1:10" hidden="1" outlineLevel="1" x14ac:dyDescent="0.2">
      <c r="A307" s="198" t="s">
        <v>400</v>
      </c>
      <c r="B307" s="29">
        <v>6431190.7000000002</v>
      </c>
      <c r="C307" s="29">
        <v>1145048.71</v>
      </c>
      <c r="D307" s="29">
        <v>815.02</v>
      </c>
      <c r="E307" s="29">
        <v>91249.32</v>
      </c>
      <c r="F307" s="29">
        <v>18833.32</v>
      </c>
      <c r="G307" s="29">
        <v>0</v>
      </c>
      <c r="H307" s="29">
        <v>0</v>
      </c>
      <c r="I307" s="29">
        <v>27152.21</v>
      </c>
      <c r="J307" s="208">
        <f t="shared" si="5"/>
        <v>7659984.8600000003</v>
      </c>
    </row>
    <row r="308" spans="1:10" hidden="1" outlineLevel="1" x14ac:dyDescent="0.2">
      <c r="A308" s="198" t="s">
        <v>401</v>
      </c>
      <c r="B308" s="29">
        <v>1694750.37</v>
      </c>
      <c r="C308" s="29">
        <v>111386.29</v>
      </c>
      <c r="D308" s="29">
        <v>145.15</v>
      </c>
      <c r="E308" s="29">
        <v>0</v>
      </c>
      <c r="F308" s="29">
        <v>0</v>
      </c>
      <c r="G308" s="29">
        <v>0</v>
      </c>
      <c r="H308" s="29">
        <v>0</v>
      </c>
      <c r="I308" s="29">
        <v>52869.15</v>
      </c>
      <c r="J308" s="208">
        <f t="shared" si="5"/>
        <v>1753412.6600000001</v>
      </c>
    </row>
    <row r="309" spans="1:10" hidden="1" outlineLevel="1" x14ac:dyDescent="0.2">
      <c r="A309" s="198" t="s">
        <v>402</v>
      </c>
      <c r="B309" s="29">
        <v>324852.98</v>
      </c>
      <c r="C309" s="29">
        <v>0</v>
      </c>
      <c r="D309" s="29">
        <v>0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08">
        <f t="shared" si="5"/>
        <v>324852.98</v>
      </c>
    </row>
    <row r="310" spans="1:10" hidden="1" outlineLevel="1" x14ac:dyDescent="0.2">
      <c r="A310" s="198" t="s">
        <v>403</v>
      </c>
      <c r="B310" s="29">
        <v>872836.2</v>
      </c>
      <c r="C310" s="29">
        <v>21721.82</v>
      </c>
      <c r="D310" s="29">
        <v>759.28</v>
      </c>
      <c r="E310" s="29">
        <v>0</v>
      </c>
      <c r="F310" s="29">
        <v>0</v>
      </c>
      <c r="G310" s="29">
        <v>0</v>
      </c>
      <c r="H310" s="29">
        <v>0</v>
      </c>
      <c r="I310" s="29">
        <v>0</v>
      </c>
      <c r="J310" s="208">
        <f t="shared" si="5"/>
        <v>895317.29999999993</v>
      </c>
    </row>
    <row r="311" spans="1:10" hidden="1" outlineLevel="1" x14ac:dyDescent="0.2">
      <c r="A311" s="198" t="s">
        <v>404</v>
      </c>
      <c r="B311" s="29">
        <v>2930930.9</v>
      </c>
      <c r="C311" s="29">
        <v>824289.77</v>
      </c>
      <c r="D311" s="29">
        <v>0</v>
      </c>
      <c r="E311" s="29">
        <v>0</v>
      </c>
      <c r="F311" s="29">
        <v>0</v>
      </c>
      <c r="G311" s="29">
        <v>0</v>
      </c>
      <c r="H311" s="29">
        <v>0</v>
      </c>
      <c r="I311" s="29">
        <v>8167.69</v>
      </c>
      <c r="J311" s="208">
        <f t="shared" si="5"/>
        <v>3747052.98</v>
      </c>
    </row>
    <row r="312" spans="1:10" hidden="1" outlineLevel="1" x14ac:dyDescent="0.2">
      <c r="A312" s="198" t="s">
        <v>405</v>
      </c>
      <c r="B312" s="29">
        <v>1886834.53</v>
      </c>
      <c r="C312" s="29">
        <v>41643.21</v>
      </c>
      <c r="D312" s="29">
        <v>1192.98</v>
      </c>
      <c r="E312" s="29">
        <v>0</v>
      </c>
      <c r="F312" s="29">
        <v>0</v>
      </c>
      <c r="G312" s="29">
        <v>0</v>
      </c>
      <c r="H312" s="29">
        <v>0</v>
      </c>
      <c r="I312" s="29">
        <v>44696.51</v>
      </c>
      <c r="J312" s="208">
        <f t="shared" si="5"/>
        <v>1884974.21</v>
      </c>
    </row>
    <row r="313" spans="1:10" hidden="1" outlineLevel="1" x14ac:dyDescent="0.2">
      <c r="A313" s="198" t="s">
        <v>406</v>
      </c>
      <c r="B313" s="29">
        <v>3667431.37</v>
      </c>
      <c r="C313" s="29">
        <v>767082.89</v>
      </c>
      <c r="D313" s="29">
        <v>0</v>
      </c>
      <c r="E313" s="29">
        <v>0</v>
      </c>
      <c r="F313" s="29">
        <v>0</v>
      </c>
      <c r="G313" s="29">
        <v>0</v>
      </c>
      <c r="H313" s="29">
        <v>0</v>
      </c>
      <c r="I313" s="29">
        <v>1351.98</v>
      </c>
      <c r="J313" s="208">
        <f t="shared" si="5"/>
        <v>4433162.2799999993</v>
      </c>
    </row>
    <row r="314" spans="1:10" hidden="1" outlineLevel="1" x14ac:dyDescent="0.2">
      <c r="A314" s="198" t="s">
        <v>407</v>
      </c>
      <c r="B314" s="29">
        <v>872730.86</v>
      </c>
      <c r="C314" s="29">
        <v>14655.22</v>
      </c>
      <c r="D314" s="29">
        <v>0</v>
      </c>
      <c r="E314" s="29">
        <v>0</v>
      </c>
      <c r="F314" s="29">
        <v>0</v>
      </c>
      <c r="G314" s="29">
        <v>0</v>
      </c>
      <c r="H314" s="29">
        <v>0</v>
      </c>
      <c r="I314" s="29">
        <v>669.32</v>
      </c>
      <c r="J314" s="208">
        <f t="shared" si="5"/>
        <v>886716.76</v>
      </c>
    </row>
    <row r="315" spans="1:10" hidden="1" outlineLevel="1" x14ac:dyDescent="0.2">
      <c r="A315" s="198" t="s">
        <v>408</v>
      </c>
      <c r="B315" s="29">
        <v>3501139.76</v>
      </c>
      <c r="C315" s="29">
        <v>1584740.54</v>
      </c>
      <c r="D315" s="29">
        <v>0</v>
      </c>
      <c r="E315" s="29">
        <v>42364.91</v>
      </c>
      <c r="F315" s="29">
        <v>0</v>
      </c>
      <c r="G315" s="29">
        <v>0</v>
      </c>
      <c r="H315" s="29">
        <v>0</v>
      </c>
      <c r="I315" s="29">
        <v>166535.79999999999</v>
      </c>
      <c r="J315" s="208">
        <f t="shared" si="5"/>
        <v>4961709.41</v>
      </c>
    </row>
    <row r="316" spans="1:10" hidden="1" outlineLevel="1" x14ac:dyDescent="0.2">
      <c r="A316" s="198" t="s">
        <v>409</v>
      </c>
      <c r="B316" s="29">
        <v>1690694.6</v>
      </c>
      <c r="C316" s="29">
        <v>13657.33</v>
      </c>
      <c r="D316" s="29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08">
        <f t="shared" si="5"/>
        <v>1704351.9300000002</v>
      </c>
    </row>
    <row r="317" spans="1:10" hidden="1" outlineLevel="1" x14ac:dyDescent="0.2">
      <c r="A317" s="198" t="s">
        <v>410</v>
      </c>
      <c r="B317" s="29">
        <v>1385436.21</v>
      </c>
      <c r="C317" s="29">
        <v>88805.37</v>
      </c>
      <c r="D317" s="29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08">
        <f t="shared" si="5"/>
        <v>1474241.58</v>
      </c>
    </row>
    <row r="318" spans="1:10" hidden="1" outlineLevel="1" x14ac:dyDescent="0.2">
      <c r="A318" s="198" t="s">
        <v>411</v>
      </c>
      <c r="B318" s="29">
        <v>301431.46000000002</v>
      </c>
      <c r="C318" s="29">
        <v>61082.67</v>
      </c>
      <c r="D318" s="29">
        <v>1287.1300000000001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08">
        <f t="shared" si="5"/>
        <v>363801.26</v>
      </c>
    </row>
    <row r="319" spans="1:10" hidden="1" outlineLevel="1" x14ac:dyDescent="0.2">
      <c r="A319" s="198" t="s">
        <v>412</v>
      </c>
      <c r="B319" s="29">
        <v>5461539.8499999996</v>
      </c>
      <c r="C319" s="29">
        <v>4192520.69</v>
      </c>
      <c r="D319" s="29">
        <v>0</v>
      </c>
      <c r="E319" s="29">
        <v>225132.34</v>
      </c>
      <c r="F319" s="29">
        <v>0</v>
      </c>
      <c r="G319" s="29">
        <v>0</v>
      </c>
      <c r="H319" s="29">
        <v>0</v>
      </c>
      <c r="I319" s="29">
        <v>560158.38</v>
      </c>
      <c r="J319" s="208">
        <f t="shared" si="5"/>
        <v>9319034.4999999981</v>
      </c>
    </row>
    <row r="320" spans="1:10" hidden="1" outlineLevel="1" x14ac:dyDescent="0.2">
      <c r="A320" s="198" t="s">
        <v>413</v>
      </c>
      <c r="B320" s="29">
        <v>344916.08</v>
      </c>
      <c r="C320" s="29">
        <v>0</v>
      </c>
      <c r="D320" s="29">
        <v>0</v>
      </c>
      <c r="E320" s="29">
        <v>0</v>
      </c>
      <c r="F320" s="29">
        <v>0</v>
      </c>
      <c r="G320" s="29">
        <v>0</v>
      </c>
      <c r="H320" s="29">
        <v>2132.92</v>
      </c>
      <c r="I320" s="29">
        <v>0</v>
      </c>
      <c r="J320" s="208">
        <f t="shared" si="5"/>
        <v>342783.16000000003</v>
      </c>
    </row>
    <row r="321" spans="1:10" hidden="1" outlineLevel="1" x14ac:dyDescent="0.2">
      <c r="A321" s="198" t="s">
        <v>414</v>
      </c>
      <c r="B321" s="29">
        <v>5841370.9900000002</v>
      </c>
      <c r="C321" s="29">
        <v>4748886.41</v>
      </c>
      <c r="D321" s="29">
        <v>0</v>
      </c>
      <c r="E321" s="29">
        <v>215609.21</v>
      </c>
      <c r="F321" s="29">
        <v>0</v>
      </c>
      <c r="G321" s="29">
        <v>0</v>
      </c>
      <c r="H321" s="29">
        <v>1701.84</v>
      </c>
      <c r="I321" s="29">
        <v>182057.26</v>
      </c>
      <c r="J321" s="208">
        <f t="shared" si="5"/>
        <v>10622107.510000002</v>
      </c>
    </row>
    <row r="322" spans="1:10" hidden="1" outlineLevel="1" x14ac:dyDescent="0.2">
      <c r="A322" s="198" t="s">
        <v>415</v>
      </c>
      <c r="B322" s="29">
        <v>4476430.33</v>
      </c>
      <c r="C322" s="29">
        <v>2881691.25</v>
      </c>
      <c r="D322" s="29">
        <v>0</v>
      </c>
      <c r="E322" s="29">
        <v>104099.48</v>
      </c>
      <c r="F322" s="29">
        <v>0</v>
      </c>
      <c r="G322" s="29">
        <v>0</v>
      </c>
      <c r="H322" s="29">
        <v>-6527.3</v>
      </c>
      <c r="I322" s="29">
        <v>161791.82</v>
      </c>
      <c r="J322" s="208">
        <f t="shared" si="5"/>
        <v>7306956.54</v>
      </c>
    </row>
    <row r="323" spans="1:10" hidden="1" outlineLevel="1" x14ac:dyDescent="0.2">
      <c r="A323" s="198" t="s">
        <v>416</v>
      </c>
      <c r="B323" s="29">
        <v>2964735.15</v>
      </c>
      <c r="C323" s="29">
        <v>127891.12</v>
      </c>
      <c r="D323" s="29">
        <v>1649.21</v>
      </c>
      <c r="E323" s="29">
        <v>0</v>
      </c>
      <c r="F323" s="29">
        <v>0</v>
      </c>
      <c r="G323" s="29">
        <v>0</v>
      </c>
      <c r="H323" s="29">
        <v>85665.04</v>
      </c>
      <c r="I323" s="29">
        <v>15095.56</v>
      </c>
      <c r="J323" s="208">
        <f t="shared" si="5"/>
        <v>2993514.88</v>
      </c>
    </row>
    <row r="324" spans="1:10" hidden="1" outlineLevel="1" x14ac:dyDescent="0.2">
      <c r="A324" s="198" t="s">
        <v>417</v>
      </c>
      <c r="B324" s="29">
        <v>4297586.84</v>
      </c>
      <c r="C324" s="29">
        <v>1952373.23</v>
      </c>
      <c r="D324" s="29">
        <v>0</v>
      </c>
      <c r="E324" s="29">
        <v>115830</v>
      </c>
      <c r="F324" s="29">
        <v>0</v>
      </c>
      <c r="G324" s="29">
        <v>0</v>
      </c>
      <c r="H324" s="29">
        <v>0</v>
      </c>
      <c r="I324" s="29">
        <v>135609.14000000001</v>
      </c>
      <c r="J324" s="208">
        <f t="shared" si="5"/>
        <v>6230180.9300000006</v>
      </c>
    </row>
    <row r="325" spans="1:10" hidden="1" outlineLevel="1" x14ac:dyDescent="0.2">
      <c r="A325" s="198" t="s">
        <v>418</v>
      </c>
      <c r="B325" s="29">
        <v>872616.31</v>
      </c>
      <c r="C325" s="29">
        <v>1364.56</v>
      </c>
      <c r="D325" s="29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08">
        <f t="shared" si="5"/>
        <v>873980.87000000011</v>
      </c>
    </row>
    <row r="326" spans="1:10" hidden="1" outlineLevel="1" x14ac:dyDescent="0.2">
      <c r="A326" s="198" t="s">
        <v>419</v>
      </c>
      <c r="B326" s="29">
        <v>9139495.0399999991</v>
      </c>
      <c r="C326" s="29">
        <v>3736727.81</v>
      </c>
      <c r="D326" s="29">
        <v>0</v>
      </c>
      <c r="E326" s="29">
        <v>0</v>
      </c>
      <c r="F326" s="29">
        <v>0</v>
      </c>
      <c r="G326" s="29">
        <v>0</v>
      </c>
      <c r="H326" s="29">
        <v>0</v>
      </c>
      <c r="I326" s="29">
        <v>327825.01</v>
      </c>
      <c r="J326" s="208">
        <f t="shared" si="5"/>
        <v>12548397.84</v>
      </c>
    </row>
    <row r="327" spans="1:10" hidden="1" outlineLevel="1" x14ac:dyDescent="0.2">
      <c r="A327" s="198" t="s">
        <v>279</v>
      </c>
      <c r="B327" s="29">
        <v>352355.58</v>
      </c>
      <c r="C327" s="29">
        <v>0</v>
      </c>
      <c r="D327" s="29">
        <v>0</v>
      </c>
      <c r="E327" s="29">
        <v>0</v>
      </c>
      <c r="F327" s="29">
        <v>0</v>
      </c>
      <c r="G327" s="29">
        <v>0</v>
      </c>
      <c r="H327" s="29">
        <v>0</v>
      </c>
      <c r="I327" s="29">
        <v>0</v>
      </c>
      <c r="J327" s="208">
        <f t="shared" si="5"/>
        <v>352355.58</v>
      </c>
    </row>
    <row r="328" spans="1:10" hidden="1" outlineLevel="1" x14ac:dyDescent="0.2">
      <c r="A328" s="198" t="s">
        <v>420</v>
      </c>
      <c r="B328" s="29">
        <v>7396967.4199999999</v>
      </c>
      <c r="C328" s="29">
        <v>3731228.64</v>
      </c>
      <c r="D328" s="29">
        <v>230.03</v>
      </c>
      <c r="E328" s="29">
        <v>137541.1</v>
      </c>
      <c r="F328" s="29">
        <v>13673.11</v>
      </c>
      <c r="G328" s="29">
        <v>0</v>
      </c>
      <c r="H328" s="29">
        <v>0</v>
      </c>
      <c r="I328" s="29">
        <v>141930.18</v>
      </c>
      <c r="J328" s="208">
        <f t="shared" si="5"/>
        <v>11137710.119999999</v>
      </c>
    </row>
    <row r="329" spans="1:10" hidden="1" outlineLevel="1" x14ac:dyDescent="0.2">
      <c r="A329" s="198" t="s">
        <v>421</v>
      </c>
      <c r="B329" s="29">
        <v>460751.95</v>
      </c>
      <c r="C329" s="29">
        <v>24095.46</v>
      </c>
      <c r="D329" s="29">
        <v>0</v>
      </c>
      <c r="E329" s="29">
        <v>0</v>
      </c>
      <c r="F329" s="29">
        <v>0</v>
      </c>
      <c r="G329" s="29">
        <v>0</v>
      </c>
      <c r="H329" s="29">
        <v>0</v>
      </c>
      <c r="I329" s="29">
        <v>247.14</v>
      </c>
      <c r="J329" s="208">
        <f t="shared" si="5"/>
        <v>484600.27</v>
      </c>
    </row>
    <row r="330" spans="1:10" hidden="1" outlineLevel="1" x14ac:dyDescent="0.2">
      <c r="A330" s="198" t="s">
        <v>422</v>
      </c>
      <c r="B330" s="29">
        <v>1297431.33</v>
      </c>
      <c r="C330" s="29">
        <v>375548.9</v>
      </c>
      <c r="D330" s="29">
        <v>753.78</v>
      </c>
      <c r="E330" s="29">
        <v>0</v>
      </c>
      <c r="F330" s="29">
        <v>0</v>
      </c>
      <c r="G330" s="29">
        <v>0</v>
      </c>
      <c r="H330" s="29">
        <v>0</v>
      </c>
      <c r="I330" s="29">
        <v>0</v>
      </c>
      <c r="J330" s="208">
        <f t="shared" si="5"/>
        <v>1673734.01</v>
      </c>
    </row>
    <row r="331" spans="1:10" hidden="1" outlineLevel="1" x14ac:dyDescent="0.2">
      <c r="A331" s="198" t="s">
        <v>423</v>
      </c>
      <c r="B331" s="29">
        <v>16964146.260000002</v>
      </c>
      <c r="C331" s="29">
        <v>19478376.219999999</v>
      </c>
      <c r="D331" s="29">
        <v>2804.98</v>
      </c>
      <c r="E331" s="29">
        <v>710813.09</v>
      </c>
      <c r="F331" s="29">
        <v>0</v>
      </c>
      <c r="G331" s="29">
        <v>0</v>
      </c>
      <c r="H331" s="29">
        <v>22304</v>
      </c>
      <c r="I331" s="29">
        <v>815894.53</v>
      </c>
      <c r="J331" s="208">
        <f t="shared" si="5"/>
        <v>36317942.020000003</v>
      </c>
    </row>
    <row r="332" spans="1:10" hidden="1" outlineLevel="1" x14ac:dyDescent="0.2">
      <c r="A332" s="198" t="s">
        <v>424</v>
      </c>
      <c r="B332" s="29">
        <v>5116190.05</v>
      </c>
      <c r="C332" s="29">
        <v>38350.06</v>
      </c>
      <c r="D332" s="29">
        <v>10.8</v>
      </c>
      <c r="E332" s="29">
        <v>0</v>
      </c>
      <c r="F332" s="29">
        <v>0</v>
      </c>
      <c r="G332" s="29">
        <v>0</v>
      </c>
      <c r="H332" s="29">
        <v>0</v>
      </c>
      <c r="I332" s="29">
        <v>42423.78</v>
      </c>
      <c r="J332" s="208">
        <f t="shared" si="5"/>
        <v>5112127.129999999</v>
      </c>
    </row>
    <row r="333" spans="1:10" hidden="1" outlineLevel="1" x14ac:dyDescent="0.2">
      <c r="A333" s="198" t="s">
        <v>425</v>
      </c>
      <c r="B333" s="29">
        <v>1626727.5</v>
      </c>
      <c r="C333" s="29">
        <v>876021.27</v>
      </c>
      <c r="D333" s="29">
        <v>0</v>
      </c>
      <c r="E333" s="29">
        <v>129870</v>
      </c>
      <c r="F333" s="29">
        <v>0</v>
      </c>
      <c r="G333" s="29">
        <v>0</v>
      </c>
      <c r="H333" s="29">
        <v>0</v>
      </c>
      <c r="I333" s="29">
        <v>79305.8</v>
      </c>
      <c r="J333" s="208">
        <f t="shared" si="5"/>
        <v>2553312.9700000002</v>
      </c>
    </row>
    <row r="334" spans="1:10" hidden="1" outlineLevel="1" x14ac:dyDescent="0.2">
      <c r="A334" s="198" t="s">
        <v>426</v>
      </c>
      <c r="B334" s="29">
        <v>5422279.9299999997</v>
      </c>
      <c r="C334" s="29">
        <v>689136.3</v>
      </c>
      <c r="D334" s="29">
        <v>1819.1</v>
      </c>
      <c r="E334" s="29">
        <v>0</v>
      </c>
      <c r="F334" s="29">
        <v>0</v>
      </c>
      <c r="G334" s="29">
        <v>0</v>
      </c>
      <c r="H334" s="29">
        <v>0</v>
      </c>
      <c r="I334" s="29">
        <v>88259.01</v>
      </c>
      <c r="J334" s="208">
        <f t="shared" si="5"/>
        <v>6024976.3199999994</v>
      </c>
    </row>
    <row r="335" spans="1:10" hidden="1" outlineLevel="1" x14ac:dyDescent="0.2">
      <c r="A335" s="198" t="s">
        <v>427</v>
      </c>
      <c r="B335" s="29">
        <v>4738279.7300000004</v>
      </c>
      <c r="C335" s="29">
        <v>2644650.4900000002</v>
      </c>
      <c r="D335" s="29">
        <v>0</v>
      </c>
      <c r="E335" s="29">
        <v>66986.81</v>
      </c>
      <c r="F335" s="29">
        <v>0</v>
      </c>
      <c r="G335" s="29">
        <v>0</v>
      </c>
      <c r="H335" s="29">
        <v>6220.92</v>
      </c>
      <c r="I335" s="29">
        <v>9951.92</v>
      </c>
      <c r="J335" s="208">
        <f t="shared" si="5"/>
        <v>7433744.1900000004</v>
      </c>
    </row>
    <row r="336" spans="1:10" hidden="1" outlineLevel="1" x14ac:dyDescent="0.2">
      <c r="A336" s="198" t="s">
        <v>428</v>
      </c>
      <c r="B336" s="29">
        <v>3052263.21</v>
      </c>
      <c r="C336" s="29">
        <v>1037777.6</v>
      </c>
      <c r="D336" s="29">
        <v>458.22</v>
      </c>
      <c r="E336" s="29">
        <v>0</v>
      </c>
      <c r="F336" s="29">
        <v>0</v>
      </c>
      <c r="G336" s="29">
        <v>0</v>
      </c>
      <c r="H336" s="29">
        <v>0</v>
      </c>
      <c r="I336" s="29">
        <v>21301.1</v>
      </c>
      <c r="J336" s="208">
        <f t="shared" si="5"/>
        <v>4069197.93</v>
      </c>
    </row>
    <row r="337" spans="1:10" hidden="1" outlineLevel="1" x14ac:dyDescent="0.2">
      <c r="A337" s="198" t="s">
        <v>429</v>
      </c>
      <c r="B337" s="29">
        <v>5586056.75</v>
      </c>
      <c r="C337" s="29">
        <v>435863.6</v>
      </c>
      <c r="D337" s="29">
        <v>1392.61</v>
      </c>
      <c r="E337" s="29">
        <v>0</v>
      </c>
      <c r="F337" s="29">
        <v>0</v>
      </c>
      <c r="G337" s="29">
        <v>0</v>
      </c>
      <c r="H337" s="29">
        <v>0</v>
      </c>
      <c r="I337" s="29">
        <v>18425.830000000002</v>
      </c>
      <c r="J337" s="208">
        <f t="shared" si="5"/>
        <v>6004887.1299999999</v>
      </c>
    </row>
    <row r="338" spans="1:10" hidden="1" outlineLevel="1" x14ac:dyDescent="0.2">
      <c r="A338" s="198" t="s">
        <v>430</v>
      </c>
      <c r="B338" s="29">
        <v>14471222.48</v>
      </c>
      <c r="C338" s="29">
        <v>8713950.0600000005</v>
      </c>
      <c r="D338" s="29">
        <v>0</v>
      </c>
      <c r="E338" s="29">
        <v>0</v>
      </c>
      <c r="F338" s="29">
        <v>44149</v>
      </c>
      <c r="G338" s="29">
        <v>0</v>
      </c>
      <c r="H338" s="29">
        <v>164800</v>
      </c>
      <c r="I338" s="29">
        <v>428207.35999999999</v>
      </c>
      <c r="J338" s="208">
        <f t="shared" si="5"/>
        <v>22636314.18</v>
      </c>
    </row>
    <row r="339" spans="1:10" hidden="1" outlineLevel="1" x14ac:dyDescent="0.2">
      <c r="A339" s="198" t="s">
        <v>431</v>
      </c>
      <c r="B339" s="29">
        <v>2300519.77</v>
      </c>
      <c r="C339" s="29">
        <v>2640289.5299999998</v>
      </c>
      <c r="D339" s="29">
        <v>0</v>
      </c>
      <c r="E339" s="29">
        <v>17619</v>
      </c>
      <c r="F339" s="29">
        <v>0</v>
      </c>
      <c r="G339" s="29">
        <v>0</v>
      </c>
      <c r="H339" s="29">
        <v>0</v>
      </c>
      <c r="I339" s="29">
        <v>1036.69</v>
      </c>
      <c r="J339" s="208">
        <f t="shared" si="5"/>
        <v>4957391.6099999994</v>
      </c>
    </row>
    <row r="340" spans="1:10" hidden="1" outlineLevel="1" x14ac:dyDescent="0.2">
      <c r="A340" s="198" t="s">
        <v>432</v>
      </c>
      <c r="B340" s="29">
        <v>969866.1</v>
      </c>
      <c r="C340" s="29">
        <v>474083.9</v>
      </c>
      <c r="D340" s="29">
        <v>0</v>
      </c>
      <c r="E340" s="29">
        <v>18752.23</v>
      </c>
      <c r="F340" s="29">
        <v>0</v>
      </c>
      <c r="G340" s="29">
        <v>0</v>
      </c>
      <c r="H340" s="29">
        <v>0</v>
      </c>
      <c r="I340" s="29">
        <v>46082.32</v>
      </c>
      <c r="J340" s="208">
        <f t="shared" si="5"/>
        <v>1416619.91</v>
      </c>
    </row>
    <row r="341" spans="1:10" hidden="1" outlineLevel="1" x14ac:dyDescent="0.2">
      <c r="A341" s="198" t="s">
        <v>433</v>
      </c>
      <c r="B341" s="29">
        <v>443090.76</v>
      </c>
      <c r="C341" s="29">
        <v>0</v>
      </c>
      <c r="D341" s="29">
        <v>0</v>
      </c>
      <c r="E341" s="29">
        <v>0</v>
      </c>
      <c r="F341" s="29">
        <v>0</v>
      </c>
      <c r="G341" s="29">
        <v>0</v>
      </c>
      <c r="H341" s="29">
        <v>0</v>
      </c>
      <c r="I341" s="29">
        <v>0</v>
      </c>
      <c r="J341" s="208">
        <f t="shared" si="5"/>
        <v>443090.76</v>
      </c>
    </row>
    <row r="342" spans="1:10" hidden="1" outlineLevel="1" x14ac:dyDescent="0.2">
      <c r="A342" s="198" t="s">
        <v>434</v>
      </c>
      <c r="B342" s="29">
        <v>31256.11</v>
      </c>
      <c r="C342" s="29">
        <v>0</v>
      </c>
      <c r="D342" s="29">
        <v>0</v>
      </c>
      <c r="E342" s="29">
        <v>0</v>
      </c>
      <c r="F342" s="29">
        <v>0</v>
      </c>
      <c r="G342" s="29">
        <v>0</v>
      </c>
      <c r="H342" s="29">
        <v>0</v>
      </c>
      <c r="I342" s="29">
        <v>0</v>
      </c>
      <c r="J342" s="208">
        <f t="shared" si="5"/>
        <v>31256.11</v>
      </c>
    </row>
    <row r="343" spans="1:10" hidden="1" outlineLevel="1" x14ac:dyDescent="0.2">
      <c r="A343" s="198" t="s">
        <v>106</v>
      </c>
      <c r="B343" s="29">
        <v>503738.82</v>
      </c>
      <c r="C343" s="29">
        <v>0</v>
      </c>
      <c r="D343" s="29">
        <v>0</v>
      </c>
      <c r="E343" s="29">
        <v>0</v>
      </c>
      <c r="F343" s="29">
        <v>0</v>
      </c>
      <c r="G343" s="29">
        <v>0</v>
      </c>
      <c r="H343" s="29">
        <v>0</v>
      </c>
      <c r="I343" s="29">
        <v>0</v>
      </c>
      <c r="J343" s="208">
        <f t="shared" si="5"/>
        <v>503738.82</v>
      </c>
    </row>
    <row r="344" spans="1:10" hidden="1" outlineLevel="1" x14ac:dyDescent="0.2">
      <c r="A344" s="198" t="s">
        <v>435</v>
      </c>
      <c r="B344" s="29">
        <v>2937071.65</v>
      </c>
      <c r="C344" s="29">
        <v>1618886.6</v>
      </c>
      <c r="D344" s="29">
        <v>0</v>
      </c>
      <c r="E344" s="29">
        <v>124574.97</v>
      </c>
      <c r="F344" s="29">
        <v>0</v>
      </c>
      <c r="G344" s="29">
        <v>0</v>
      </c>
      <c r="H344" s="29">
        <v>0</v>
      </c>
      <c r="I344" s="29">
        <v>44070.64</v>
      </c>
      <c r="J344" s="208">
        <f t="shared" si="5"/>
        <v>4636462.58</v>
      </c>
    </row>
    <row r="345" spans="1:10" hidden="1" outlineLevel="1" x14ac:dyDescent="0.2">
      <c r="A345" s="198" t="s">
        <v>436</v>
      </c>
      <c r="B345" s="29">
        <v>5637148.0999999996</v>
      </c>
      <c r="C345" s="29">
        <v>3420616.09</v>
      </c>
      <c r="D345" s="29">
        <v>1874.09</v>
      </c>
      <c r="E345" s="29">
        <v>78756.490000000005</v>
      </c>
      <c r="F345" s="29">
        <v>0</v>
      </c>
      <c r="G345" s="29">
        <v>0</v>
      </c>
      <c r="H345" s="29">
        <v>0</v>
      </c>
      <c r="I345" s="29">
        <v>18732.54</v>
      </c>
      <c r="J345" s="208">
        <f t="shared" si="5"/>
        <v>9119662.2300000004</v>
      </c>
    </row>
    <row r="346" spans="1:10" hidden="1" outlineLevel="1" x14ac:dyDescent="0.2">
      <c r="A346" s="198" t="s">
        <v>437</v>
      </c>
      <c r="B346" s="29">
        <v>760483.78</v>
      </c>
      <c r="C346" s="29">
        <v>458.88</v>
      </c>
      <c r="D346" s="29">
        <v>0</v>
      </c>
      <c r="E346" s="29">
        <v>0</v>
      </c>
      <c r="F346" s="29">
        <v>0</v>
      </c>
      <c r="G346" s="29">
        <v>0</v>
      </c>
      <c r="H346" s="29">
        <v>0</v>
      </c>
      <c r="I346" s="29">
        <v>0</v>
      </c>
      <c r="J346" s="208">
        <f t="shared" si="5"/>
        <v>760942.66</v>
      </c>
    </row>
    <row r="347" spans="1:10" hidden="1" outlineLevel="1" x14ac:dyDescent="0.2">
      <c r="A347" s="198" t="s">
        <v>438</v>
      </c>
      <c r="B347" s="29">
        <v>4206738.18</v>
      </c>
      <c r="C347" s="29">
        <v>3666979.5</v>
      </c>
      <c r="D347" s="29">
        <v>4329.72</v>
      </c>
      <c r="E347" s="29">
        <v>0</v>
      </c>
      <c r="F347" s="29">
        <v>0</v>
      </c>
      <c r="G347" s="29">
        <v>0</v>
      </c>
      <c r="H347" s="29">
        <v>0</v>
      </c>
      <c r="I347" s="29">
        <v>292984.92</v>
      </c>
      <c r="J347" s="208">
        <f t="shared" si="5"/>
        <v>7585062.4799999995</v>
      </c>
    </row>
    <row r="348" spans="1:10" hidden="1" outlineLevel="1" x14ac:dyDescent="0.2">
      <c r="A348" s="198" t="s">
        <v>439</v>
      </c>
      <c r="B348" s="29">
        <v>374925.41</v>
      </c>
      <c r="C348" s="29">
        <v>40362.11</v>
      </c>
      <c r="D348" s="29">
        <v>0</v>
      </c>
      <c r="E348" s="29">
        <v>0</v>
      </c>
      <c r="F348" s="29">
        <v>0</v>
      </c>
      <c r="G348" s="29">
        <v>0</v>
      </c>
      <c r="H348" s="29">
        <v>0</v>
      </c>
      <c r="I348" s="29">
        <v>0</v>
      </c>
      <c r="J348" s="208">
        <f t="shared" si="5"/>
        <v>415287.51999999996</v>
      </c>
    </row>
    <row r="349" spans="1:10" hidden="1" outlineLevel="1" x14ac:dyDescent="0.2">
      <c r="A349" s="198" t="s">
        <v>440</v>
      </c>
      <c r="B349" s="29">
        <v>8912806.7899999991</v>
      </c>
      <c r="C349" s="29">
        <v>4869982.6900000004</v>
      </c>
      <c r="D349" s="29">
        <v>1003.66</v>
      </c>
      <c r="E349" s="29">
        <v>186470.11</v>
      </c>
      <c r="F349" s="29">
        <v>0</v>
      </c>
      <c r="G349" s="29">
        <v>0</v>
      </c>
      <c r="H349" s="29">
        <v>16162.34</v>
      </c>
      <c r="I349" s="29">
        <v>120458.78</v>
      </c>
      <c r="J349" s="208">
        <f t="shared" si="5"/>
        <v>13833642.130000001</v>
      </c>
    </row>
    <row r="350" spans="1:10" hidden="1" outlineLevel="1" x14ac:dyDescent="0.2">
      <c r="A350" s="198" t="s">
        <v>279</v>
      </c>
      <c r="B350" s="29">
        <v>442961.14</v>
      </c>
      <c r="C350" s="29">
        <v>7379.64</v>
      </c>
      <c r="D350" s="29">
        <v>0</v>
      </c>
      <c r="E350" s="29">
        <v>0</v>
      </c>
      <c r="F350" s="29">
        <v>0</v>
      </c>
      <c r="G350" s="29">
        <v>0</v>
      </c>
      <c r="H350" s="29">
        <v>0</v>
      </c>
      <c r="I350" s="29">
        <v>0</v>
      </c>
      <c r="J350" s="208">
        <f t="shared" si="5"/>
        <v>450340.78</v>
      </c>
    </row>
    <row r="351" spans="1:10" hidden="1" outlineLevel="1" x14ac:dyDescent="0.2">
      <c r="A351" s="198" t="s">
        <v>441</v>
      </c>
      <c r="B351" s="29">
        <v>26146708.239999998</v>
      </c>
      <c r="C351" s="29">
        <v>10185284.880000001</v>
      </c>
      <c r="D351" s="29">
        <v>597.61</v>
      </c>
      <c r="E351" s="29">
        <v>682185.63</v>
      </c>
      <c r="F351" s="29">
        <v>0</v>
      </c>
      <c r="G351" s="29">
        <v>0</v>
      </c>
      <c r="H351" s="29">
        <v>0</v>
      </c>
      <c r="I351" s="29">
        <v>81783.53</v>
      </c>
      <c r="J351" s="208">
        <f t="shared" si="5"/>
        <v>36932992.829999998</v>
      </c>
    </row>
    <row r="352" spans="1:10" hidden="1" outlineLevel="1" x14ac:dyDescent="0.2">
      <c r="A352" s="198" t="s">
        <v>442</v>
      </c>
      <c r="B352" s="29">
        <v>4035500.6</v>
      </c>
      <c r="C352" s="29">
        <v>4440494.07</v>
      </c>
      <c r="D352" s="29">
        <v>215.33</v>
      </c>
      <c r="E352" s="29">
        <v>58464.83</v>
      </c>
      <c r="F352" s="29">
        <v>49024.71</v>
      </c>
      <c r="G352" s="29">
        <v>77000</v>
      </c>
      <c r="H352" s="29">
        <v>0</v>
      </c>
      <c r="I352" s="29">
        <v>212771.38</v>
      </c>
      <c r="J352" s="208">
        <f t="shared" si="5"/>
        <v>8447928.1600000001</v>
      </c>
    </row>
    <row r="353" spans="1:10" hidden="1" outlineLevel="1" x14ac:dyDescent="0.2">
      <c r="A353" s="198" t="s">
        <v>443</v>
      </c>
      <c r="B353" s="29">
        <v>2996529.43</v>
      </c>
      <c r="C353" s="29">
        <v>30141.79</v>
      </c>
      <c r="D353" s="29">
        <v>647.20000000000005</v>
      </c>
      <c r="E353" s="29">
        <v>0</v>
      </c>
      <c r="F353" s="29">
        <v>0</v>
      </c>
      <c r="G353" s="29">
        <v>0</v>
      </c>
      <c r="H353" s="29">
        <v>0</v>
      </c>
      <c r="I353" s="29">
        <v>12308</v>
      </c>
      <c r="J353" s="208">
        <f t="shared" si="5"/>
        <v>3015010.4200000004</v>
      </c>
    </row>
    <row r="354" spans="1:10" hidden="1" outlineLevel="1" x14ac:dyDescent="0.2">
      <c r="A354" s="198" t="s">
        <v>444</v>
      </c>
      <c r="B354" s="29">
        <v>1305626.05</v>
      </c>
      <c r="C354" s="29">
        <v>44414.13</v>
      </c>
      <c r="D354" s="29">
        <v>0</v>
      </c>
      <c r="E354" s="29">
        <v>0</v>
      </c>
      <c r="F354" s="29">
        <v>0</v>
      </c>
      <c r="G354" s="29">
        <v>0</v>
      </c>
      <c r="H354" s="29">
        <v>0</v>
      </c>
      <c r="I354" s="29">
        <v>0</v>
      </c>
      <c r="J354" s="208">
        <f t="shared" si="5"/>
        <v>1350040.18</v>
      </c>
    </row>
    <row r="355" spans="1:10" hidden="1" outlineLevel="1" x14ac:dyDescent="0.2">
      <c r="A355" s="198" t="s">
        <v>445</v>
      </c>
      <c r="B355" s="29">
        <v>6612630.0800000001</v>
      </c>
      <c r="C355" s="29">
        <v>2643031.89</v>
      </c>
      <c r="D355" s="29">
        <v>512.21</v>
      </c>
      <c r="E355" s="29">
        <v>70625.149999999994</v>
      </c>
      <c r="F355" s="29">
        <v>40265.760000000002</v>
      </c>
      <c r="G355" s="29">
        <v>0</v>
      </c>
      <c r="H355" s="29">
        <v>0</v>
      </c>
      <c r="I355" s="29">
        <v>152622.85999999999</v>
      </c>
      <c r="J355" s="208">
        <f t="shared" si="5"/>
        <v>9214442.2300000023</v>
      </c>
    </row>
    <row r="356" spans="1:10" hidden="1" outlineLevel="1" x14ac:dyDescent="0.2">
      <c r="A356" s="198" t="s">
        <v>446</v>
      </c>
      <c r="B356" s="29">
        <v>1094387.3799999999</v>
      </c>
      <c r="C356" s="29">
        <v>4492.58</v>
      </c>
      <c r="D356" s="29">
        <v>0</v>
      </c>
      <c r="E356" s="29">
        <v>0</v>
      </c>
      <c r="F356" s="29">
        <v>0</v>
      </c>
      <c r="G356" s="29">
        <v>0</v>
      </c>
      <c r="H356" s="29">
        <v>0</v>
      </c>
      <c r="I356" s="29">
        <v>386.01</v>
      </c>
      <c r="J356" s="208">
        <f t="shared" si="5"/>
        <v>1098493.95</v>
      </c>
    </row>
    <row r="357" spans="1:10" hidden="1" outlineLevel="1" x14ac:dyDescent="0.2">
      <c r="A357" s="198" t="s">
        <v>447</v>
      </c>
      <c r="B357" s="29">
        <v>1420636.72</v>
      </c>
      <c r="C357" s="29">
        <v>179038.48</v>
      </c>
      <c r="D357" s="29">
        <v>0</v>
      </c>
      <c r="E357" s="29">
        <v>0</v>
      </c>
      <c r="F357" s="29">
        <v>0</v>
      </c>
      <c r="G357" s="29">
        <v>0</v>
      </c>
      <c r="H357" s="29">
        <v>8965</v>
      </c>
      <c r="I357" s="29">
        <v>9454.75</v>
      </c>
      <c r="J357" s="208">
        <f t="shared" si="5"/>
        <v>1581255.45</v>
      </c>
    </row>
    <row r="358" spans="1:10" hidden="1" outlineLevel="1" x14ac:dyDescent="0.2">
      <c r="A358" s="198" t="s">
        <v>448</v>
      </c>
      <c r="B358" s="29">
        <v>567537.56000000006</v>
      </c>
      <c r="C358" s="29">
        <v>120429.6</v>
      </c>
      <c r="D358" s="29">
        <v>0</v>
      </c>
      <c r="E358" s="29">
        <v>0</v>
      </c>
      <c r="F358" s="29">
        <v>0</v>
      </c>
      <c r="G358" s="29">
        <v>0</v>
      </c>
      <c r="H358" s="29">
        <v>0</v>
      </c>
      <c r="I358" s="29">
        <v>0</v>
      </c>
      <c r="J358" s="208">
        <f t="shared" ref="J358:J383" si="6">B358+C358+D358+E358+F358+G358-H358-I358</f>
        <v>687967.16</v>
      </c>
    </row>
    <row r="359" spans="1:10" hidden="1" outlineLevel="1" x14ac:dyDescent="0.2">
      <c r="A359" s="198" t="s">
        <v>449</v>
      </c>
      <c r="B359" s="29">
        <v>3655158.71</v>
      </c>
      <c r="C359" s="29">
        <v>202157.13</v>
      </c>
      <c r="D359" s="29">
        <v>3370.3</v>
      </c>
      <c r="E359" s="29">
        <v>0</v>
      </c>
      <c r="F359" s="29">
        <v>0</v>
      </c>
      <c r="G359" s="29">
        <v>0</v>
      </c>
      <c r="H359" s="29">
        <v>0</v>
      </c>
      <c r="I359" s="29">
        <v>0</v>
      </c>
      <c r="J359" s="208">
        <f t="shared" si="6"/>
        <v>3860686.1399999997</v>
      </c>
    </row>
    <row r="360" spans="1:10" hidden="1" outlineLevel="1" x14ac:dyDescent="0.2">
      <c r="A360" s="198" t="s">
        <v>450</v>
      </c>
      <c r="B360" s="29">
        <v>45762445.210000001</v>
      </c>
      <c r="C360" s="29">
        <v>20288088.129999999</v>
      </c>
      <c r="D360" s="29">
        <v>2395.5100000000002</v>
      </c>
      <c r="E360" s="29">
        <v>229857.15</v>
      </c>
      <c r="F360" s="29">
        <v>231903.26</v>
      </c>
      <c r="G360" s="29">
        <v>0</v>
      </c>
      <c r="H360" s="29">
        <v>386933.17</v>
      </c>
      <c r="I360" s="29">
        <v>333321.48</v>
      </c>
      <c r="J360" s="208">
        <f t="shared" si="6"/>
        <v>65794434.609999999</v>
      </c>
    </row>
    <row r="361" spans="1:10" hidden="1" outlineLevel="1" x14ac:dyDescent="0.2">
      <c r="A361" s="198" t="s">
        <v>451</v>
      </c>
      <c r="B361" s="29">
        <v>1863781.31</v>
      </c>
      <c r="C361" s="29">
        <v>39908.54</v>
      </c>
      <c r="D361" s="29">
        <v>1.49</v>
      </c>
      <c r="E361" s="29">
        <v>0</v>
      </c>
      <c r="F361" s="29">
        <v>0</v>
      </c>
      <c r="G361" s="29">
        <v>0</v>
      </c>
      <c r="H361" s="29">
        <v>0</v>
      </c>
      <c r="I361" s="29">
        <v>36749.43</v>
      </c>
      <c r="J361" s="208">
        <f t="shared" si="6"/>
        <v>1866941.9100000001</v>
      </c>
    </row>
    <row r="362" spans="1:10" hidden="1" outlineLevel="1" x14ac:dyDescent="0.2">
      <c r="A362" s="198" t="s">
        <v>452</v>
      </c>
      <c r="B362" s="29">
        <v>5544093.1100000003</v>
      </c>
      <c r="C362" s="29">
        <v>1902312.46</v>
      </c>
      <c r="D362" s="29">
        <v>332.09</v>
      </c>
      <c r="E362" s="29">
        <v>43844.25</v>
      </c>
      <c r="F362" s="29">
        <v>0</v>
      </c>
      <c r="G362" s="29">
        <v>0</v>
      </c>
      <c r="H362" s="29">
        <v>-236.16</v>
      </c>
      <c r="I362" s="29">
        <v>179468.1</v>
      </c>
      <c r="J362" s="208">
        <f t="shared" si="6"/>
        <v>7311349.9700000007</v>
      </c>
    </row>
    <row r="363" spans="1:10" hidden="1" outlineLevel="1" x14ac:dyDescent="0.2">
      <c r="A363" s="198" t="s">
        <v>453</v>
      </c>
      <c r="B363" s="29">
        <v>4241158.6399999997</v>
      </c>
      <c r="C363" s="29">
        <v>1250414.72</v>
      </c>
      <c r="D363" s="29">
        <v>1234.8399999999999</v>
      </c>
      <c r="E363" s="29">
        <v>0</v>
      </c>
      <c r="F363" s="29">
        <v>0</v>
      </c>
      <c r="G363" s="29">
        <v>0</v>
      </c>
      <c r="H363" s="29">
        <v>0</v>
      </c>
      <c r="I363" s="29">
        <v>45126.15</v>
      </c>
      <c r="J363" s="208">
        <f t="shared" si="6"/>
        <v>5447682.0499999989</v>
      </c>
    </row>
    <row r="364" spans="1:10" hidden="1" outlineLevel="1" x14ac:dyDescent="0.2">
      <c r="A364" s="198" t="s">
        <v>454</v>
      </c>
      <c r="B364" s="29">
        <v>35550033.060000002</v>
      </c>
      <c r="C364" s="29">
        <v>14710004.560000001</v>
      </c>
      <c r="D364" s="29">
        <v>3329.07</v>
      </c>
      <c r="E364" s="29">
        <v>702348.38</v>
      </c>
      <c r="F364" s="29">
        <v>0</v>
      </c>
      <c r="G364" s="29">
        <v>0</v>
      </c>
      <c r="H364" s="29">
        <v>235108.45</v>
      </c>
      <c r="I364" s="29">
        <v>1063258.76</v>
      </c>
      <c r="J364" s="208">
        <f t="shared" si="6"/>
        <v>49667347.860000007</v>
      </c>
    </row>
    <row r="365" spans="1:10" hidden="1" outlineLevel="1" x14ac:dyDescent="0.2">
      <c r="A365" s="198" t="s">
        <v>455</v>
      </c>
      <c r="B365" s="29">
        <v>988837.01</v>
      </c>
      <c r="C365" s="29">
        <v>367472.38</v>
      </c>
      <c r="D365" s="29">
        <v>0</v>
      </c>
      <c r="E365" s="29">
        <v>0</v>
      </c>
      <c r="F365" s="29">
        <v>0</v>
      </c>
      <c r="G365" s="29">
        <v>0</v>
      </c>
      <c r="H365" s="29">
        <v>0</v>
      </c>
      <c r="I365" s="29">
        <v>67849.11</v>
      </c>
      <c r="J365" s="208">
        <f t="shared" si="6"/>
        <v>1288460.28</v>
      </c>
    </row>
    <row r="366" spans="1:10" hidden="1" outlineLevel="1" x14ac:dyDescent="0.2">
      <c r="A366" s="198" t="s">
        <v>456</v>
      </c>
      <c r="B366" s="29">
        <v>0</v>
      </c>
      <c r="C366" s="29">
        <v>0</v>
      </c>
      <c r="D366" s="29">
        <v>0</v>
      </c>
      <c r="E366" s="29">
        <v>0</v>
      </c>
      <c r="F366" s="29">
        <v>0</v>
      </c>
      <c r="G366" s="29">
        <v>0</v>
      </c>
      <c r="H366" s="29">
        <v>0</v>
      </c>
      <c r="I366" s="29">
        <v>0</v>
      </c>
      <c r="J366" s="208">
        <f t="shared" si="6"/>
        <v>0</v>
      </c>
    </row>
    <row r="367" spans="1:10" hidden="1" outlineLevel="1" x14ac:dyDescent="0.2">
      <c r="A367" s="198" t="s">
        <v>457</v>
      </c>
      <c r="B367" s="29">
        <v>0</v>
      </c>
      <c r="C367" s="29">
        <v>216396.99</v>
      </c>
      <c r="D367" s="29">
        <v>0</v>
      </c>
      <c r="E367" s="29">
        <v>0</v>
      </c>
      <c r="F367" s="29">
        <v>0</v>
      </c>
      <c r="G367" s="29">
        <v>0</v>
      </c>
      <c r="H367" s="29">
        <v>0</v>
      </c>
      <c r="I367" s="29">
        <v>0</v>
      </c>
      <c r="J367" s="208">
        <f t="shared" si="6"/>
        <v>216396.99</v>
      </c>
    </row>
    <row r="368" spans="1:10" hidden="1" outlineLevel="1" x14ac:dyDescent="0.2">
      <c r="A368" s="198" t="s">
        <v>458</v>
      </c>
      <c r="B368" s="29">
        <v>2104826.12</v>
      </c>
      <c r="C368" s="29">
        <v>1042961.21</v>
      </c>
      <c r="D368" s="29">
        <v>0</v>
      </c>
      <c r="E368" s="29">
        <v>0</v>
      </c>
      <c r="F368" s="29">
        <v>0</v>
      </c>
      <c r="G368" s="29">
        <v>0</v>
      </c>
      <c r="H368" s="29">
        <v>0</v>
      </c>
      <c r="I368" s="29">
        <v>0</v>
      </c>
      <c r="J368" s="208">
        <f t="shared" si="6"/>
        <v>3147787.33</v>
      </c>
    </row>
    <row r="369" spans="1:10" hidden="1" outlineLevel="1" x14ac:dyDescent="0.2">
      <c r="A369" s="198" t="s">
        <v>459</v>
      </c>
      <c r="B369" s="29">
        <v>0</v>
      </c>
      <c r="C369" s="29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0</v>
      </c>
      <c r="I369" s="29">
        <v>0</v>
      </c>
      <c r="J369" s="208">
        <f t="shared" si="6"/>
        <v>0</v>
      </c>
    </row>
    <row r="370" spans="1:10" hidden="1" outlineLevel="1" x14ac:dyDescent="0.2">
      <c r="A370" s="198" t="s">
        <v>460</v>
      </c>
      <c r="B370" s="29">
        <v>4904006.6100000003</v>
      </c>
      <c r="C370" s="29">
        <v>222152.45</v>
      </c>
      <c r="D370" s="29">
        <v>0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08">
        <f t="shared" si="6"/>
        <v>5126159.0600000005</v>
      </c>
    </row>
    <row r="371" spans="1:10" hidden="1" outlineLevel="1" x14ac:dyDescent="0.2">
      <c r="A371" s="198" t="s">
        <v>461</v>
      </c>
      <c r="B371" s="29">
        <v>9511947.4600000009</v>
      </c>
      <c r="C371" s="29">
        <v>1485520.13</v>
      </c>
      <c r="D371" s="29">
        <v>2407.56</v>
      </c>
      <c r="E371" s="29">
        <v>0</v>
      </c>
      <c r="F371" s="29">
        <v>0</v>
      </c>
      <c r="G371" s="29">
        <v>0</v>
      </c>
      <c r="H371" s="29">
        <v>0</v>
      </c>
      <c r="I371" s="29">
        <v>136691.32999999999</v>
      </c>
      <c r="J371" s="208">
        <f t="shared" si="6"/>
        <v>10863183.82</v>
      </c>
    </row>
    <row r="372" spans="1:10" hidden="1" outlineLevel="1" x14ac:dyDescent="0.2">
      <c r="A372" s="198" t="s">
        <v>462</v>
      </c>
      <c r="B372" s="29">
        <v>623988.18000000005</v>
      </c>
      <c r="C372" s="29">
        <v>8664.98</v>
      </c>
      <c r="D372" s="29">
        <v>179.28</v>
      </c>
      <c r="E372" s="29">
        <v>0</v>
      </c>
      <c r="F372" s="29">
        <v>0</v>
      </c>
      <c r="G372" s="29">
        <v>0</v>
      </c>
      <c r="H372" s="29">
        <v>3663.1</v>
      </c>
      <c r="I372" s="29">
        <v>3.69</v>
      </c>
      <c r="J372" s="208">
        <f t="shared" si="6"/>
        <v>629165.65000000014</v>
      </c>
    </row>
    <row r="373" spans="1:10" hidden="1" outlineLevel="1" x14ac:dyDescent="0.2">
      <c r="A373" s="198" t="s">
        <v>463</v>
      </c>
      <c r="B373" s="29">
        <v>3878594.61</v>
      </c>
      <c r="C373" s="29">
        <v>374159.12</v>
      </c>
      <c r="D373" s="29">
        <v>108.14</v>
      </c>
      <c r="E373" s="29">
        <v>0</v>
      </c>
      <c r="F373" s="29">
        <v>0</v>
      </c>
      <c r="G373" s="29">
        <v>0</v>
      </c>
      <c r="H373" s="29">
        <v>0</v>
      </c>
      <c r="I373" s="29">
        <v>72874.55</v>
      </c>
      <c r="J373" s="208">
        <f t="shared" si="6"/>
        <v>4179987.3199999994</v>
      </c>
    </row>
    <row r="374" spans="1:10" hidden="1" outlineLevel="1" x14ac:dyDescent="0.2">
      <c r="A374" s="198" t="s">
        <v>464</v>
      </c>
      <c r="B374" s="29">
        <v>906397.42</v>
      </c>
      <c r="C374" s="29">
        <v>1114.3</v>
      </c>
      <c r="D374" s="29">
        <v>143.33000000000001</v>
      </c>
      <c r="E374" s="29">
        <v>0</v>
      </c>
      <c r="F374" s="29">
        <v>0</v>
      </c>
      <c r="G374" s="29">
        <v>0</v>
      </c>
      <c r="H374" s="29">
        <v>0</v>
      </c>
      <c r="I374" s="29">
        <v>538.05999999999995</v>
      </c>
      <c r="J374" s="208">
        <f t="shared" si="6"/>
        <v>907116.99</v>
      </c>
    </row>
    <row r="375" spans="1:10" hidden="1" outlineLevel="1" x14ac:dyDescent="0.2">
      <c r="A375" s="198" t="s">
        <v>465</v>
      </c>
      <c r="B375" s="29">
        <v>2662007.6800000002</v>
      </c>
      <c r="C375" s="29">
        <v>826931.79</v>
      </c>
      <c r="D375" s="29">
        <v>0</v>
      </c>
      <c r="E375" s="29">
        <v>0</v>
      </c>
      <c r="F375" s="29">
        <v>0</v>
      </c>
      <c r="G375" s="29">
        <v>0</v>
      </c>
      <c r="H375" s="29">
        <v>0</v>
      </c>
      <c r="I375" s="29">
        <v>20437.02</v>
      </c>
      <c r="J375" s="208">
        <f t="shared" si="6"/>
        <v>3468502.45</v>
      </c>
    </row>
    <row r="376" spans="1:10" hidden="1" outlineLevel="1" x14ac:dyDescent="0.2">
      <c r="A376" s="198" t="s">
        <v>466</v>
      </c>
      <c r="B376" s="29">
        <v>3198242.94</v>
      </c>
      <c r="C376" s="29">
        <v>1557246.56</v>
      </c>
      <c r="D376" s="29">
        <v>0</v>
      </c>
      <c r="E376" s="29">
        <v>91330</v>
      </c>
      <c r="F376" s="29">
        <v>0</v>
      </c>
      <c r="G376" s="29">
        <v>0</v>
      </c>
      <c r="H376" s="29">
        <v>0</v>
      </c>
      <c r="I376" s="29">
        <v>72652.41</v>
      </c>
      <c r="J376" s="208">
        <f t="shared" si="6"/>
        <v>4774167.09</v>
      </c>
    </row>
    <row r="377" spans="1:10" hidden="1" outlineLevel="1" x14ac:dyDescent="0.2">
      <c r="A377" s="198" t="s">
        <v>467</v>
      </c>
      <c r="B377" s="29">
        <v>10844320.359999999</v>
      </c>
      <c r="C377" s="29">
        <v>7472673.6200000001</v>
      </c>
      <c r="D377" s="29">
        <v>4123.13</v>
      </c>
      <c r="E377" s="29">
        <v>145071.47</v>
      </c>
      <c r="F377" s="29">
        <v>70574.990000000005</v>
      </c>
      <c r="G377" s="29">
        <v>0</v>
      </c>
      <c r="H377" s="29">
        <v>26802.2</v>
      </c>
      <c r="I377" s="29">
        <v>156092.76</v>
      </c>
      <c r="J377" s="208">
        <f t="shared" si="6"/>
        <v>18353868.609999996</v>
      </c>
    </row>
    <row r="378" spans="1:10" hidden="1" outlineLevel="1" x14ac:dyDescent="0.2">
      <c r="A378" s="198" t="s">
        <v>468</v>
      </c>
      <c r="B378" s="29">
        <v>1919548.24</v>
      </c>
      <c r="C378" s="29">
        <v>141172.06</v>
      </c>
      <c r="D378" s="29">
        <v>0</v>
      </c>
      <c r="E378" s="29">
        <v>0</v>
      </c>
      <c r="F378" s="29">
        <v>0</v>
      </c>
      <c r="G378" s="29">
        <v>0</v>
      </c>
      <c r="H378" s="29">
        <v>0</v>
      </c>
      <c r="I378" s="29">
        <v>339.48</v>
      </c>
      <c r="J378" s="208">
        <f t="shared" si="6"/>
        <v>2060380.82</v>
      </c>
    </row>
    <row r="379" spans="1:10" hidden="1" outlineLevel="1" x14ac:dyDescent="0.2">
      <c r="A379" s="198" t="s">
        <v>469</v>
      </c>
      <c r="B379" s="29">
        <v>577.07000000000005</v>
      </c>
      <c r="C379" s="29">
        <v>2828896.13</v>
      </c>
      <c r="D379" s="29">
        <v>0</v>
      </c>
      <c r="E379" s="29">
        <v>0</v>
      </c>
      <c r="F379" s="29">
        <v>52461.279999999999</v>
      </c>
      <c r="G379" s="29">
        <v>0</v>
      </c>
      <c r="H379" s="29">
        <v>0</v>
      </c>
      <c r="I379" s="29">
        <v>0</v>
      </c>
      <c r="J379" s="208">
        <f t="shared" si="6"/>
        <v>2881934.4799999995</v>
      </c>
    </row>
    <row r="380" spans="1:10" hidden="1" outlineLevel="1" x14ac:dyDescent="0.2">
      <c r="A380" s="198" t="s">
        <v>470</v>
      </c>
      <c r="B380" s="29">
        <v>5159906.58</v>
      </c>
      <c r="C380" s="29">
        <v>830349.36</v>
      </c>
      <c r="D380" s="29">
        <v>0</v>
      </c>
      <c r="E380" s="29">
        <v>0</v>
      </c>
      <c r="F380" s="29">
        <v>0</v>
      </c>
      <c r="G380" s="29">
        <v>0</v>
      </c>
      <c r="H380" s="29">
        <v>0</v>
      </c>
      <c r="I380" s="29">
        <v>16684.46</v>
      </c>
      <c r="J380" s="208">
        <f t="shared" si="6"/>
        <v>5973571.4800000004</v>
      </c>
    </row>
    <row r="381" spans="1:10" hidden="1" outlineLevel="1" x14ac:dyDescent="0.2">
      <c r="A381" s="198" t="s">
        <v>471</v>
      </c>
      <c r="B381" s="29">
        <v>7927745.8499999996</v>
      </c>
      <c r="C381" s="29">
        <v>2927901.3</v>
      </c>
      <c r="D381" s="29">
        <v>1753.5</v>
      </c>
      <c r="E381" s="29">
        <v>0</v>
      </c>
      <c r="F381" s="29">
        <v>0</v>
      </c>
      <c r="G381" s="29">
        <v>0</v>
      </c>
      <c r="H381" s="29">
        <v>13163.58</v>
      </c>
      <c r="I381" s="29">
        <v>374365.8</v>
      </c>
      <c r="J381" s="208">
        <f t="shared" si="6"/>
        <v>10469871.269999998</v>
      </c>
    </row>
    <row r="382" spans="1:10" hidden="1" outlineLevel="1" x14ac:dyDescent="0.2">
      <c r="A382" s="198" t="s">
        <v>472</v>
      </c>
      <c r="B382" s="29">
        <v>13569232.369999999</v>
      </c>
      <c r="C382" s="29">
        <v>6585778.5499999998</v>
      </c>
      <c r="D382" s="29">
        <v>668.28</v>
      </c>
      <c r="E382" s="29">
        <v>350016.44</v>
      </c>
      <c r="F382" s="29">
        <v>28981.84</v>
      </c>
      <c r="G382" s="29">
        <v>90989.15</v>
      </c>
      <c r="H382" s="29">
        <v>15364.8</v>
      </c>
      <c r="I382" s="29">
        <v>135072.39000000001</v>
      </c>
      <c r="J382" s="208">
        <f t="shared" si="6"/>
        <v>20475229.439999998</v>
      </c>
    </row>
    <row r="383" spans="1:10" hidden="1" outlineLevel="1" x14ac:dyDescent="0.2">
      <c r="A383" s="198" t="s">
        <v>473</v>
      </c>
      <c r="B383" s="63">
        <v>11004197.140000001</v>
      </c>
      <c r="C383" s="29">
        <v>3907099.92</v>
      </c>
      <c r="D383" s="29">
        <v>534.41999999999996</v>
      </c>
      <c r="E383" s="29">
        <v>185769.37</v>
      </c>
      <c r="F383" s="29">
        <v>9725.5499999999993</v>
      </c>
      <c r="G383" s="29">
        <v>24777.9</v>
      </c>
      <c r="H383" s="29">
        <v>19297.849999999999</v>
      </c>
      <c r="I383" s="29">
        <v>323940.93</v>
      </c>
      <c r="J383" s="208">
        <f t="shared" si="6"/>
        <v>14788865.520000001</v>
      </c>
    </row>
    <row r="384" spans="1:10" hidden="1" outlineLevel="1" x14ac:dyDescent="0.2">
      <c r="A384" s="21"/>
      <c r="B384" s="29"/>
      <c r="C384" s="29"/>
      <c r="D384" s="29"/>
      <c r="E384" s="29"/>
      <c r="F384" s="29"/>
      <c r="G384" s="29"/>
      <c r="H384" s="29"/>
      <c r="I384" s="29"/>
      <c r="J384" s="208"/>
    </row>
    <row r="385" spans="1:10" collapsed="1" x14ac:dyDescent="0.2">
      <c r="A385" s="21" t="str">
        <f>'Anlage 1a'!A9</f>
        <v>TenneT</v>
      </c>
      <c r="B385" s="29">
        <f>'Anlage 1a'!$I20</f>
        <v>3949361995.1099997</v>
      </c>
      <c r="C385" s="29">
        <f>'Anlage 1b'!I10</f>
        <v>5274913395.1399994</v>
      </c>
      <c r="D385" s="29">
        <f>'Anlage 1c'!E9</f>
        <v>263323.94</v>
      </c>
      <c r="E385" s="29">
        <f>'Anlage 1c'!B18</f>
        <v>117742151.77</v>
      </c>
      <c r="F385" s="29">
        <f>'Anlage 1d'!D9</f>
        <v>3591586.5999999996</v>
      </c>
      <c r="G385" s="29">
        <f>'Anlage 1d'!B19</f>
        <v>1475551.53</v>
      </c>
      <c r="H385" s="29">
        <f>'Anlage 1e'!I9</f>
        <v>17515831.469999999</v>
      </c>
      <c r="I385" s="29">
        <f>'Anlage 1f'!F9</f>
        <v>124776597.74000001</v>
      </c>
      <c r="J385" s="29">
        <f>B385+C385+D385+E385+F385+G385-H385-I385</f>
        <v>9205055574.880003</v>
      </c>
    </row>
    <row r="386" spans="1:10" hidden="1" x14ac:dyDescent="0.2">
      <c r="A386" s="214" t="str">
        <f>CONCATENATE('Anlage 1a'!$A$9," (ÜNB)")</f>
        <v>TenneT (ÜNB)</v>
      </c>
      <c r="B386" s="217">
        <f t="shared" ref="B386:I386" si="7">SUM(B387:B747)</f>
        <v>3949361995.1099992</v>
      </c>
      <c r="C386" s="215">
        <f t="shared" si="7"/>
        <v>5274913395.1400013</v>
      </c>
      <c r="D386" s="215">
        <f t="shared" si="7"/>
        <v>263323.94</v>
      </c>
      <c r="E386" s="215">
        <f t="shared" si="7"/>
        <v>117742151.77000003</v>
      </c>
      <c r="F386" s="215">
        <f t="shared" si="7"/>
        <v>3591586.6000000006</v>
      </c>
      <c r="G386" s="215">
        <f t="shared" si="7"/>
        <v>1475551.53</v>
      </c>
      <c r="H386" s="215">
        <f t="shared" si="7"/>
        <v>17515831.469999999</v>
      </c>
      <c r="I386" s="215">
        <f t="shared" si="7"/>
        <v>124776597.74000002</v>
      </c>
      <c r="J386" s="29">
        <f t="shared" ref="J386:J449" si="8">B386+C386+D386+E386+F386+G386-H386-I386</f>
        <v>9205055574.880003</v>
      </c>
    </row>
    <row r="387" spans="1:10" hidden="1" outlineLevel="1" x14ac:dyDescent="0.2">
      <c r="A387" s="198" t="s">
        <v>474</v>
      </c>
      <c r="B387" s="197">
        <v>320014.39</v>
      </c>
      <c r="C387" s="29">
        <v>0</v>
      </c>
      <c r="D387" s="29">
        <v>0</v>
      </c>
      <c r="E387" s="29">
        <v>0</v>
      </c>
      <c r="F387" s="29">
        <v>0</v>
      </c>
      <c r="G387" s="29">
        <v>0</v>
      </c>
      <c r="H387" s="29">
        <v>0</v>
      </c>
      <c r="I387" s="29">
        <v>1769.59</v>
      </c>
      <c r="J387" s="29">
        <f t="shared" si="8"/>
        <v>318244.8</v>
      </c>
    </row>
    <row r="388" spans="1:10" hidden="1" outlineLevel="1" x14ac:dyDescent="0.2">
      <c r="A388" s="198" t="s">
        <v>475</v>
      </c>
      <c r="B388" s="197">
        <v>690801.19</v>
      </c>
      <c r="C388" s="29">
        <v>1343.2</v>
      </c>
      <c r="D388" s="29">
        <v>0</v>
      </c>
      <c r="E388" s="29">
        <v>0</v>
      </c>
      <c r="F388" s="29">
        <v>0</v>
      </c>
      <c r="G388" s="29">
        <v>0</v>
      </c>
      <c r="H388" s="29">
        <v>0</v>
      </c>
      <c r="I388" s="29">
        <v>6938.14</v>
      </c>
      <c r="J388" s="29">
        <f t="shared" si="8"/>
        <v>685206.24999999988</v>
      </c>
    </row>
    <row r="389" spans="1:10" hidden="1" outlineLevel="1" x14ac:dyDescent="0.2">
      <c r="A389" s="198" t="s">
        <v>476</v>
      </c>
      <c r="B389" s="197">
        <v>1264857.18</v>
      </c>
      <c r="C389" s="29">
        <v>1466480.02</v>
      </c>
      <c r="D389" s="29">
        <v>89.31</v>
      </c>
      <c r="E389" s="29">
        <v>126893.29</v>
      </c>
      <c r="F389" s="29">
        <v>0</v>
      </c>
      <c r="G389" s="29">
        <v>0</v>
      </c>
      <c r="H389" s="29">
        <v>0</v>
      </c>
      <c r="I389" s="29">
        <v>80713.490000000005</v>
      </c>
      <c r="J389" s="29">
        <f t="shared" si="8"/>
        <v>2777606.31</v>
      </c>
    </row>
    <row r="390" spans="1:10" hidden="1" outlineLevel="1" x14ac:dyDescent="0.2">
      <c r="A390" s="198" t="s">
        <v>477</v>
      </c>
      <c r="B390" s="197">
        <v>80326.06</v>
      </c>
      <c r="C390" s="29">
        <v>9500.2999999999993</v>
      </c>
      <c r="D390" s="29">
        <v>0</v>
      </c>
      <c r="E390" s="29">
        <v>0</v>
      </c>
      <c r="F390" s="29">
        <v>0</v>
      </c>
      <c r="G390" s="29">
        <v>0</v>
      </c>
      <c r="H390" s="29">
        <v>0</v>
      </c>
      <c r="I390" s="29">
        <v>0</v>
      </c>
      <c r="J390" s="29">
        <f t="shared" si="8"/>
        <v>89826.36</v>
      </c>
    </row>
    <row r="391" spans="1:10" hidden="1" outlineLevel="1" x14ac:dyDescent="0.2">
      <c r="A391" s="198" t="s">
        <v>478</v>
      </c>
      <c r="B391" s="197">
        <v>279939.07</v>
      </c>
      <c r="C391" s="29">
        <v>0</v>
      </c>
      <c r="D391" s="29">
        <v>581.47</v>
      </c>
      <c r="E391" s="29">
        <v>0</v>
      </c>
      <c r="F391" s="29">
        <v>0</v>
      </c>
      <c r="G391" s="29">
        <v>0</v>
      </c>
      <c r="H391" s="29">
        <v>0</v>
      </c>
      <c r="I391" s="29">
        <v>0</v>
      </c>
      <c r="J391" s="29">
        <f t="shared" si="8"/>
        <v>280520.53999999998</v>
      </c>
    </row>
    <row r="392" spans="1:10" hidden="1" outlineLevel="1" x14ac:dyDescent="0.2">
      <c r="A392" s="198" t="s">
        <v>479</v>
      </c>
      <c r="B392" s="197">
        <v>349519.88</v>
      </c>
      <c r="C392" s="29">
        <v>0</v>
      </c>
      <c r="D392" s="29">
        <v>0</v>
      </c>
      <c r="E392" s="29">
        <v>0</v>
      </c>
      <c r="F392" s="29">
        <v>0</v>
      </c>
      <c r="G392" s="29">
        <v>0</v>
      </c>
      <c r="H392" s="29">
        <v>0</v>
      </c>
      <c r="I392" s="29">
        <v>1218.1099999999999</v>
      </c>
      <c r="J392" s="29">
        <f t="shared" si="8"/>
        <v>348301.77</v>
      </c>
    </row>
    <row r="393" spans="1:10" hidden="1" outlineLevel="1" x14ac:dyDescent="0.2">
      <c r="A393" s="198" t="s">
        <v>480</v>
      </c>
      <c r="B393" s="197">
        <v>193811.24</v>
      </c>
      <c r="C393" s="29">
        <v>0</v>
      </c>
      <c r="D393" s="29">
        <v>0</v>
      </c>
      <c r="E393" s="29">
        <v>0</v>
      </c>
      <c r="F393" s="29">
        <v>0</v>
      </c>
      <c r="G393" s="29">
        <v>0</v>
      </c>
      <c r="H393" s="29">
        <v>0</v>
      </c>
      <c r="I393" s="29">
        <v>0</v>
      </c>
      <c r="J393" s="29">
        <f t="shared" si="8"/>
        <v>193811.24</v>
      </c>
    </row>
    <row r="394" spans="1:10" hidden="1" outlineLevel="1" x14ac:dyDescent="0.2">
      <c r="A394" s="198" t="s">
        <v>481</v>
      </c>
      <c r="B394" s="197">
        <v>7420382.46</v>
      </c>
      <c r="C394" s="29">
        <v>5657223.6699999999</v>
      </c>
      <c r="D394" s="29">
        <v>114.61</v>
      </c>
      <c r="E394" s="29">
        <v>192629</v>
      </c>
      <c r="F394" s="29">
        <v>0</v>
      </c>
      <c r="G394" s="29">
        <v>0</v>
      </c>
      <c r="H394" s="29">
        <v>0</v>
      </c>
      <c r="I394" s="29">
        <v>337869.42</v>
      </c>
      <c r="J394" s="29">
        <f t="shared" si="8"/>
        <v>12932480.319999998</v>
      </c>
    </row>
    <row r="395" spans="1:10" hidden="1" outlineLevel="1" x14ac:dyDescent="0.2">
      <c r="A395" s="198" t="s">
        <v>482</v>
      </c>
      <c r="B395" s="197">
        <v>4364841.45</v>
      </c>
      <c r="C395" s="29">
        <v>2688352.19</v>
      </c>
      <c r="D395" s="29">
        <v>184.56</v>
      </c>
      <c r="E395" s="29">
        <v>15260.99</v>
      </c>
      <c r="F395" s="29">
        <v>0</v>
      </c>
      <c r="G395" s="29">
        <v>0</v>
      </c>
      <c r="H395" s="29">
        <v>0</v>
      </c>
      <c r="I395" s="29">
        <v>131956.65</v>
      </c>
      <c r="J395" s="29">
        <f t="shared" si="8"/>
        <v>6936682.54</v>
      </c>
    </row>
    <row r="396" spans="1:10" hidden="1" outlineLevel="1" x14ac:dyDescent="0.2">
      <c r="A396" s="198" t="s">
        <v>483</v>
      </c>
      <c r="B396" s="197">
        <v>1120678.9099999999</v>
      </c>
      <c r="C396" s="29">
        <v>131379.48000000001</v>
      </c>
      <c r="D396" s="29">
        <v>0</v>
      </c>
      <c r="E396" s="29">
        <v>0</v>
      </c>
      <c r="F396" s="29">
        <v>0</v>
      </c>
      <c r="G396" s="29">
        <v>0</v>
      </c>
      <c r="H396" s="29">
        <v>0</v>
      </c>
      <c r="I396" s="29">
        <v>30618.02</v>
      </c>
      <c r="J396" s="29">
        <f t="shared" si="8"/>
        <v>1221440.3699999999</v>
      </c>
    </row>
    <row r="397" spans="1:10" hidden="1" outlineLevel="1" x14ac:dyDescent="0.2">
      <c r="A397" s="198" t="s">
        <v>484</v>
      </c>
      <c r="B397" s="197">
        <v>5455240.1899999995</v>
      </c>
      <c r="C397" s="29">
        <v>904704.36</v>
      </c>
      <c r="D397" s="29">
        <v>1671.53</v>
      </c>
      <c r="E397" s="29">
        <v>0</v>
      </c>
      <c r="F397" s="29">
        <v>0</v>
      </c>
      <c r="G397" s="29">
        <v>0</v>
      </c>
      <c r="H397" s="29">
        <v>2035.8</v>
      </c>
      <c r="I397" s="29">
        <v>119831.49</v>
      </c>
      <c r="J397" s="29">
        <f t="shared" si="8"/>
        <v>6239748.79</v>
      </c>
    </row>
    <row r="398" spans="1:10" hidden="1" outlineLevel="1" x14ac:dyDescent="0.2">
      <c r="A398" s="198" t="s">
        <v>485</v>
      </c>
      <c r="B398" s="197">
        <v>496389.63</v>
      </c>
      <c r="C398" s="29">
        <v>102667.45</v>
      </c>
      <c r="D398" s="29">
        <v>0</v>
      </c>
      <c r="E398" s="29">
        <v>0</v>
      </c>
      <c r="F398" s="29">
        <v>0</v>
      </c>
      <c r="G398" s="29">
        <v>0</v>
      </c>
      <c r="H398" s="29">
        <v>0</v>
      </c>
      <c r="I398" s="29">
        <v>1874.91</v>
      </c>
      <c r="J398" s="29">
        <f t="shared" si="8"/>
        <v>597182.16999999993</v>
      </c>
    </row>
    <row r="399" spans="1:10" hidden="1" outlineLevel="1" x14ac:dyDescent="0.2">
      <c r="A399" s="198" t="s">
        <v>486</v>
      </c>
      <c r="B399" s="197">
        <v>1424216.69</v>
      </c>
      <c r="C399" s="29">
        <v>6280.87</v>
      </c>
      <c r="D399" s="29">
        <v>532.85</v>
      </c>
      <c r="E399" s="29">
        <v>0</v>
      </c>
      <c r="F399" s="29">
        <v>0</v>
      </c>
      <c r="G399" s="29">
        <v>0</v>
      </c>
      <c r="H399" s="29">
        <v>0</v>
      </c>
      <c r="I399" s="29">
        <v>122.11000000000001</v>
      </c>
      <c r="J399" s="29">
        <f t="shared" si="8"/>
        <v>1430908.3</v>
      </c>
    </row>
    <row r="400" spans="1:10" hidden="1" outlineLevel="1" x14ac:dyDescent="0.2">
      <c r="A400" s="198" t="s">
        <v>224</v>
      </c>
      <c r="B400" s="197">
        <v>774133.61</v>
      </c>
      <c r="C400" s="29">
        <v>724377.40999999992</v>
      </c>
      <c r="D400" s="29">
        <v>127.04</v>
      </c>
      <c r="E400" s="29">
        <v>52338.69</v>
      </c>
      <c r="F400" s="29">
        <v>0</v>
      </c>
      <c r="G400" s="29">
        <v>0</v>
      </c>
      <c r="H400" s="29">
        <v>65.819999999999993</v>
      </c>
      <c r="I400" s="29">
        <v>38484.089999999997</v>
      </c>
      <c r="J400" s="29">
        <f t="shared" si="8"/>
        <v>1512426.8399999999</v>
      </c>
    </row>
    <row r="401" spans="1:10" hidden="1" outlineLevel="1" x14ac:dyDescent="0.2">
      <c r="A401" s="198" t="s">
        <v>487</v>
      </c>
      <c r="B401" s="197">
        <v>1218890.99</v>
      </c>
      <c r="C401" s="29">
        <v>4448.7700000000004</v>
      </c>
      <c r="D401" s="29">
        <v>0</v>
      </c>
      <c r="E401" s="29">
        <v>0</v>
      </c>
      <c r="F401" s="29">
        <v>0</v>
      </c>
      <c r="G401" s="29">
        <v>0</v>
      </c>
      <c r="H401" s="29">
        <v>0</v>
      </c>
      <c r="I401" s="29">
        <v>2046.94</v>
      </c>
      <c r="J401" s="29">
        <f t="shared" si="8"/>
        <v>1221292.82</v>
      </c>
    </row>
    <row r="402" spans="1:10" hidden="1" outlineLevel="1" x14ac:dyDescent="0.2">
      <c r="A402" s="198" t="s">
        <v>488</v>
      </c>
      <c r="B402" s="197">
        <v>1850566.51</v>
      </c>
      <c r="C402" s="29">
        <v>2214395.13</v>
      </c>
      <c r="D402" s="29">
        <v>739.13</v>
      </c>
      <c r="E402" s="29">
        <v>165722.04</v>
      </c>
      <c r="F402" s="29">
        <v>0</v>
      </c>
      <c r="G402" s="29">
        <v>0</v>
      </c>
      <c r="H402" s="29">
        <v>754.74</v>
      </c>
      <c r="I402" s="29">
        <v>93433</v>
      </c>
      <c r="J402" s="29">
        <f t="shared" si="8"/>
        <v>4137235.0699999994</v>
      </c>
    </row>
    <row r="403" spans="1:10" hidden="1" outlineLevel="1" x14ac:dyDescent="0.2">
      <c r="A403" s="198" t="s">
        <v>489</v>
      </c>
      <c r="B403" s="197">
        <v>5355210.6899999995</v>
      </c>
      <c r="C403" s="29">
        <v>7865030.2700000005</v>
      </c>
      <c r="D403" s="29">
        <v>174.61</v>
      </c>
      <c r="E403" s="29">
        <v>421487.3</v>
      </c>
      <c r="F403" s="29">
        <v>29353.919999999998</v>
      </c>
      <c r="G403" s="29">
        <v>0</v>
      </c>
      <c r="H403" s="29">
        <v>0</v>
      </c>
      <c r="I403" s="29">
        <v>478872.15</v>
      </c>
      <c r="J403" s="29">
        <f t="shared" si="8"/>
        <v>13192384.640000001</v>
      </c>
    </row>
    <row r="404" spans="1:10" hidden="1" outlineLevel="1" x14ac:dyDescent="0.2">
      <c r="A404" s="198" t="s">
        <v>490</v>
      </c>
      <c r="B404" s="197">
        <v>906624.5</v>
      </c>
      <c r="C404" s="29">
        <v>2093074.98</v>
      </c>
      <c r="D404" s="29">
        <v>635.73</v>
      </c>
      <c r="E404" s="29">
        <v>92916.53</v>
      </c>
      <c r="F404" s="29">
        <v>0</v>
      </c>
      <c r="G404" s="29">
        <v>0</v>
      </c>
      <c r="H404" s="29">
        <v>0</v>
      </c>
      <c r="I404" s="29">
        <v>204117.22</v>
      </c>
      <c r="J404" s="29">
        <f t="shared" si="8"/>
        <v>2889134.5199999996</v>
      </c>
    </row>
    <row r="405" spans="1:10" hidden="1" outlineLevel="1" x14ac:dyDescent="0.2">
      <c r="A405" s="198" t="s">
        <v>491</v>
      </c>
      <c r="B405" s="197">
        <v>1899914.54</v>
      </c>
      <c r="C405" s="29">
        <v>1094528.42</v>
      </c>
      <c r="D405" s="29">
        <v>0</v>
      </c>
      <c r="E405" s="29">
        <v>188565</v>
      </c>
      <c r="F405" s="29">
        <v>0</v>
      </c>
      <c r="G405" s="29">
        <v>0</v>
      </c>
      <c r="H405" s="29">
        <v>0</v>
      </c>
      <c r="I405" s="29">
        <v>86593.77</v>
      </c>
      <c r="J405" s="29">
        <f t="shared" si="8"/>
        <v>3096414.19</v>
      </c>
    </row>
    <row r="406" spans="1:10" hidden="1" outlineLevel="1" x14ac:dyDescent="0.2">
      <c r="A406" s="198" t="s">
        <v>492</v>
      </c>
      <c r="B406" s="197">
        <v>8205945.2000000002</v>
      </c>
      <c r="C406" s="29">
        <v>5312606.41</v>
      </c>
      <c r="D406" s="29">
        <v>0</v>
      </c>
      <c r="E406" s="29">
        <v>260013.83</v>
      </c>
      <c r="F406" s="29">
        <v>0</v>
      </c>
      <c r="G406" s="29">
        <v>0</v>
      </c>
      <c r="H406" s="29">
        <v>2788.32</v>
      </c>
      <c r="I406" s="29">
        <v>431495.83</v>
      </c>
      <c r="J406" s="29">
        <f t="shared" si="8"/>
        <v>13344281.289999999</v>
      </c>
    </row>
    <row r="407" spans="1:10" hidden="1" outlineLevel="1" x14ac:dyDescent="0.2">
      <c r="A407" s="198" t="s">
        <v>493</v>
      </c>
      <c r="B407" s="197">
        <v>148000.85</v>
      </c>
      <c r="C407" s="29">
        <v>743.69</v>
      </c>
      <c r="D407" s="29">
        <v>0</v>
      </c>
      <c r="E407" s="29">
        <v>0</v>
      </c>
      <c r="F407" s="29">
        <v>0</v>
      </c>
      <c r="G407" s="29">
        <v>0</v>
      </c>
      <c r="H407" s="29">
        <v>0</v>
      </c>
      <c r="I407" s="29">
        <v>0</v>
      </c>
      <c r="J407" s="29">
        <f t="shared" si="8"/>
        <v>148744.54</v>
      </c>
    </row>
    <row r="408" spans="1:10" hidden="1" outlineLevel="1" x14ac:dyDescent="0.2">
      <c r="A408" s="198" t="s">
        <v>494</v>
      </c>
      <c r="B408" s="197">
        <v>6893568.5800000001</v>
      </c>
      <c r="C408" s="29">
        <v>1771878.17</v>
      </c>
      <c r="D408" s="29">
        <v>801.45</v>
      </c>
      <c r="E408" s="29">
        <v>170495</v>
      </c>
      <c r="F408" s="29">
        <v>0</v>
      </c>
      <c r="G408" s="29">
        <v>0</v>
      </c>
      <c r="H408" s="29">
        <v>0</v>
      </c>
      <c r="I408" s="29">
        <v>84342.260000000009</v>
      </c>
      <c r="J408" s="29">
        <f t="shared" si="8"/>
        <v>8752400.9399999995</v>
      </c>
    </row>
    <row r="409" spans="1:10" hidden="1" outlineLevel="1" x14ac:dyDescent="0.2">
      <c r="A409" s="198" t="s">
        <v>495</v>
      </c>
      <c r="B409" s="197">
        <v>1779844.99</v>
      </c>
      <c r="C409" s="29">
        <v>696810.86</v>
      </c>
      <c r="D409" s="29">
        <v>0</v>
      </c>
      <c r="E409" s="29">
        <v>86255</v>
      </c>
      <c r="F409" s="29">
        <v>0</v>
      </c>
      <c r="G409" s="29">
        <v>0</v>
      </c>
      <c r="H409" s="29">
        <v>0</v>
      </c>
      <c r="I409" s="29">
        <v>2728.28</v>
      </c>
      <c r="J409" s="29">
        <f t="shared" si="8"/>
        <v>2560182.5700000003</v>
      </c>
    </row>
    <row r="410" spans="1:10" hidden="1" outlineLevel="1" x14ac:dyDescent="0.2">
      <c r="A410" s="198" t="s">
        <v>496</v>
      </c>
      <c r="B410" s="197">
        <v>453334.8</v>
      </c>
      <c r="C410" s="29">
        <v>112504.63</v>
      </c>
      <c r="D410" s="29">
        <v>0</v>
      </c>
      <c r="E410" s="29">
        <v>0</v>
      </c>
      <c r="F410" s="29">
        <v>0</v>
      </c>
      <c r="G410" s="29">
        <v>0</v>
      </c>
      <c r="H410" s="29">
        <v>0</v>
      </c>
      <c r="I410" s="29">
        <v>0</v>
      </c>
      <c r="J410" s="29">
        <f t="shared" si="8"/>
        <v>565839.42999999993</v>
      </c>
    </row>
    <row r="411" spans="1:10" hidden="1" outlineLevel="1" x14ac:dyDescent="0.2">
      <c r="A411" s="198" t="s">
        <v>497</v>
      </c>
      <c r="B411" s="197">
        <v>1946117.97</v>
      </c>
      <c r="C411" s="29">
        <v>108456.89</v>
      </c>
      <c r="D411" s="29">
        <v>127.98</v>
      </c>
      <c r="E411" s="29">
        <v>0</v>
      </c>
      <c r="F411" s="29">
        <v>0</v>
      </c>
      <c r="G411" s="29">
        <v>0</v>
      </c>
      <c r="H411" s="29">
        <v>2064</v>
      </c>
      <c r="I411" s="29">
        <v>3189.77</v>
      </c>
      <c r="J411" s="29">
        <f t="shared" si="8"/>
        <v>2049449.0699999998</v>
      </c>
    </row>
    <row r="412" spans="1:10" hidden="1" outlineLevel="1" x14ac:dyDescent="0.2">
      <c r="A412" s="198" t="s">
        <v>498</v>
      </c>
      <c r="B412" s="197">
        <v>552663.53</v>
      </c>
      <c r="C412" s="29">
        <v>1105.33</v>
      </c>
      <c r="D412" s="29">
        <v>0</v>
      </c>
      <c r="E412" s="29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f t="shared" si="8"/>
        <v>553768.86</v>
      </c>
    </row>
    <row r="413" spans="1:10" hidden="1" outlineLevel="1" x14ac:dyDescent="0.2">
      <c r="A413" s="198" t="s">
        <v>499</v>
      </c>
      <c r="B413" s="197">
        <v>2937527.8400000003</v>
      </c>
      <c r="C413" s="29">
        <v>2248488.59</v>
      </c>
      <c r="D413" s="29">
        <v>95.69</v>
      </c>
      <c r="E413" s="29">
        <v>119136.83</v>
      </c>
      <c r="F413" s="29">
        <v>0</v>
      </c>
      <c r="G413" s="29">
        <v>0</v>
      </c>
      <c r="H413" s="29">
        <v>667.84</v>
      </c>
      <c r="I413" s="29">
        <v>231485.65</v>
      </c>
      <c r="J413" s="29">
        <f t="shared" si="8"/>
        <v>5073095.46</v>
      </c>
    </row>
    <row r="414" spans="1:10" hidden="1" outlineLevel="1" x14ac:dyDescent="0.2">
      <c r="A414" s="198" t="s">
        <v>500</v>
      </c>
      <c r="B414" s="197">
        <v>3214048.1</v>
      </c>
      <c r="C414" s="29">
        <v>4197497.0999999996</v>
      </c>
      <c r="D414" s="29">
        <v>705.01</v>
      </c>
      <c r="E414" s="29">
        <v>197674.13</v>
      </c>
      <c r="F414" s="29">
        <v>38573.46</v>
      </c>
      <c r="G414" s="29">
        <v>0</v>
      </c>
      <c r="H414" s="29">
        <v>0</v>
      </c>
      <c r="I414" s="29">
        <v>83042.45</v>
      </c>
      <c r="J414" s="29">
        <f t="shared" si="8"/>
        <v>7565455.3499999987</v>
      </c>
    </row>
    <row r="415" spans="1:10" hidden="1" outlineLevel="1" x14ac:dyDescent="0.2">
      <c r="A415" s="198" t="s">
        <v>501</v>
      </c>
      <c r="B415" s="197">
        <v>1848297.76</v>
      </c>
      <c r="C415" s="29">
        <v>568648.95000000007</v>
      </c>
      <c r="D415" s="29">
        <v>1612.75</v>
      </c>
      <c r="E415" s="29">
        <v>0</v>
      </c>
      <c r="F415" s="29">
        <v>0</v>
      </c>
      <c r="G415" s="29">
        <v>0</v>
      </c>
      <c r="H415" s="29">
        <v>0</v>
      </c>
      <c r="I415" s="29">
        <v>5577.56</v>
      </c>
      <c r="J415" s="29">
        <f t="shared" si="8"/>
        <v>2412981.9</v>
      </c>
    </row>
    <row r="416" spans="1:10" hidden="1" outlineLevel="1" x14ac:dyDescent="0.2">
      <c r="A416" s="198" t="s">
        <v>502</v>
      </c>
      <c r="B416" s="197">
        <v>5226038.5999999996</v>
      </c>
      <c r="C416" s="29">
        <v>877120.13000000012</v>
      </c>
      <c r="D416" s="29">
        <v>1985</v>
      </c>
      <c r="E416" s="29">
        <v>0</v>
      </c>
      <c r="F416" s="29">
        <v>0</v>
      </c>
      <c r="G416" s="29">
        <v>0</v>
      </c>
      <c r="H416" s="29">
        <v>0</v>
      </c>
      <c r="I416" s="29">
        <v>10545.64</v>
      </c>
      <c r="J416" s="29">
        <f t="shared" si="8"/>
        <v>6094598.0899999999</v>
      </c>
    </row>
    <row r="417" spans="1:10" hidden="1" outlineLevel="1" x14ac:dyDescent="0.2">
      <c r="A417" s="198" t="s">
        <v>503</v>
      </c>
      <c r="B417" s="197">
        <v>4711399.75</v>
      </c>
      <c r="C417" s="29">
        <v>5746593.2800000003</v>
      </c>
      <c r="D417" s="29">
        <v>2952.64</v>
      </c>
      <c r="E417" s="29">
        <v>128099.49</v>
      </c>
      <c r="F417" s="29">
        <v>1163.44</v>
      </c>
      <c r="G417" s="29">
        <v>0</v>
      </c>
      <c r="H417" s="29">
        <v>0</v>
      </c>
      <c r="I417" s="29">
        <v>467114.13</v>
      </c>
      <c r="J417" s="29">
        <f t="shared" si="8"/>
        <v>10123094.470000001</v>
      </c>
    </row>
    <row r="418" spans="1:10" hidden="1" outlineLevel="1" x14ac:dyDescent="0.2">
      <c r="A418" s="198" t="s">
        <v>504</v>
      </c>
      <c r="B418" s="197">
        <v>616013.1</v>
      </c>
      <c r="C418" s="29">
        <v>4054.35</v>
      </c>
      <c r="D418" s="29">
        <v>0</v>
      </c>
      <c r="E418" s="29">
        <v>0</v>
      </c>
      <c r="F418" s="29">
        <v>0</v>
      </c>
      <c r="G418" s="29">
        <v>0</v>
      </c>
      <c r="H418" s="29">
        <v>115.44</v>
      </c>
      <c r="I418" s="29">
        <v>0</v>
      </c>
      <c r="J418" s="29">
        <f t="shared" si="8"/>
        <v>619952.01</v>
      </c>
    </row>
    <row r="419" spans="1:10" hidden="1" outlineLevel="1" x14ac:dyDescent="0.2">
      <c r="A419" s="198" t="s">
        <v>505</v>
      </c>
      <c r="B419" s="197">
        <v>381682.4</v>
      </c>
      <c r="C419" s="29">
        <v>1258348.69</v>
      </c>
      <c r="D419" s="29">
        <v>0</v>
      </c>
      <c r="E419" s="29">
        <v>0</v>
      </c>
      <c r="F419" s="29">
        <v>0</v>
      </c>
      <c r="G419" s="29">
        <v>0</v>
      </c>
      <c r="H419" s="29">
        <v>0</v>
      </c>
      <c r="I419" s="29">
        <v>133473.79</v>
      </c>
      <c r="J419" s="29">
        <f t="shared" si="8"/>
        <v>1506557.2999999998</v>
      </c>
    </row>
    <row r="420" spans="1:10" hidden="1" outlineLevel="1" x14ac:dyDescent="0.2">
      <c r="A420" s="198" t="s">
        <v>506</v>
      </c>
      <c r="B420" s="197">
        <v>2354053.9300000002</v>
      </c>
      <c r="C420" s="29">
        <v>43773.11</v>
      </c>
      <c r="D420" s="29">
        <v>0</v>
      </c>
      <c r="E420" s="29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f t="shared" si="8"/>
        <v>2397827.04</v>
      </c>
    </row>
    <row r="421" spans="1:10" hidden="1" outlineLevel="1" x14ac:dyDescent="0.2">
      <c r="A421" s="198" t="s">
        <v>507</v>
      </c>
      <c r="B421" s="197">
        <v>1677956.85</v>
      </c>
      <c r="C421" s="29">
        <v>1690720.3699999999</v>
      </c>
      <c r="D421" s="29">
        <v>0</v>
      </c>
      <c r="E421" s="29">
        <v>0</v>
      </c>
      <c r="F421" s="29">
        <v>141672.07</v>
      </c>
      <c r="G421" s="29">
        <v>0</v>
      </c>
      <c r="H421" s="29">
        <v>0</v>
      </c>
      <c r="I421" s="29">
        <v>1535.05</v>
      </c>
      <c r="J421" s="29">
        <f t="shared" si="8"/>
        <v>3508814.2399999998</v>
      </c>
    </row>
    <row r="422" spans="1:10" hidden="1" outlineLevel="1" x14ac:dyDescent="0.2">
      <c r="A422" s="198" t="s">
        <v>508</v>
      </c>
      <c r="B422" s="197">
        <v>5671421.6299999999</v>
      </c>
      <c r="C422" s="29">
        <v>826032.03</v>
      </c>
      <c r="D422" s="29">
        <v>3436.08</v>
      </c>
      <c r="E422" s="29">
        <v>0</v>
      </c>
      <c r="F422" s="29">
        <v>0</v>
      </c>
      <c r="G422" s="29">
        <v>0</v>
      </c>
      <c r="H422" s="29">
        <v>172191.2</v>
      </c>
      <c r="I422" s="29">
        <v>67875.03</v>
      </c>
      <c r="J422" s="29">
        <f t="shared" si="8"/>
        <v>6260823.5099999998</v>
      </c>
    </row>
    <row r="423" spans="1:10" hidden="1" outlineLevel="1" x14ac:dyDescent="0.2">
      <c r="A423" s="198" t="s">
        <v>509</v>
      </c>
      <c r="B423" s="197">
        <v>329218.12</v>
      </c>
      <c r="C423" s="29">
        <v>121057.89</v>
      </c>
      <c r="D423" s="29">
        <v>94.46</v>
      </c>
      <c r="E423" s="29">
        <v>0</v>
      </c>
      <c r="F423" s="29">
        <v>0</v>
      </c>
      <c r="G423" s="29">
        <v>0</v>
      </c>
      <c r="H423" s="29">
        <v>0</v>
      </c>
      <c r="I423" s="29">
        <v>2602.89</v>
      </c>
      <c r="J423" s="29">
        <f t="shared" si="8"/>
        <v>447767.58</v>
      </c>
    </row>
    <row r="424" spans="1:10" hidden="1" outlineLevel="1" x14ac:dyDescent="0.2">
      <c r="A424" s="198" t="s">
        <v>510</v>
      </c>
      <c r="B424" s="197">
        <v>185994.8</v>
      </c>
      <c r="C424" s="29">
        <v>0</v>
      </c>
      <c r="D424" s="29">
        <v>0</v>
      </c>
      <c r="E424" s="29">
        <v>0</v>
      </c>
      <c r="F424" s="29">
        <v>0</v>
      </c>
      <c r="G424" s="29">
        <v>0</v>
      </c>
      <c r="H424" s="29">
        <v>0</v>
      </c>
      <c r="I424" s="29">
        <v>788.8</v>
      </c>
      <c r="J424" s="29">
        <f t="shared" si="8"/>
        <v>185206</v>
      </c>
    </row>
    <row r="425" spans="1:10" hidden="1" outlineLevel="1" x14ac:dyDescent="0.2">
      <c r="A425" s="198" t="s">
        <v>511</v>
      </c>
      <c r="B425" s="197">
        <v>179625.53</v>
      </c>
      <c r="C425" s="29">
        <v>0</v>
      </c>
      <c r="D425" s="29">
        <v>0</v>
      </c>
      <c r="E425" s="29">
        <v>0</v>
      </c>
      <c r="F425" s="29">
        <v>0</v>
      </c>
      <c r="G425" s="29">
        <v>0</v>
      </c>
      <c r="H425" s="29">
        <v>0</v>
      </c>
      <c r="I425" s="29">
        <v>0</v>
      </c>
      <c r="J425" s="29">
        <f t="shared" si="8"/>
        <v>179625.53</v>
      </c>
    </row>
    <row r="426" spans="1:10" hidden="1" outlineLevel="1" x14ac:dyDescent="0.2">
      <c r="A426" s="198" t="s">
        <v>512</v>
      </c>
      <c r="B426" s="197">
        <v>5217322.75</v>
      </c>
      <c r="C426" s="29">
        <v>7551347.6500000004</v>
      </c>
      <c r="D426" s="29">
        <v>0</v>
      </c>
      <c r="E426" s="29">
        <v>356003.53</v>
      </c>
      <c r="F426" s="29">
        <v>0</v>
      </c>
      <c r="G426" s="29">
        <v>0</v>
      </c>
      <c r="H426" s="29">
        <v>0</v>
      </c>
      <c r="I426" s="29">
        <v>322774.78000000003</v>
      </c>
      <c r="J426" s="29">
        <f t="shared" si="8"/>
        <v>12801899.15</v>
      </c>
    </row>
    <row r="427" spans="1:10" hidden="1" outlineLevel="1" x14ac:dyDescent="0.2">
      <c r="A427" s="198" t="s">
        <v>513</v>
      </c>
      <c r="B427" s="197">
        <v>1037210.85</v>
      </c>
      <c r="C427" s="29">
        <v>451730.05</v>
      </c>
      <c r="D427" s="29">
        <v>569.57000000000005</v>
      </c>
      <c r="E427" s="29">
        <v>0</v>
      </c>
      <c r="F427" s="29">
        <v>0</v>
      </c>
      <c r="G427" s="29">
        <v>0</v>
      </c>
      <c r="H427" s="29">
        <v>7920</v>
      </c>
      <c r="I427" s="29">
        <v>0</v>
      </c>
      <c r="J427" s="29">
        <f t="shared" si="8"/>
        <v>1481590.47</v>
      </c>
    </row>
    <row r="428" spans="1:10" hidden="1" outlineLevel="1" x14ac:dyDescent="0.2">
      <c r="A428" s="198" t="s">
        <v>514</v>
      </c>
      <c r="B428" s="197">
        <v>5883330.5100000007</v>
      </c>
      <c r="C428" s="29">
        <v>3892723.6999999997</v>
      </c>
      <c r="D428" s="29">
        <v>533.72</v>
      </c>
      <c r="E428" s="29">
        <v>205114.15</v>
      </c>
      <c r="F428" s="29">
        <v>0</v>
      </c>
      <c r="G428" s="29">
        <v>0</v>
      </c>
      <c r="H428" s="29">
        <v>0</v>
      </c>
      <c r="I428" s="29">
        <v>361841.85</v>
      </c>
      <c r="J428" s="29">
        <f t="shared" si="8"/>
        <v>9619860.2300000023</v>
      </c>
    </row>
    <row r="429" spans="1:10" hidden="1" outlineLevel="1" x14ac:dyDescent="0.2">
      <c r="A429" s="198" t="s">
        <v>515</v>
      </c>
      <c r="B429" s="197">
        <v>882381.28</v>
      </c>
      <c r="C429" s="29">
        <v>0</v>
      </c>
      <c r="D429" s="29">
        <v>0</v>
      </c>
      <c r="E429" s="29">
        <v>0</v>
      </c>
      <c r="F429" s="29">
        <v>0</v>
      </c>
      <c r="G429" s="29">
        <v>0</v>
      </c>
      <c r="H429" s="29">
        <v>0</v>
      </c>
      <c r="I429" s="29">
        <v>7292.22</v>
      </c>
      <c r="J429" s="29">
        <f t="shared" si="8"/>
        <v>875089.06</v>
      </c>
    </row>
    <row r="430" spans="1:10" hidden="1" outlineLevel="1" x14ac:dyDescent="0.2">
      <c r="A430" s="198" t="s">
        <v>516</v>
      </c>
      <c r="B430" s="197">
        <v>39651592.799999997</v>
      </c>
      <c r="C430" s="29">
        <v>1697457289.5400002</v>
      </c>
      <c r="D430" s="29">
        <v>0</v>
      </c>
      <c r="E430" s="29">
        <v>0</v>
      </c>
      <c r="F430" s="29">
        <v>0</v>
      </c>
      <c r="G430" s="29">
        <v>0</v>
      </c>
      <c r="H430" s="29">
        <v>108400</v>
      </c>
      <c r="I430" s="29">
        <v>0</v>
      </c>
      <c r="J430" s="29">
        <f t="shared" si="8"/>
        <v>1737000482.3400002</v>
      </c>
    </row>
    <row r="431" spans="1:10" hidden="1" outlineLevel="1" x14ac:dyDescent="0.2">
      <c r="A431" s="198" t="s">
        <v>517</v>
      </c>
      <c r="B431" s="197">
        <v>10001515.389999999</v>
      </c>
      <c r="C431" s="29">
        <v>2837085.0599999996</v>
      </c>
      <c r="D431" s="29">
        <v>5174.9399999999996</v>
      </c>
      <c r="E431" s="29">
        <v>17939.68</v>
      </c>
      <c r="F431" s="29">
        <v>2316.42</v>
      </c>
      <c r="G431" s="29">
        <v>0</v>
      </c>
      <c r="H431" s="29">
        <v>0</v>
      </c>
      <c r="I431" s="29">
        <v>79880.319999999992</v>
      </c>
      <c r="J431" s="29">
        <f t="shared" si="8"/>
        <v>12784151.169999998</v>
      </c>
    </row>
    <row r="432" spans="1:10" hidden="1" outlineLevel="1" x14ac:dyDescent="0.2">
      <c r="A432" s="198" t="s">
        <v>518</v>
      </c>
      <c r="B432" s="197">
        <v>3103810.06</v>
      </c>
      <c r="C432" s="29">
        <v>307022.29000000004</v>
      </c>
      <c r="D432" s="29">
        <v>0</v>
      </c>
      <c r="E432" s="29">
        <v>17345.14</v>
      </c>
      <c r="F432" s="29">
        <v>0</v>
      </c>
      <c r="G432" s="29">
        <v>0</v>
      </c>
      <c r="H432" s="29">
        <v>0</v>
      </c>
      <c r="I432" s="29">
        <v>29628.959999999999</v>
      </c>
      <c r="J432" s="29">
        <f t="shared" si="8"/>
        <v>3398548.5300000003</v>
      </c>
    </row>
    <row r="433" spans="1:10" hidden="1" outlineLevel="1" x14ac:dyDescent="0.2">
      <c r="A433" s="198" t="s">
        <v>519</v>
      </c>
      <c r="B433" s="197">
        <v>1642333.51</v>
      </c>
      <c r="C433" s="29">
        <v>28197.18</v>
      </c>
      <c r="D433" s="29">
        <v>440.23</v>
      </c>
      <c r="E433" s="29">
        <v>0</v>
      </c>
      <c r="F433" s="29">
        <v>0</v>
      </c>
      <c r="G433" s="29">
        <v>0</v>
      </c>
      <c r="H433" s="29">
        <v>0</v>
      </c>
      <c r="I433" s="29">
        <v>33.61</v>
      </c>
      <c r="J433" s="29">
        <f t="shared" si="8"/>
        <v>1670937.3099999998</v>
      </c>
    </row>
    <row r="434" spans="1:10" hidden="1" outlineLevel="1" x14ac:dyDescent="0.2">
      <c r="A434" s="198" t="s">
        <v>520</v>
      </c>
      <c r="B434" s="197">
        <v>763737.28</v>
      </c>
      <c r="C434" s="29">
        <v>31834.95</v>
      </c>
      <c r="D434" s="29">
        <v>0</v>
      </c>
      <c r="E434" s="29">
        <v>0</v>
      </c>
      <c r="F434" s="29">
        <v>0</v>
      </c>
      <c r="G434" s="29">
        <v>0</v>
      </c>
      <c r="H434" s="29">
        <v>0</v>
      </c>
      <c r="I434" s="29">
        <v>0</v>
      </c>
      <c r="J434" s="29">
        <f t="shared" si="8"/>
        <v>795572.23</v>
      </c>
    </row>
    <row r="435" spans="1:10" hidden="1" outlineLevel="1" x14ac:dyDescent="0.2">
      <c r="A435" s="198" t="s">
        <v>168</v>
      </c>
      <c r="B435" s="197">
        <v>13040736.299999999</v>
      </c>
      <c r="C435" s="29">
        <v>7604804.7599999998</v>
      </c>
      <c r="D435" s="29">
        <v>0</v>
      </c>
      <c r="E435" s="29">
        <v>504113.99</v>
      </c>
      <c r="F435" s="29">
        <v>54729.06</v>
      </c>
      <c r="G435" s="29">
        <v>39406.5</v>
      </c>
      <c r="H435" s="29">
        <v>0</v>
      </c>
      <c r="I435" s="29">
        <v>307960.09000000003</v>
      </c>
      <c r="J435" s="29">
        <f t="shared" si="8"/>
        <v>20935830.519999996</v>
      </c>
    </row>
    <row r="436" spans="1:10" hidden="1" outlineLevel="1" x14ac:dyDescent="0.2">
      <c r="A436" s="198" t="s">
        <v>521</v>
      </c>
      <c r="B436" s="197">
        <v>1436972.72</v>
      </c>
      <c r="C436" s="29">
        <v>216834.13999999998</v>
      </c>
      <c r="D436" s="29">
        <v>0</v>
      </c>
      <c r="E436" s="29">
        <v>0</v>
      </c>
      <c r="F436" s="29">
        <v>0</v>
      </c>
      <c r="G436" s="29">
        <v>0</v>
      </c>
      <c r="H436" s="29">
        <v>25523.24</v>
      </c>
      <c r="I436" s="29">
        <v>21584.870000000003</v>
      </c>
      <c r="J436" s="29">
        <f t="shared" si="8"/>
        <v>1606698.7499999998</v>
      </c>
    </row>
    <row r="437" spans="1:10" hidden="1" outlineLevel="1" x14ac:dyDescent="0.2">
      <c r="A437" s="198" t="s">
        <v>522</v>
      </c>
      <c r="B437" s="197">
        <v>1882744.07</v>
      </c>
      <c r="C437" s="29">
        <v>116429.91</v>
      </c>
      <c r="D437" s="29">
        <v>0</v>
      </c>
      <c r="E437" s="29">
        <v>0</v>
      </c>
      <c r="F437" s="29">
        <v>0</v>
      </c>
      <c r="G437" s="29">
        <v>0</v>
      </c>
      <c r="H437" s="29">
        <v>0</v>
      </c>
      <c r="I437" s="29">
        <v>129.31</v>
      </c>
      <c r="J437" s="29">
        <f t="shared" si="8"/>
        <v>1999044.67</v>
      </c>
    </row>
    <row r="438" spans="1:10" hidden="1" outlineLevel="1" x14ac:dyDescent="0.2">
      <c r="A438" s="198" t="s">
        <v>523</v>
      </c>
      <c r="B438" s="197">
        <v>855366.01</v>
      </c>
      <c r="C438" s="29">
        <v>564217.27</v>
      </c>
      <c r="D438" s="29">
        <v>0</v>
      </c>
      <c r="E438" s="29">
        <v>45893.08</v>
      </c>
      <c r="F438" s="29">
        <v>0</v>
      </c>
      <c r="G438" s="29">
        <v>0</v>
      </c>
      <c r="H438" s="29">
        <v>0</v>
      </c>
      <c r="I438" s="29">
        <v>21931.63</v>
      </c>
      <c r="J438" s="29">
        <f t="shared" si="8"/>
        <v>1443544.7300000002</v>
      </c>
    </row>
    <row r="439" spans="1:10" hidden="1" outlineLevel="1" x14ac:dyDescent="0.2">
      <c r="A439" s="198" t="s">
        <v>524</v>
      </c>
      <c r="B439" s="197">
        <v>337674.22</v>
      </c>
      <c r="C439" s="29">
        <v>77241.820000000007</v>
      </c>
      <c r="D439" s="29">
        <v>0</v>
      </c>
      <c r="E439" s="29">
        <v>0</v>
      </c>
      <c r="F439" s="29">
        <v>0</v>
      </c>
      <c r="G439" s="29">
        <v>0</v>
      </c>
      <c r="H439" s="29">
        <v>0</v>
      </c>
      <c r="I439" s="29">
        <v>0</v>
      </c>
      <c r="J439" s="29">
        <f t="shared" si="8"/>
        <v>414916.04</v>
      </c>
    </row>
    <row r="440" spans="1:10" hidden="1" outlineLevel="1" x14ac:dyDescent="0.2">
      <c r="A440" s="198" t="s">
        <v>525</v>
      </c>
      <c r="B440" s="197">
        <v>2360729.33</v>
      </c>
      <c r="C440" s="29">
        <v>5977039.9399999995</v>
      </c>
      <c r="D440" s="29">
        <v>0</v>
      </c>
      <c r="E440" s="29">
        <v>330055.73</v>
      </c>
      <c r="F440" s="29">
        <v>0</v>
      </c>
      <c r="G440" s="29">
        <v>0</v>
      </c>
      <c r="H440" s="29">
        <v>0</v>
      </c>
      <c r="I440" s="29">
        <v>234163.48</v>
      </c>
      <c r="J440" s="29">
        <f t="shared" si="8"/>
        <v>8433661.5199999996</v>
      </c>
    </row>
    <row r="441" spans="1:10" hidden="1" outlineLevel="1" x14ac:dyDescent="0.2">
      <c r="A441" s="198" t="s">
        <v>526</v>
      </c>
      <c r="B441" s="197">
        <v>1437116.1199999999</v>
      </c>
      <c r="C441" s="29">
        <v>797289.54999999993</v>
      </c>
      <c r="D441" s="29">
        <v>156.72</v>
      </c>
      <c r="E441" s="29">
        <v>0</v>
      </c>
      <c r="F441" s="29">
        <v>0</v>
      </c>
      <c r="G441" s="29">
        <v>0</v>
      </c>
      <c r="H441" s="29">
        <v>0</v>
      </c>
      <c r="I441" s="29">
        <v>74163.37</v>
      </c>
      <c r="J441" s="29">
        <f t="shared" si="8"/>
        <v>2160399.02</v>
      </c>
    </row>
    <row r="442" spans="1:10" hidden="1" outlineLevel="1" x14ac:dyDescent="0.2">
      <c r="A442" s="198" t="s">
        <v>527</v>
      </c>
      <c r="B442" s="197">
        <v>2080917.84</v>
      </c>
      <c r="C442" s="29">
        <v>3026977.5</v>
      </c>
      <c r="D442" s="29">
        <v>0</v>
      </c>
      <c r="E442" s="29">
        <v>0</v>
      </c>
      <c r="F442" s="29">
        <v>0</v>
      </c>
      <c r="G442" s="29">
        <v>0</v>
      </c>
      <c r="H442" s="29">
        <v>0</v>
      </c>
      <c r="I442" s="29">
        <v>105396</v>
      </c>
      <c r="J442" s="29">
        <f t="shared" si="8"/>
        <v>5002499.34</v>
      </c>
    </row>
    <row r="443" spans="1:10" hidden="1" outlineLevel="1" x14ac:dyDescent="0.2">
      <c r="A443" s="198" t="s">
        <v>528</v>
      </c>
      <c r="B443" s="197">
        <v>3200738.4699999997</v>
      </c>
      <c r="C443" s="29">
        <v>3445054.72</v>
      </c>
      <c r="D443" s="29">
        <v>77.66</v>
      </c>
      <c r="E443" s="29">
        <v>64640.68</v>
      </c>
      <c r="F443" s="29">
        <v>0</v>
      </c>
      <c r="G443" s="29">
        <v>0</v>
      </c>
      <c r="H443" s="29">
        <v>96.62</v>
      </c>
      <c r="I443" s="29">
        <v>381064.27</v>
      </c>
      <c r="J443" s="29">
        <f t="shared" si="8"/>
        <v>6329350.6399999987</v>
      </c>
    </row>
    <row r="444" spans="1:10" hidden="1" outlineLevel="1" x14ac:dyDescent="0.2">
      <c r="A444" s="198" t="s">
        <v>529</v>
      </c>
      <c r="B444" s="197">
        <v>1172563.1000000001</v>
      </c>
      <c r="C444" s="29">
        <v>3962416.8499999996</v>
      </c>
      <c r="D444" s="29">
        <v>0</v>
      </c>
      <c r="E444" s="29">
        <v>255116.12</v>
      </c>
      <c r="F444" s="29">
        <v>0</v>
      </c>
      <c r="G444" s="29">
        <v>0</v>
      </c>
      <c r="H444" s="29">
        <v>7724.4</v>
      </c>
      <c r="I444" s="29">
        <v>208061.8</v>
      </c>
      <c r="J444" s="29">
        <f t="shared" si="8"/>
        <v>5174309.8699999992</v>
      </c>
    </row>
    <row r="445" spans="1:10" hidden="1" outlineLevel="1" x14ac:dyDescent="0.2">
      <c r="A445" s="198" t="s">
        <v>530</v>
      </c>
      <c r="B445" s="197">
        <v>3005719.95</v>
      </c>
      <c r="C445" s="29">
        <v>2534155.7399999998</v>
      </c>
      <c r="D445" s="29">
        <v>190.93</v>
      </c>
      <c r="E445" s="29">
        <v>129411.86</v>
      </c>
      <c r="F445" s="29">
        <v>0</v>
      </c>
      <c r="G445" s="29">
        <v>0</v>
      </c>
      <c r="H445" s="29">
        <v>0</v>
      </c>
      <c r="I445" s="29">
        <v>142415.39000000001</v>
      </c>
      <c r="J445" s="29">
        <f t="shared" si="8"/>
        <v>5527063.0899999999</v>
      </c>
    </row>
    <row r="446" spans="1:10" hidden="1" outlineLevel="1" x14ac:dyDescent="0.2">
      <c r="A446" s="198" t="s">
        <v>531</v>
      </c>
      <c r="B446" s="197">
        <v>186532.94</v>
      </c>
      <c r="C446" s="29">
        <v>0</v>
      </c>
      <c r="D446" s="29">
        <v>0</v>
      </c>
      <c r="E446" s="29">
        <v>0</v>
      </c>
      <c r="F446" s="29">
        <v>0</v>
      </c>
      <c r="G446" s="29">
        <v>0</v>
      </c>
      <c r="H446" s="29">
        <v>0</v>
      </c>
      <c r="I446" s="29">
        <v>479.49</v>
      </c>
      <c r="J446" s="29">
        <f t="shared" si="8"/>
        <v>186053.45</v>
      </c>
    </row>
    <row r="447" spans="1:10" hidden="1" outlineLevel="1" x14ac:dyDescent="0.2">
      <c r="A447" s="198" t="s">
        <v>532</v>
      </c>
      <c r="B447" s="197">
        <v>7281232.2200000007</v>
      </c>
      <c r="C447" s="29">
        <v>3030235.39</v>
      </c>
      <c r="D447" s="29">
        <v>18.22</v>
      </c>
      <c r="E447" s="29">
        <v>190797.7</v>
      </c>
      <c r="F447" s="29">
        <v>0</v>
      </c>
      <c r="G447" s="29">
        <v>0</v>
      </c>
      <c r="H447" s="29">
        <v>0</v>
      </c>
      <c r="I447" s="29">
        <v>446282.74</v>
      </c>
      <c r="J447" s="29">
        <f t="shared" si="8"/>
        <v>10056000.790000001</v>
      </c>
    </row>
    <row r="448" spans="1:10" hidden="1" outlineLevel="1" x14ac:dyDescent="0.2">
      <c r="A448" s="198" t="s">
        <v>533</v>
      </c>
      <c r="B448" s="197">
        <v>316617.67</v>
      </c>
      <c r="C448" s="29">
        <v>0</v>
      </c>
      <c r="D448" s="29">
        <v>0</v>
      </c>
      <c r="E448" s="29">
        <v>0</v>
      </c>
      <c r="F448" s="29">
        <v>0</v>
      </c>
      <c r="G448" s="29">
        <v>0</v>
      </c>
      <c r="H448" s="29">
        <v>0</v>
      </c>
      <c r="I448" s="29">
        <v>0</v>
      </c>
      <c r="J448" s="29">
        <f t="shared" si="8"/>
        <v>316617.67</v>
      </c>
    </row>
    <row r="449" spans="1:10" hidden="1" outlineLevel="1" x14ac:dyDescent="0.2">
      <c r="A449" s="198" t="s">
        <v>534</v>
      </c>
      <c r="B449" s="197">
        <v>641781.09</v>
      </c>
      <c r="C449" s="29">
        <v>3970.07</v>
      </c>
      <c r="D449" s="29">
        <v>0</v>
      </c>
      <c r="E449" s="29">
        <v>0</v>
      </c>
      <c r="F449" s="29">
        <v>0</v>
      </c>
      <c r="G449" s="29">
        <v>0</v>
      </c>
      <c r="H449" s="29">
        <v>0</v>
      </c>
      <c r="I449" s="29">
        <v>0</v>
      </c>
      <c r="J449" s="29">
        <f t="shared" si="8"/>
        <v>645751.15999999992</v>
      </c>
    </row>
    <row r="450" spans="1:10" hidden="1" outlineLevel="1" x14ac:dyDescent="0.2">
      <c r="A450" s="198" t="s">
        <v>535</v>
      </c>
      <c r="B450" s="197">
        <v>169365.95</v>
      </c>
      <c r="C450" s="29">
        <v>0</v>
      </c>
      <c r="D450" s="29">
        <v>419.24</v>
      </c>
      <c r="E450" s="29">
        <v>0</v>
      </c>
      <c r="F450" s="29">
        <v>0</v>
      </c>
      <c r="G450" s="29">
        <v>0</v>
      </c>
      <c r="H450" s="29">
        <v>0</v>
      </c>
      <c r="I450" s="29">
        <v>0</v>
      </c>
      <c r="J450" s="29">
        <f t="shared" ref="J450:J513" si="9">B450+C450+D450+E450+F450+G450-H450-I450</f>
        <v>169785.19</v>
      </c>
    </row>
    <row r="451" spans="1:10" hidden="1" outlineLevel="1" x14ac:dyDescent="0.2">
      <c r="A451" s="198" t="s">
        <v>536</v>
      </c>
      <c r="B451" s="197">
        <v>476646.81</v>
      </c>
      <c r="C451" s="29">
        <v>17979.61</v>
      </c>
      <c r="D451" s="29">
        <v>0</v>
      </c>
      <c r="E451" s="29">
        <v>0</v>
      </c>
      <c r="F451" s="29">
        <v>0</v>
      </c>
      <c r="G451" s="29">
        <v>0</v>
      </c>
      <c r="H451" s="29">
        <v>0</v>
      </c>
      <c r="I451" s="29">
        <v>0</v>
      </c>
      <c r="J451" s="29">
        <f t="shared" si="9"/>
        <v>494626.42</v>
      </c>
    </row>
    <row r="452" spans="1:10" hidden="1" outlineLevel="1" x14ac:dyDescent="0.2">
      <c r="A452" s="198" t="s">
        <v>537</v>
      </c>
      <c r="B452" s="197">
        <v>10813734.889999999</v>
      </c>
      <c r="C452" s="29">
        <v>670709.81999999995</v>
      </c>
      <c r="D452" s="29">
        <v>0</v>
      </c>
      <c r="E452" s="29">
        <v>0</v>
      </c>
      <c r="F452" s="29">
        <v>0</v>
      </c>
      <c r="G452" s="29">
        <v>0</v>
      </c>
      <c r="H452" s="29">
        <v>0</v>
      </c>
      <c r="I452" s="29">
        <v>1422.5</v>
      </c>
      <c r="J452" s="29">
        <f t="shared" si="9"/>
        <v>11483022.209999999</v>
      </c>
    </row>
    <row r="453" spans="1:10" hidden="1" outlineLevel="1" x14ac:dyDescent="0.2">
      <c r="A453" s="198" t="s">
        <v>538</v>
      </c>
      <c r="B453" s="197">
        <v>17153191.130000003</v>
      </c>
      <c r="C453" s="29">
        <v>6151228.8800000008</v>
      </c>
      <c r="D453" s="29">
        <v>2079.61</v>
      </c>
      <c r="E453" s="29">
        <v>2819.82</v>
      </c>
      <c r="F453" s="29">
        <v>0</v>
      </c>
      <c r="G453" s="29">
        <v>0</v>
      </c>
      <c r="H453" s="29">
        <v>116638.68</v>
      </c>
      <c r="I453" s="29">
        <v>493145.48</v>
      </c>
      <c r="J453" s="29">
        <f t="shared" si="9"/>
        <v>22699535.280000005</v>
      </c>
    </row>
    <row r="454" spans="1:10" hidden="1" outlineLevel="1" x14ac:dyDescent="0.2">
      <c r="A454" s="198" t="s">
        <v>539</v>
      </c>
      <c r="B454" s="197">
        <v>1915239.13</v>
      </c>
      <c r="C454" s="29">
        <v>207200.44</v>
      </c>
      <c r="D454" s="29">
        <v>0</v>
      </c>
      <c r="E454" s="29">
        <v>0</v>
      </c>
      <c r="F454" s="29">
        <v>0</v>
      </c>
      <c r="G454" s="29">
        <v>0</v>
      </c>
      <c r="H454" s="29">
        <v>0</v>
      </c>
      <c r="I454" s="29">
        <v>0</v>
      </c>
      <c r="J454" s="29">
        <f t="shared" si="9"/>
        <v>2122439.5699999998</v>
      </c>
    </row>
    <row r="455" spans="1:10" hidden="1" outlineLevel="1" x14ac:dyDescent="0.2">
      <c r="A455" s="198" t="s">
        <v>540</v>
      </c>
      <c r="B455" s="197">
        <v>1685676.76</v>
      </c>
      <c r="C455" s="29">
        <v>214428.66999999998</v>
      </c>
      <c r="D455" s="29">
        <v>82.15</v>
      </c>
      <c r="E455" s="29">
        <v>0</v>
      </c>
      <c r="F455" s="29">
        <v>0</v>
      </c>
      <c r="G455" s="29">
        <v>0</v>
      </c>
      <c r="H455" s="29">
        <v>12533.1</v>
      </c>
      <c r="I455" s="29">
        <v>0</v>
      </c>
      <c r="J455" s="29">
        <f t="shared" si="9"/>
        <v>1887654.4799999997</v>
      </c>
    </row>
    <row r="456" spans="1:10" hidden="1" outlineLevel="1" x14ac:dyDescent="0.2">
      <c r="A456" s="198" t="s">
        <v>541</v>
      </c>
      <c r="B456" s="197">
        <v>3847555.5100000002</v>
      </c>
      <c r="C456" s="29">
        <v>904454.79</v>
      </c>
      <c r="D456" s="29">
        <v>2503.64</v>
      </c>
      <c r="E456" s="29">
        <v>17858.05</v>
      </c>
      <c r="F456" s="29">
        <v>0</v>
      </c>
      <c r="G456" s="29">
        <v>0</v>
      </c>
      <c r="H456" s="29">
        <v>2475.7199999999998</v>
      </c>
      <c r="I456" s="29">
        <v>71655.73</v>
      </c>
      <c r="J456" s="29">
        <f t="shared" si="9"/>
        <v>4698240.54</v>
      </c>
    </row>
    <row r="457" spans="1:10" hidden="1" outlineLevel="1" x14ac:dyDescent="0.2">
      <c r="A457" s="198" t="s">
        <v>542</v>
      </c>
      <c r="B457" s="197">
        <v>1992553.35</v>
      </c>
      <c r="C457" s="29">
        <v>1687185.1800000002</v>
      </c>
      <c r="D457" s="29">
        <v>0</v>
      </c>
      <c r="E457" s="29">
        <v>181067.83</v>
      </c>
      <c r="F457" s="29">
        <v>0</v>
      </c>
      <c r="G457" s="29">
        <v>0</v>
      </c>
      <c r="H457" s="29">
        <v>0</v>
      </c>
      <c r="I457" s="29">
        <v>107409.1</v>
      </c>
      <c r="J457" s="29">
        <f t="shared" si="9"/>
        <v>3753397.2600000002</v>
      </c>
    </row>
    <row r="458" spans="1:10" hidden="1" outlineLevel="1" x14ac:dyDescent="0.2">
      <c r="A458" s="198" t="s">
        <v>543</v>
      </c>
      <c r="B458" s="197">
        <v>1978687.05</v>
      </c>
      <c r="C458" s="29">
        <v>2519988.5</v>
      </c>
      <c r="D458" s="29">
        <v>177.16</v>
      </c>
      <c r="E458" s="29">
        <v>97767.12</v>
      </c>
      <c r="F458" s="29">
        <v>0</v>
      </c>
      <c r="G458" s="29">
        <v>0</v>
      </c>
      <c r="H458" s="29">
        <v>0</v>
      </c>
      <c r="I458" s="29">
        <v>127606.92</v>
      </c>
      <c r="J458" s="29">
        <f t="shared" si="9"/>
        <v>4469012.91</v>
      </c>
    </row>
    <row r="459" spans="1:10" hidden="1" outlineLevel="1" x14ac:dyDescent="0.2">
      <c r="A459" s="198" t="s">
        <v>544</v>
      </c>
      <c r="B459" s="197">
        <v>2608986.9900000002</v>
      </c>
      <c r="C459" s="29">
        <v>1214351.9300000002</v>
      </c>
      <c r="D459" s="29">
        <v>276.41000000000003</v>
      </c>
      <c r="E459" s="29">
        <v>126445.57</v>
      </c>
      <c r="F459" s="29">
        <v>0</v>
      </c>
      <c r="G459" s="29">
        <v>0</v>
      </c>
      <c r="H459" s="29">
        <v>0</v>
      </c>
      <c r="I459" s="29">
        <v>65745.119999999995</v>
      </c>
      <c r="J459" s="29">
        <f t="shared" si="9"/>
        <v>3884315.7800000003</v>
      </c>
    </row>
    <row r="460" spans="1:10" hidden="1" outlineLevel="1" x14ac:dyDescent="0.2">
      <c r="A460" s="198" t="s">
        <v>545</v>
      </c>
      <c r="B460" s="197">
        <v>3911586.2399999998</v>
      </c>
      <c r="C460" s="29">
        <v>1616090.2000000002</v>
      </c>
      <c r="D460" s="29">
        <v>1114.21</v>
      </c>
      <c r="E460" s="29">
        <v>146274.88</v>
      </c>
      <c r="F460" s="29">
        <v>0</v>
      </c>
      <c r="G460" s="29">
        <v>0</v>
      </c>
      <c r="H460" s="29">
        <v>0</v>
      </c>
      <c r="I460" s="29">
        <v>60482.86</v>
      </c>
      <c r="J460" s="29">
        <f t="shared" si="9"/>
        <v>5614582.669999999</v>
      </c>
    </row>
    <row r="461" spans="1:10" hidden="1" outlineLevel="1" x14ac:dyDescent="0.2">
      <c r="A461" s="198" t="s">
        <v>546</v>
      </c>
      <c r="B461" s="197">
        <v>5603031.96</v>
      </c>
      <c r="C461" s="29">
        <v>572767.02</v>
      </c>
      <c r="D461" s="29">
        <v>0</v>
      </c>
      <c r="E461" s="29">
        <v>54023.56</v>
      </c>
      <c r="F461" s="29">
        <v>0</v>
      </c>
      <c r="G461" s="29">
        <v>0</v>
      </c>
      <c r="H461" s="29">
        <v>0</v>
      </c>
      <c r="I461" s="29">
        <v>39989.800000000003</v>
      </c>
      <c r="J461" s="29">
        <f t="shared" si="9"/>
        <v>6189832.7400000002</v>
      </c>
    </row>
    <row r="462" spans="1:10" hidden="1" outlineLevel="1" x14ac:dyDescent="0.2">
      <c r="A462" s="198" t="s">
        <v>547</v>
      </c>
      <c r="B462" s="197">
        <v>2138273.2000000002</v>
      </c>
      <c r="C462" s="29">
        <v>109300.91</v>
      </c>
      <c r="D462" s="29">
        <v>1127.72</v>
      </c>
      <c r="E462" s="29">
        <v>0</v>
      </c>
      <c r="F462" s="29">
        <v>0</v>
      </c>
      <c r="G462" s="29">
        <v>0</v>
      </c>
      <c r="H462" s="29">
        <v>18681.36</v>
      </c>
      <c r="I462" s="29">
        <v>0</v>
      </c>
      <c r="J462" s="29">
        <f t="shared" si="9"/>
        <v>2230020.4700000007</v>
      </c>
    </row>
    <row r="463" spans="1:10" hidden="1" outlineLevel="1" x14ac:dyDescent="0.2">
      <c r="A463" s="198" t="s">
        <v>548</v>
      </c>
      <c r="B463" s="197">
        <v>228687.14</v>
      </c>
      <c r="C463" s="29">
        <v>127259.95999999999</v>
      </c>
      <c r="D463" s="29">
        <v>0</v>
      </c>
      <c r="E463" s="29">
        <v>0</v>
      </c>
      <c r="F463" s="29">
        <v>0</v>
      </c>
      <c r="G463" s="29">
        <v>0</v>
      </c>
      <c r="H463" s="29">
        <v>85.68</v>
      </c>
      <c r="I463" s="29">
        <v>2048.31</v>
      </c>
      <c r="J463" s="29">
        <f t="shared" si="9"/>
        <v>353813.11</v>
      </c>
    </row>
    <row r="464" spans="1:10" hidden="1" outlineLevel="1" x14ac:dyDescent="0.2">
      <c r="A464" s="198" t="s">
        <v>549</v>
      </c>
      <c r="B464" s="197">
        <v>431584.22</v>
      </c>
      <c r="C464" s="29">
        <v>108327.22</v>
      </c>
      <c r="D464" s="29">
        <v>0</v>
      </c>
      <c r="E464" s="29">
        <v>0</v>
      </c>
      <c r="F464" s="29">
        <v>0</v>
      </c>
      <c r="G464" s="29">
        <v>0</v>
      </c>
      <c r="H464" s="29">
        <v>0</v>
      </c>
      <c r="I464" s="29">
        <v>0</v>
      </c>
      <c r="J464" s="29">
        <f t="shared" si="9"/>
        <v>539911.43999999994</v>
      </c>
    </row>
    <row r="465" spans="1:10" hidden="1" outlineLevel="1" x14ac:dyDescent="0.2">
      <c r="A465" s="198" t="s">
        <v>550</v>
      </c>
      <c r="B465" s="197">
        <v>490643.20000000001</v>
      </c>
      <c r="C465" s="29">
        <v>17300.34</v>
      </c>
      <c r="D465" s="29">
        <v>115.88</v>
      </c>
      <c r="E465" s="29">
        <v>0</v>
      </c>
      <c r="F465" s="29">
        <v>0</v>
      </c>
      <c r="G465" s="29">
        <v>0</v>
      </c>
      <c r="H465" s="29">
        <v>0</v>
      </c>
      <c r="I465" s="29">
        <v>0</v>
      </c>
      <c r="J465" s="29">
        <f t="shared" si="9"/>
        <v>508059.42000000004</v>
      </c>
    </row>
    <row r="466" spans="1:10" hidden="1" outlineLevel="1" x14ac:dyDescent="0.2">
      <c r="A466" s="198" t="s">
        <v>551</v>
      </c>
      <c r="B466" s="197">
        <v>645658.07999999996</v>
      </c>
      <c r="C466" s="29">
        <v>10011.469999999999</v>
      </c>
      <c r="D466" s="29">
        <v>0</v>
      </c>
      <c r="E466" s="29">
        <v>0</v>
      </c>
      <c r="F466" s="29">
        <v>0</v>
      </c>
      <c r="G466" s="29">
        <v>0</v>
      </c>
      <c r="H466" s="29">
        <v>0</v>
      </c>
      <c r="I466" s="29">
        <v>1692.3</v>
      </c>
      <c r="J466" s="29">
        <f t="shared" si="9"/>
        <v>653977.24999999988</v>
      </c>
    </row>
    <row r="467" spans="1:10" hidden="1" outlineLevel="1" x14ac:dyDescent="0.2">
      <c r="A467" s="198" t="s">
        <v>552</v>
      </c>
      <c r="B467" s="197">
        <v>972210.38</v>
      </c>
      <c r="C467" s="29">
        <v>0</v>
      </c>
      <c r="D467" s="29">
        <v>0</v>
      </c>
      <c r="E467" s="29">
        <v>0</v>
      </c>
      <c r="F467" s="29">
        <v>0</v>
      </c>
      <c r="G467" s="29">
        <v>0</v>
      </c>
      <c r="H467" s="29">
        <v>468</v>
      </c>
      <c r="I467" s="29">
        <v>692.59</v>
      </c>
      <c r="J467" s="29">
        <f t="shared" si="9"/>
        <v>971049.79</v>
      </c>
    </row>
    <row r="468" spans="1:10" hidden="1" outlineLevel="1" x14ac:dyDescent="0.2">
      <c r="A468" s="198" t="s">
        <v>553</v>
      </c>
      <c r="B468" s="197">
        <v>1178753.19</v>
      </c>
      <c r="C468" s="29">
        <v>0</v>
      </c>
      <c r="D468" s="29">
        <v>0</v>
      </c>
      <c r="E468" s="29">
        <v>0</v>
      </c>
      <c r="F468" s="29">
        <v>0</v>
      </c>
      <c r="G468" s="29">
        <v>0</v>
      </c>
      <c r="H468" s="29">
        <v>0</v>
      </c>
      <c r="I468" s="29">
        <v>2912.07</v>
      </c>
      <c r="J468" s="29">
        <f t="shared" si="9"/>
        <v>1175841.1199999999</v>
      </c>
    </row>
    <row r="469" spans="1:10" hidden="1" outlineLevel="1" x14ac:dyDescent="0.2">
      <c r="A469" s="198" t="s">
        <v>554</v>
      </c>
      <c r="B469" s="197">
        <v>1779015.47</v>
      </c>
      <c r="C469" s="29">
        <v>381943.67</v>
      </c>
      <c r="D469" s="29">
        <v>0</v>
      </c>
      <c r="E469" s="29">
        <v>0</v>
      </c>
      <c r="F469" s="29">
        <v>9867.0400000000009</v>
      </c>
      <c r="G469" s="29">
        <v>0</v>
      </c>
      <c r="H469" s="29">
        <v>0</v>
      </c>
      <c r="I469" s="29">
        <v>507.82</v>
      </c>
      <c r="J469" s="29">
        <f t="shared" si="9"/>
        <v>2170318.3600000003</v>
      </c>
    </row>
    <row r="470" spans="1:10" hidden="1" outlineLevel="1" x14ac:dyDescent="0.2">
      <c r="A470" s="198" t="s">
        <v>555</v>
      </c>
      <c r="B470" s="197">
        <v>1489150.18</v>
      </c>
      <c r="C470" s="29">
        <v>829365.33</v>
      </c>
      <c r="D470" s="29">
        <v>0</v>
      </c>
      <c r="E470" s="29">
        <v>0</v>
      </c>
      <c r="F470" s="29">
        <v>0</v>
      </c>
      <c r="G470" s="29">
        <v>0</v>
      </c>
      <c r="H470" s="29">
        <v>187.2</v>
      </c>
      <c r="I470" s="29">
        <v>9842.8799999999992</v>
      </c>
      <c r="J470" s="29">
        <f t="shared" si="9"/>
        <v>2308485.4299999997</v>
      </c>
    </row>
    <row r="471" spans="1:10" hidden="1" outlineLevel="1" x14ac:dyDescent="0.2">
      <c r="A471" s="198" t="s">
        <v>556</v>
      </c>
      <c r="B471" s="197">
        <v>260729.46</v>
      </c>
      <c r="C471" s="29">
        <v>0</v>
      </c>
      <c r="D471" s="29">
        <v>0</v>
      </c>
      <c r="E471" s="29">
        <v>0</v>
      </c>
      <c r="F471" s="29">
        <v>0</v>
      </c>
      <c r="G471" s="29">
        <v>0</v>
      </c>
      <c r="H471" s="29">
        <v>0</v>
      </c>
      <c r="I471" s="29">
        <v>0</v>
      </c>
      <c r="J471" s="29">
        <f t="shared" si="9"/>
        <v>260729.46</v>
      </c>
    </row>
    <row r="472" spans="1:10" hidden="1" outlineLevel="1" x14ac:dyDescent="0.2">
      <c r="A472" s="198" t="s">
        <v>557</v>
      </c>
      <c r="B472" s="197">
        <v>395832.5</v>
      </c>
      <c r="C472" s="29">
        <v>0</v>
      </c>
      <c r="D472" s="29">
        <v>0</v>
      </c>
      <c r="E472" s="29">
        <v>0</v>
      </c>
      <c r="F472" s="29">
        <v>0</v>
      </c>
      <c r="G472" s="29">
        <v>0</v>
      </c>
      <c r="H472" s="29">
        <v>0</v>
      </c>
      <c r="I472" s="29">
        <v>0</v>
      </c>
      <c r="J472" s="29">
        <f t="shared" si="9"/>
        <v>395832.5</v>
      </c>
    </row>
    <row r="473" spans="1:10" hidden="1" outlineLevel="1" x14ac:dyDescent="0.2">
      <c r="A473" s="198" t="s">
        <v>558</v>
      </c>
      <c r="B473" s="197">
        <v>3924567.82</v>
      </c>
      <c r="C473" s="29">
        <v>1560639.4000000001</v>
      </c>
      <c r="D473" s="29">
        <v>733.63</v>
      </c>
      <c r="E473" s="29">
        <v>131735.03</v>
      </c>
      <c r="F473" s="29">
        <v>0</v>
      </c>
      <c r="G473" s="29">
        <v>0</v>
      </c>
      <c r="H473" s="29">
        <v>0</v>
      </c>
      <c r="I473" s="29">
        <v>27805.72</v>
      </c>
      <c r="J473" s="29">
        <f t="shared" si="9"/>
        <v>5589870.1600000001</v>
      </c>
    </row>
    <row r="474" spans="1:10" hidden="1" outlineLevel="1" x14ac:dyDescent="0.2">
      <c r="A474" s="198" t="s">
        <v>559</v>
      </c>
      <c r="B474" s="197">
        <v>495165.27</v>
      </c>
      <c r="C474" s="29">
        <v>0</v>
      </c>
      <c r="D474" s="29">
        <v>0</v>
      </c>
      <c r="E474" s="29">
        <v>0</v>
      </c>
      <c r="F474" s="29">
        <v>0</v>
      </c>
      <c r="G474" s="29">
        <v>0</v>
      </c>
      <c r="H474" s="29">
        <v>0</v>
      </c>
      <c r="I474" s="29">
        <v>1444.51</v>
      </c>
      <c r="J474" s="29">
        <f t="shared" si="9"/>
        <v>493720.76</v>
      </c>
    </row>
    <row r="475" spans="1:10" hidden="1" outlineLevel="1" x14ac:dyDescent="0.2">
      <c r="A475" s="198" t="s">
        <v>560</v>
      </c>
      <c r="B475" s="197">
        <v>1486724.09</v>
      </c>
      <c r="C475" s="29">
        <v>81152.91</v>
      </c>
      <c r="D475" s="29">
        <v>282.7</v>
      </c>
      <c r="E475" s="29">
        <v>0</v>
      </c>
      <c r="F475" s="29">
        <v>0</v>
      </c>
      <c r="G475" s="29">
        <v>0</v>
      </c>
      <c r="H475" s="29">
        <v>0</v>
      </c>
      <c r="I475" s="29">
        <v>0</v>
      </c>
      <c r="J475" s="29">
        <f t="shared" si="9"/>
        <v>1568159.7</v>
      </c>
    </row>
    <row r="476" spans="1:10" hidden="1" outlineLevel="1" x14ac:dyDescent="0.2">
      <c r="A476" s="198" t="s">
        <v>561</v>
      </c>
      <c r="B476" s="197">
        <v>4661410.83</v>
      </c>
      <c r="C476" s="29">
        <v>1416893.22</v>
      </c>
      <c r="D476" s="29">
        <v>1410.37</v>
      </c>
      <c r="E476" s="29">
        <v>28158.13</v>
      </c>
      <c r="F476" s="29">
        <v>0</v>
      </c>
      <c r="G476" s="29">
        <v>75239.5</v>
      </c>
      <c r="H476" s="29">
        <v>7499.25</v>
      </c>
      <c r="I476" s="29">
        <v>8775.18</v>
      </c>
      <c r="J476" s="29">
        <f t="shared" si="9"/>
        <v>6166837.6200000001</v>
      </c>
    </row>
    <row r="477" spans="1:10" hidden="1" outlineLevel="1" x14ac:dyDescent="0.2">
      <c r="A477" s="198" t="s">
        <v>562</v>
      </c>
      <c r="B477" s="197">
        <v>16441533.98</v>
      </c>
      <c r="C477" s="29">
        <v>4891796.6100000003</v>
      </c>
      <c r="D477" s="29">
        <v>4042.13</v>
      </c>
      <c r="E477" s="29">
        <v>127930.98</v>
      </c>
      <c r="F477" s="29">
        <v>9155.94</v>
      </c>
      <c r="G477" s="29">
        <v>0</v>
      </c>
      <c r="H477" s="29">
        <v>0</v>
      </c>
      <c r="I477" s="29">
        <v>242923.59000000003</v>
      </c>
      <c r="J477" s="29">
        <f t="shared" si="9"/>
        <v>21231536.050000001</v>
      </c>
    </row>
    <row r="478" spans="1:10" hidden="1" outlineLevel="1" x14ac:dyDescent="0.2">
      <c r="A478" s="198" t="s">
        <v>563</v>
      </c>
      <c r="B478" s="197">
        <v>9744162.1400000006</v>
      </c>
      <c r="C478" s="29">
        <v>7815264.3900000006</v>
      </c>
      <c r="D478" s="29">
        <v>2540.4899999999998</v>
      </c>
      <c r="E478" s="29">
        <v>0</v>
      </c>
      <c r="F478" s="29">
        <v>450415.72</v>
      </c>
      <c r="G478" s="29">
        <v>39180.75</v>
      </c>
      <c r="H478" s="29">
        <v>22380</v>
      </c>
      <c r="I478" s="29">
        <v>120709.53</v>
      </c>
      <c r="J478" s="29">
        <f t="shared" si="9"/>
        <v>17908473.959999997</v>
      </c>
    </row>
    <row r="479" spans="1:10" hidden="1" outlineLevel="1" x14ac:dyDescent="0.2">
      <c r="A479" s="198" t="s">
        <v>564</v>
      </c>
      <c r="B479" s="197">
        <v>702913.03</v>
      </c>
      <c r="C479" s="29">
        <v>360579.62</v>
      </c>
      <c r="D479" s="29">
        <v>0</v>
      </c>
      <c r="E479" s="29">
        <v>0</v>
      </c>
      <c r="F479" s="29">
        <v>0</v>
      </c>
      <c r="G479" s="29">
        <v>0</v>
      </c>
      <c r="H479" s="29">
        <v>0</v>
      </c>
      <c r="I479" s="29">
        <v>0</v>
      </c>
      <c r="J479" s="29">
        <f t="shared" si="9"/>
        <v>1063492.6499999999</v>
      </c>
    </row>
    <row r="480" spans="1:10" hidden="1" outlineLevel="1" x14ac:dyDescent="0.2">
      <c r="A480" s="198" t="s">
        <v>565</v>
      </c>
      <c r="B480" s="197">
        <v>381683.62</v>
      </c>
      <c r="C480" s="29">
        <v>36667</v>
      </c>
      <c r="D480" s="29">
        <v>297.61</v>
      </c>
      <c r="E480" s="29">
        <v>0</v>
      </c>
      <c r="F480" s="29">
        <v>0</v>
      </c>
      <c r="G480" s="29">
        <v>0</v>
      </c>
      <c r="H480" s="29">
        <v>0</v>
      </c>
      <c r="I480" s="29">
        <v>7501.22</v>
      </c>
      <c r="J480" s="29">
        <f t="shared" si="9"/>
        <v>411147.01</v>
      </c>
    </row>
    <row r="481" spans="1:10" hidden="1" outlineLevel="1" x14ac:dyDescent="0.2">
      <c r="A481" s="198" t="s">
        <v>566</v>
      </c>
      <c r="B481" s="197">
        <v>34863778.960000001</v>
      </c>
      <c r="C481" s="29">
        <v>23904049.549999997</v>
      </c>
      <c r="D481" s="29">
        <v>211.62</v>
      </c>
      <c r="E481" s="29">
        <v>865315.51</v>
      </c>
      <c r="F481" s="29">
        <v>64950.18</v>
      </c>
      <c r="G481" s="29">
        <v>0</v>
      </c>
      <c r="H481" s="29">
        <v>25203.54</v>
      </c>
      <c r="I481" s="29">
        <v>695538</v>
      </c>
      <c r="J481" s="29">
        <f t="shared" si="9"/>
        <v>58977564.279999994</v>
      </c>
    </row>
    <row r="482" spans="1:10" hidden="1" outlineLevel="1" x14ac:dyDescent="0.2">
      <c r="A482" s="198" t="s">
        <v>567</v>
      </c>
      <c r="B482" s="197">
        <v>560937.44999999995</v>
      </c>
      <c r="C482" s="29">
        <v>15180.19</v>
      </c>
      <c r="D482" s="29">
        <v>0</v>
      </c>
      <c r="E482" s="29">
        <v>0</v>
      </c>
      <c r="F482" s="29">
        <v>0</v>
      </c>
      <c r="G482" s="29">
        <v>0</v>
      </c>
      <c r="H482" s="29">
        <v>0</v>
      </c>
      <c r="I482" s="29">
        <v>0</v>
      </c>
      <c r="J482" s="29">
        <f t="shared" si="9"/>
        <v>576117.6399999999</v>
      </c>
    </row>
    <row r="483" spans="1:10" hidden="1" outlineLevel="1" x14ac:dyDescent="0.2">
      <c r="A483" s="198" t="s">
        <v>568</v>
      </c>
      <c r="B483" s="197">
        <v>116193.22</v>
      </c>
      <c r="C483" s="29">
        <v>0</v>
      </c>
      <c r="D483" s="29">
        <v>0</v>
      </c>
      <c r="E483" s="29">
        <v>0</v>
      </c>
      <c r="F483" s="29">
        <v>0</v>
      </c>
      <c r="G483" s="29">
        <v>0</v>
      </c>
      <c r="H483" s="29">
        <v>0</v>
      </c>
      <c r="I483" s="29">
        <v>0</v>
      </c>
      <c r="J483" s="29">
        <f t="shared" si="9"/>
        <v>116193.22</v>
      </c>
    </row>
    <row r="484" spans="1:10" hidden="1" outlineLevel="1" x14ac:dyDescent="0.2">
      <c r="A484" s="198" t="s">
        <v>569</v>
      </c>
      <c r="B484" s="197">
        <v>2482256.8099999996</v>
      </c>
      <c r="C484" s="29">
        <v>434609.65</v>
      </c>
      <c r="D484" s="29">
        <v>2391.94</v>
      </c>
      <c r="E484" s="29">
        <v>0</v>
      </c>
      <c r="F484" s="29">
        <v>0</v>
      </c>
      <c r="G484" s="29">
        <v>0</v>
      </c>
      <c r="H484" s="29">
        <v>0</v>
      </c>
      <c r="I484" s="29">
        <v>19417.07</v>
      </c>
      <c r="J484" s="29">
        <f t="shared" si="9"/>
        <v>2899841.3299999996</v>
      </c>
    </row>
    <row r="485" spans="1:10" hidden="1" outlineLevel="1" x14ac:dyDescent="0.2">
      <c r="A485" s="198" t="s">
        <v>570</v>
      </c>
      <c r="B485" s="197">
        <v>423959.93</v>
      </c>
      <c r="C485" s="29">
        <v>720660.85</v>
      </c>
      <c r="D485" s="29">
        <v>150.9</v>
      </c>
      <c r="E485" s="29">
        <v>18040.259999999998</v>
      </c>
      <c r="F485" s="29">
        <v>0</v>
      </c>
      <c r="G485" s="29">
        <v>0</v>
      </c>
      <c r="H485" s="29">
        <v>0</v>
      </c>
      <c r="I485" s="29">
        <v>35433.089999999997</v>
      </c>
      <c r="J485" s="29">
        <f t="shared" si="9"/>
        <v>1127378.8499999999</v>
      </c>
    </row>
    <row r="486" spans="1:10" hidden="1" outlineLevel="1" x14ac:dyDescent="0.2">
      <c r="A486" s="198" t="s">
        <v>571</v>
      </c>
      <c r="B486" s="197">
        <v>1438670.37</v>
      </c>
      <c r="C486" s="29">
        <v>1347866.31</v>
      </c>
      <c r="D486" s="29">
        <v>0</v>
      </c>
      <c r="E486" s="29">
        <v>0</v>
      </c>
      <c r="F486" s="29">
        <v>17145.41</v>
      </c>
      <c r="G486" s="29">
        <v>0</v>
      </c>
      <c r="H486" s="29">
        <v>0</v>
      </c>
      <c r="I486" s="29">
        <v>35744.199999999997</v>
      </c>
      <c r="J486" s="29">
        <f t="shared" si="9"/>
        <v>2767937.89</v>
      </c>
    </row>
    <row r="487" spans="1:10" hidden="1" outlineLevel="1" x14ac:dyDescent="0.2">
      <c r="A487" s="198" t="s">
        <v>572</v>
      </c>
      <c r="B487" s="197">
        <v>1961622.37</v>
      </c>
      <c r="C487" s="29">
        <v>6549.98</v>
      </c>
      <c r="D487" s="29">
        <v>103.82</v>
      </c>
      <c r="E487" s="29">
        <v>0</v>
      </c>
      <c r="F487" s="29">
        <v>0</v>
      </c>
      <c r="G487" s="29">
        <v>0</v>
      </c>
      <c r="H487" s="29">
        <v>4110.84</v>
      </c>
      <c r="I487" s="29">
        <v>154.76</v>
      </c>
      <c r="J487" s="29">
        <f t="shared" si="9"/>
        <v>1964010.57</v>
      </c>
    </row>
    <row r="488" spans="1:10" hidden="1" outlineLevel="1" x14ac:dyDescent="0.2">
      <c r="A488" s="198" t="s">
        <v>573</v>
      </c>
      <c r="B488" s="197">
        <v>945861.38</v>
      </c>
      <c r="C488" s="29">
        <v>2628999.29</v>
      </c>
      <c r="D488" s="29">
        <v>0</v>
      </c>
      <c r="E488" s="29">
        <v>181436.2</v>
      </c>
      <c r="F488" s="29">
        <v>0</v>
      </c>
      <c r="G488" s="29">
        <v>0</v>
      </c>
      <c r="H488" s="29">
        <v>0</v>
      </c>
      <c r="I488" s="29">
        <v>164567.76999999999</v>
      </c>
      <c r="J488" s="29">
        <f t="shared" si="9"/>
        <v>3591729.1</v>
      </c>
    </row>
    <row r="489" spans="1:10" hidden="1" outlineLevel="1" x14ac:dyDescent="0.2">
      <c r="A489" s="198" t="s">
        <v>574</v>
      </c>
      <c r="B489" s="197">
        <v>173518.91</v>
      </c>
      <c r="C489" s="29">
        <v>29270.62</v>
      </c>
      <c r="D489" s="29">
        <v>0</v>
      </c>
      <c r="E489" s="29">
        <v>0</v>
      </c>
      <c r="F489" s="29">
        <v>0</v>
      </c>
      <c r="G489" s="29">
        <v>0</v>
      </c>
      <c r="H489" s="29">
        <v>0</v>
      </c>
      <c r="I489" s="29">
        <v>0</v>
      </c>
      <c r="J489" s="29">
        <f t="shared" si="9"/>
        <v>202789.53</v>
      </c>
    </row>
    <row r="490" spans="1:10" hidden="1" outlineLevel="1" x14ac:dyDescent="0.2">
      <c r="A490" s="198" t="s">
        <v>575</v>
      </c>
      <c r="B490" s="197">
        <v>1595320.24</v>
      </c>
      <c r="C490" s="29">
        <v>365067.73</v>
      </c>
      <c r="D490" s="29">
        <v>0</v>
      </c>
      <c r="E490" s="29">
        <v>0</v>
      </c>
      <c r="F490" s="29">
        <v>0</v>
      </c>
      <c r="G490" s="29">
        <v>0</v>
      </c>
      <c r="H490" s="29">
        <v>0</v>
      </c>
      <c r="I490" s="29">
        <v>35476.67</v>
      </c>
      <c r="J490" s="29">
        <f t="shared" si="9"/>
        <v>1924911.3</v>
      </c>
    </row>
    <row r="491" spans="1:10" hidden="1" outlineLevel="1" x14ac:dyDescent="0.2">
      <c r="A491" s="198" t="s">
        <v>576</v>
      </c>
      <c r="B491" s="197">
        <v>1521250.72</v>
      </c>
      <c r="C491" s="29">
        <v>0</v>
      </c>
      <c r="D491" s="29">
        <v>0</v>
      </c>
      <c r="E491" s="29">
        <v>0</v>
      </c>
      <c r="F491" s="29">
        <v>0</v>
      </c>
      <c r="G491" s="29">
        <v>0</v>
      </c>
      <c r="H491" s="29">
        <v>0</v>
      </c>
      <c r="I491" s="29">
        <v>0</v>
      </c>
      <c r="J491" s="29">
        <f t="shared" si="9"/>
        <v>1521250.72</v>
      </c>
    </row>
    <row r="492" spans="1:10" hidden="1" outlineLevel="1" x14ac:dyDescent="0.2">
      <c r="A492" s="198" t="s">
        <v>577</v>
      </c>
      <c r="B492" s="197">
        <v>2245077.48</v>
      </c>
      <c r="C492" s="29">
        <v>1394549.32</v>
      </c>
      <c r="D492" s="29">
        <v>0</v>
      </c>
      <c r="E492" s="29">
        <v>98410</v>
      </c>
      <c r="F492" s="29">
        <v>0</v>
      </c>
      <c r="G492" s="29">
        <v>0</v>
      </c>
      <c r="H492" s="29">
        <v>0</v>
      </c>
      <c r="I492" s="29">
        <v>42311.39</v>
      </c>
      <c r="J492" s="29">
        <f t="shared" si="9"/>
        <v>3695725.4099999997</v>
      </c>
    </row>
    <row r="493" spans="1:10" hidden="1" outlineLevel="1" x14ac:dyDescent="0.2">
      <c r="A493" s="198" t="s">
        <v>578</v>
      </c>
      <c r="B493" s="197">
        <v>2629462.39</v>
      </c>
      <c r="C493" s="29">
        <v>3669404.76</v>
      </c>
      <c r="D493" s="29">
        <v>0</v>
      </c>
      <c r="E493" s="29">
        <v>204490</v>
      </c>
      <c r="F493" s="29">
        <v>0</v>
      </c>
      <c r="G493" s="29">
        <v>0</v>
      </c>
      <c r="H493" s="29">
        <v>0</v>
      </c>
      <c r="I493" s="29">
        <v>348189.56</v>
      </c>
      <c r="J493" s="29">
        <f t="shared" si="9"/>
        <v>6155167.5900000008</v>
      </c>
    </row>
    <row r="494" spans="1:10" hidden="1" outlineLevel="1" x14ac:dyDescent="0.2">
      <c r="A494" s="198" t="s">
        <v>579</v>
      </c>
      <c r="B494" s="197">
        <v>1076469.6100000001</v>
      </c>
      <c r="C494" s="29">
        <v>1023493.6900000001</v>
      </c>
      <c r="D494" s="29">
        <v>0</v>
      </c>
      <c r="E494" s="29">
        <v>0</v>
      </c>
      <c r="F494" s="29">
        <v>0</v>
      </c>
      <c r="G494" s="29">
        <v>0</v>
      </c>
      <c r="H494" s="29">
        <v>0</v>
      </c>
      <c r="I494" s="29">
        <v>15626.17</v>
      </c>
      <c r="J494" s="29">
        <f t="shared" si="9"/>
        <v>2084337.1300000004</v>
      </c>
    </row>
    <row r="495" spans="1:10" hidden="1" outlineLevel="1" x14ac:dyDescent="0.2">
      <c r="A495" s="198" t="s">
        <v>580</v>
      </c>
      <c r="B495" s="197">
        <v>2601985.38</v>
      </c>
      <c r="C495" s="29">
        <v>441444.02999999997</v>
      </c>
      <c r="D495" s="29">
        <v>407.69</v>
      </c>
      <c r="E495" s="29">
        <v>0</v>
      </c>
      <c r="F495" s="29">
        <v>0</v>
      </c>
      <c r="G495" s="29">
        <v>0</v>
      </c>
      <c r="H495" s="29">
        <v>44167.6</v>
      </c>
      <c r="I495" s="29">
        <v>45695.17</v>
      </c>
      <c r="J495" s="29">
        <f t="shared" si="9"/>
        <v>2953974.3299999996</v>
      </c>
    </row>
    <row r="496" spans="1:10" hidden="1" outlineLevel="1" x14ac:dyDescent="0.2">
      <c r="A496" s="198" t="s">
        <v>581</v>
      </c>
      <c r="B496" s="197">
        <v>2658519.83</v>
      </c>
      <c r="C496" s="29">
        <v>1581739.43</v>
      </c>
      <c r="D496" s="29">
        <v>106.88</v>
      </c>
      <c r="E496" s="29">
        <v>29843.87</v>
      </c>
      <c r="F496" s="29">
        <v>0</v>
      </c>
      <c r="G496" s="29">
        <v>0</v>
      </c>
      <c r="H496" s="29">
        <v>477.52</v>
      </c>
      <c r="I496" s="29">
        <v>58390.73</v>
      </c>
      <c r="J496" s="29">
        <f t="shared" si="9"/>
        <v>4211341.76</v>
      </c>
    </row>
    <row r="497" spans="1:10" hidden="1" outlineLevel="1" x14ac:dyDescent="0.2">
      <c r="A497" s="198" t="s">
        <v>582</v>
      </c>
      <c r="B497" s="197">
        <v>1871761.02</v>
      </c>
      <c r="C497" s="29">
        <v>296697.20999999996</v>
      </c>
      <c r="D497" s="29">
        <v>2694.57</v>
      </c>
      <c r="E497" s="29">
        <v>0</v>
      </c>
      <c r="F497" s="29">
        <v>0</v>
      </c>
      <c r="G497" s="29">
        <v>0</v>
      </c>
      <c r="H497" s="29">
        <v>0</v>
      </c>
      <c r="I497" s="29">
        <v>22491.119999999999</v>
      </c>
      <c r="J497" s="29">
        <f t="shared" si="9"/>
        <v>2148661.6799999997</v>
      </c>
    </row>
    <row r="498" spans="1:10" hidden="1" outlineLevel="1" x14ac:dyDescent="0.2">
      <c r="A498" s="198" t="s">
        <v>583</v>
      </c>
      <c r="B498" s="197">
        <v>3569756.34</v>
      </c>
      <c r="C498" s="29">
        <v>310363.15000000002</v>
      </c>
      <c r="D498" s="29">
        <v>2337.1799999999998</v>
      </c>
      <c r="E498" s="29">
        <v>34440</v>
      </c>
      <c r="F498" s="29">
        <v>0</v>
      </c>
      <c r="G498" s="29">
        <v>0</v>
      </c>
      <c r="H498" s="29">
        <v>118.4</v>
      </c>
      <c r="I498" s="29">
        <v>62471.09</v>
      </c>
      <c r="J498" s="29">
        <f t="shared" si="9"/>
        <v>3854307.18</v>
      </c>
    </row>
    <row r="499" spans="1:10" hidden="1" outlineLevel="1" x14ac:dyDescent="0.2">
      <c r="A499" s="198" t="s">
        <v>584</v>
      </c>
      <c r="B499" s="197">
        <v>457499.01999999996</v>
      </c>
      <c r="C499" s="29">
        <v>5628.16</v>
      </c>
      <c r="D499" s="29">
        <v>336.31</v>
      </c>
      <c r="E499" s="29">
        <v>0</v>
      </c>
      <c r="F499" s="29">
        <v>0</v>
      </c>
      <c r="G499" s="29">
        <v>0</v>
      </c>
      <c r="H499" s="29">
        <v>0</v>
      </c>
      <c r="I499" s="29">
        <v>101.47</v>
      </c>
      <c r="J499" s="29">
        <f t="shared" si="9"/>
        <v>463362.01999999996</v>
      </c>
    </row>
    <row r="500" spans="1:10" hidden="1" outlineLevel="1" x14ac:dyDescent="0.2">
      <c r="A500" s="198" t="s">
        <v>585</v>
      </c>
      <c r="B500" s="197">
        <v>1721300.8499999999</v>
      </c>
      <c r="C500" s="29">
        <v>6385287.9500000002</v>
      </c>
      <c r="D500" s="29">
        <v>199.49</v>
      </c>
      <c r="E500" s="29">
        <v>614609.09</v>
      </c>
      <c r="F500" s="29">
        <v>0</v>
      </c>
      <c r="G500" s="29">
        <v>0</v>
      </c>
      <c r="H500" s="29">
        <v>3719.1</v>
      </c>
      <c r="I500" s="29">
        <v>413223.33</v>
      </c>
      <c r="J500" s="29">
        <f t="shared" si="9"/>
        <v>8304454.9500000011</v>
      </c>
    </row>
    <row r="501" spans="1:10" hidden="1" outlineLevel="1" x14ac:dyDescent="0.2">
      <c r="A501" s="198" t="s">
        <v>586</v>
      </c>
      <c r="B501" s="197">
        <v>2285855.6</v>
      </c>
      <c r="C501" s="29">
        <v>12690134.32</v>
      </c>
      <c r="D501" s="29">
        <v>233.33</v>
      </c>
      <c r="E501" s="29">
        <v>920752.11</v>
      </c>
      <c r="F501" s="29">
        <v>0</v>
      </c>
      <c r="G501" s="29">
        <v>0</v>
      </c>
      <c r="H501" s="29">
        <v>0</v>
      </c>
      <c r="I501" s="29">
        <v>713072.34</v>
      </c>
      <c r="J501" s="29">
        <f t="shared" si="9"/>
        <v>15183903.02</v>
      </c>
    </row>
    <row r="502" spans="1:10" hidden="1" outlineLevel="1" x14ac:dyDescent="0.2">
      <c r="A502" s="198" t="s">
        <v>587</v>
      </c>
      <c r="B502" s="197">
        <v>9643391.0199999996</v>
      </c>
      <c r="C502" s="29">
        <v>3663767.38</v>
      </c>
      <c r="D502" s="29">
        <v>0</v>
      </c>
      <c r="E502" s="29">
        <v>410487.59</v>
      </c>
      <c r="F502" s="29">
        <v>0</v>
      </c>
      <c r="G502" s="29">
        <v>0</v>
      </c>
      <c r="H502" s="29">
        <v>0</v>
      </c>
      <c r="I502" s="29">
        <v>147847.86000000002</v>
      </c>
      <c r="J502" s="29">
        <f t="shared" si="9"/>
        <v>13569798.129999999</v>
      </c>
    </row>
    <row r="503" spans="1:10" hidden="1" outlineLevel="1" x14ac:dyDescent="0.2">
      <c r="A503" s="198" t="s">
        <v>588</v>
      </c>
      <c r="B503" s="197">
        <v>4666559.4000000004</v>
      </c>
      <c r="C503" s="29">
        <v>2952696.09</v>
      </c>
      <c r="D503" s="29">
        <v>770.63</v>
      </c>
      <c r="E503" s="29">
        <v>371041.64</v>
      </c>
      <c r="F503" s="29">
        <v>0</v>
      </c>
      <c r="G503" s="29">
        <v>0</v>
      </c>
      <c r="H503" s="29">
        <v>0</v>
      </c>
      <c r="I503" s="29">
        <v>305732.43</v>
      </c>
      <c r="J503" s="29">
        <f t="shared" si="9"/>
        <v>7685335.3300000001</v>
      </c>
    </row>
    <row r="504" spans="1:10" hidden="1" outlineLevel="1" x14ac:dyDescent="0.2">
      <c r="A504" s="198" t="s">
        <v>589</v>
      </c>
      <c r="B504" s="197">
        <v>884416.55</v>
      </c>
      <c r="C504" s="29">
        <v>385252.63</v>
      </c>
      <c r="D504" s="29">
        <v>0</v>
      </c>
      <c r="E504" s="29">
        <v>0</v>
      </c>
      <c r="F504" s="29">
        <v>0</v>
      </c>
      <c r="G504" s="29">
        <v>0</v>
      </c>
      <c r="H504" s="29">
        <v>0</v>
      </c>
      <c r="I504" s="29">
        <v>64820.44</v>
      </c>
      <c r="J504" s="29">
        <f t="shared" si="9"/>
        <v>1204848.7400000002</v>
      </c>
    </row>
    <row r="505" spans="1:10" hidden="1" outlineLevel="1" x14ac:dyDescent="0.2">
      <c r="A505" s="198" t="s">
        <v>590</v>
      </c>
      <c r="B505" s="197">
        <v>2967410.73</v>
      </c>
      <c r="C505" s="29">
        <v>6037177.75</v>
      </c>
      <c r="D505" s="29">
        <v>101.36</v>
      </c>
      <c r="E505" s="29">
        <v>249344.13</v>
      </c>
      <c r="F505" s="29">
        <v>0</v>
      </c>
      <c r="G505" s="29">
        <v>0</v>
      </c>
      <c r="H505" s="29">
        <v>0</v>
      </c>
      <c r="I505" s="29">
        <v>444317.57999999996</v>
      </c>
      <c r="J505" s="29">
        <f t="shared" si="9"/>
        <v>8809716.3900000006</v>
      </c>
    </row>
    <row r="506" spans="1:10" hidden="1" outlineLevel="1" x14ac:dyDescent="0.2">
      <c r="A506" s="198" t="s">
        <v>591</v>
      </c>
      <c r="B506" s="197">
        <v>840476.92</v>
      </c>
      <c r="C506" s="29">
        <v>2759943.9200000004</v>
      </c>
      <c r="D506" s="29">
        <v>875.88</v>
      </c>
      <c r="E506" s="29">
        <v>471433.08</v>
      </c>
      <c r="F506" s="29">
        <v>0</v>
      </c>
      <c r="G506" s="29">
        <v>0</v>
      </c>
      <c r="H506" s="29">
        <v>61.2</v>
      </c>
      <c r="I506" s="29">
        <v>252106.42</v>
      </c>
      <c r="J506" s="29">
        <f t="shared" si="9"/>
        <v>3820562.18</v>
      </c>
    </row>
    <row r="507" spans="1:10" hidden="1" outlineLevel="1" x14ac:dyDescent="0.2">
      <c r="A507" s="198" t="s">
        <v>592</v>
      </c>
      <c r="B507" s="197">
        <v>2015579.85</v>
      </c>
      <c r="C507" s="29">
        <v>144388.16</v>
      </c>
      <c r="D507" s="29">
        <v>0</v>
      </c>
      <c r="E507" s="29">
        <v>0</v>
      </c>
      <c r="F507" s="29">
        <v>0</v>
      </c>
      <c r="G507" s="29">
        <v>0</v>
      </c>
      <c r="H507" s="29">
        <v>0</v>
      </c>
      <c r="I507" s="29">
        <v>0</v>
      </c>
      <c r="J507" s="29">
        <f t="shared" si="9"/>
        <v>2159968.0100000002</v>
      </c>
    </row>
    <row r="508" spans="1:10" hidden="1" outlineLevel="1" x14ac:dyDescent="0.2">
      <c r="A508" s="198" t="s">
        <v>593</v>
      </c>
      <c r="B508" s="197">
        <v>1379498.31</v>
      </c>
      <c r="C508" s="29">
        <v>935.82</v>
      </c>
      <c r="D508" s="29">
        <v>0</v>
      </c>
      <c r="E508" s="29">
        <v>0</v>
      </c>
      <c r="F508" s="29">
        <v>0</v>
      </c>
      <c r="G508" s="29">
        <v>0</v>
      </c>
      <c r="H508" s="29">
        <v>192</v>
      </c>
      <c r="I508" s="29">
        <v>10358.209999999999</v>
      </c>
      <c r="J508" s="29">
        <f t="shared" si="9"/>
        <v>1369883.9200000002</v>
      </c>
    </row>
    <row r="509" spans="1:10" hidden="1" outlineLevel="1" x14ac:dyDescent="0.2">
      <c r="A509" s="198" t="s">
        <v>594</v>
      </c>
      <c r="B509" s="197">
        <v>649283.41</v>
      </c>
      <c r="C509" s="29">
        <v>0</v>
      </c>
      <c r="D509" s="29">
        <v>45.42</v>
      </c>
      <c r="E509" s="29">
        <v>0</v>
      </c>
      <c r="F509" s="29">
        <v>0</v>
      </c>
      <c r="G509" s="29">
        <v>0</v>
      </c>
      <c r="H509" s="29">
        <v>0</v>
      </c>
      <c r="I509" s="29">
        <v>351.39</v>
      </c>
      <c r="J509" s="29">
        <f t="shared" si="9"/>
        <v>648977.44000000006</v>
      </c>
    </row>
    <row r="510" spans="1:10" hidden="1" outlineLevel="1" x14ac:dyDescent="0.2">
      <c r="A510" s="198" t="s">
        <v>595</v>
      </c>
      <c r="B510" s="197">
        <v>6389574.1200000001</v>
      </c>
      <c r="C510" s="29">
        <v>937409.35000000009</v>
      </c>
      <c r="D510" s="29">
        <v>0</v>
      </c>
      <c r="E510" s="29">
        <v>40287.61</v>
      </c>
      <c r="F510" s="29">
        <v>0</v>
      </c>
      <c r="G510" s="29">
        <v>0</v>
      </c>
      <c r="H510" s="29">
        <v>0</v>
      </c>
      <c r="I510" s="29">
        <v>35257.089999999997</v>
      </c>
      <c r="J510" s="29">
        <f t="shared" si="9"/>
        <v>7332013.9900000012</v>
      </c>
    </row>
    <row r="511" spans="1:10" hidden="1" outlineLevel="1" x14ac:dyDescent="0.2">
      <c r="A511" s="198" t="s">
        <v>596</v>
      </c>
      <c r="B511" s="197">
        <v>2956884.76</v>
      </c>
      <c r="C511" s="29">
        <v>3912376.2</v>
      </c>
      <c r="D511" s="29">
        <v>0</v>
      </c>
      <c r="E511" s="29">
        <v>179370.08</v>
      </c>
      <c r="F511" s="29">
        <v>0</v>
      </c>
      <c r="G511" s="29">
        <v>0</v>
      </c>
      <c r="H511" s="29">
        <v>0</v>
      </c>
      <c r="I511" s="29">
        <v>109688.35</v>
      </c>
      <c r="J511" s="29">
        <f t="shared" si="9"/>
        <v>6938942.6900000004</v>
      </c>
    </row>
    <row r="512" spans="1:10" hidden="1" outlineLevel="1" x14ac:dyDescent="0.2">
      <c r="A512" s="198" t="s">
        <v>597</v>
      </c>
      <c r="B512" s="197">
        <v>1063749.28</v>
      </c>
      <c r="C512" s="29">
        <v>4000101.54</v>
      </c>
      <c r="D512" s="29">
        <v>257.54000000000002</v>
      </c>
      <c r="E512" s="29">
        <v>152386.99</v>
      </c>
      <c r="F512" s="29">
        <v>0</v>
      </c>
      <c r="G512" s="29">
        <v>0</v>
      </c>
      <c r="H512" s="29">
        <v>59488.2</v>
      </c>
      <c r="I512" s="29">
        <v>254893.05</v>
      </c>
      <c r="J512" s="29">
        <f t="shared" si="9"/>
        <v>4902114.1000000006</v>
      </c>
    </row>
    <row r="513" spans="1:10" hidden="1" outlineLevel="1" x14ac:dyDescent="0.2">
      <c r="A513" s="198" t="s">
        <v>598</v>
      </c>
      <c r="B513" s="197">
        <v>2809476.01</v>
      </c>
      <c r="C513" s="29">
        <v>562470.73</v>
      </c>
      <c r="D513" s="29">
        <v>0</v>
      </c>
      <c r="E513" s="29">
        <v>14343.34</v>
      </c>
      <c r="F513" s="29">
        <v>0</v>
      </c>
      <c r="G513" s="29">
        <v>0</v>
      </c>
      <c r="H513" s="29">
        <v>0</v>
      </c>
      <c r="I513" s="29">
        <v>0</v>
      </c>
      <c r="J513" s="29">
        <f t="shared" si="9"/>
        <v>3386290.0799999996</v>
      </c>
    </row>
    <row r="514" spans="1:10" hidden="1" outlineLevel="1" x14ac:dyDescent="0.2">
      <c r="A514" s="198" t="s">
        <v>599</v>
      </c>
      <c r="B514" s="197">
        <v>2757171.38</v>
      </c>
      <c r="C514" s="29">
        <v>711092.69000000006</v>
      </c>
      <c r="D514" s="29">
        <v>0</v>
      </c>
      <c r="E514" s="29">
        <v>98540</v>
      </c>
      <c r="F514" s="29">
        <v>0</v>
      </c>
      <c r="G514" s="29">
        <v>0</v>
      </c>
      <c r="H514" s="29">
        <v>0</v>
      </c>
      <c r="I514" s="29">
        <v>30982.13</v>
      </c>
      <c r="J514" s="29">
        <f t="shared" ref="J514:J577" si="10">B514+C514+D514+E514+F514+G514-H514-I514</f>
        <v>3535821.94</v>
      </c>
    </row>
    <row r="515" spans="1:10" hidden="1" outlineLevel="1" x14ac:dyDescent="0.2">
      <c r="A515" s="198" t="s">
        <v>600</v>
      </c>
      <c r="B515" s="197">
        <v>1149240.71</v>
      </c>
      <c r="C515" s="29">
        <v>585176.57000000007</v>
      </c>
      <c r="D515" s="29">
        <v>0</v>
      </c>
      <c r="E515" s="29">
        <v>48739.14</v>
      </c>
      <c r="F515" s="29">
        <v>0</v>
      </c>
      <c r="G515" s="29">
        <v>0</v>
      </c>
      <c r="H515" s="29">
        <v>0</v>
      </c>
      <c r="I515" s="29">
        <v>64107.97</v>
      </c>
      <c r="J515" s="29">
        <f t="shared" si="10"/>
        <v>1719048.45</v>
      </c>
    </row>
    <row r="516" spans="1:10" hidden="1" outlineLevel="1" x14ac:dyDescent="0.2">
      <c r="A516" s="198" t="s">
        <v>601</v>
      </c>
      <c r="B516" s="197">
        <v>871092.09</v>
      </c>
      <c r="C516" s="29">
        <v>1099060.07</v>
      </c>
      <c r="D516" s="29">
        <v>0</v>
      </c>
      <c r="E516" s="29">
        <v>260390</v>
      </c>
      <c r="F516" s="29">
        <v>0</v>
      </c>
      <c r="G516" s="29">
        <v>0</v>
      </c>
      <c r="H516" s="29">
        <v>0</v>
      </c>
      <c r="I516" s="29">
        <v>23406.06</v>
      </c>
      <c r="J516" s="29">
        <f t="shared" si="10"/>
        <v>2207136.1</v>
      </c>
    </row>
    <row r="517" spans="1:10" hidden="1" outlineLevel="1" x14ac:dyDescent="0.2">
      <c r="A517" s="198" t="s">
        <v>602</v>
      </c>
      <c r="B517" s="197">
        <v>9875550.6699999999</v>
      </c>
      <c r="C517" s="29">
        <v>19747179.41</v>
      </c>
      <c r="D517" s="29">
        <v>511.14</v>
      </c>
      <c r="E517" s="29">
        <v>193282.38</v>
      </c>
      <c r="F517" s="29">
        <v>73558.039999999994</v>
      </c>
      <c r="G517" s="29">
        <v>0</v>
      </c>
      <c r="H517" s="29">
        <v>0</v>
      </c>
      <c r="I517" s="29">
        <v>1409772.76</v>
      </c>
      <c r="J517" s="29">
        <f t="shared" si="10"/>
        <v>28480308.879999995</v>
      </c>
    </row>
    <row r="518" spans="1:10" hidden="1" outlineLevel="1" x14ac:dyDescent="0.2">
      <c r="A518" s="198" t="s">
        <v>399</v>
      </c>
      <c r="B518" s="197">
        <v>712479.17</v>
      </c>
      <c r="C518" s="29">
        <v>45319.55</v>
      </c>
      <c r="D518" s="29">
        <v>0</v>
      </c>
      <c r="E518" s="29">
        <v>0</v>
      </c>
      <c r="F518" s="29">
        <v>0</v>
      </c>
      <c r="G518" s="29">
        <v>0</v>
      </c>
      <c r="H518" s="29">
        <v>0</v>
      </c>
      <c r="I518" s="29">
        <v>83.37</v>
      </c>
      <c r="J518" s="29">
        <f t="shared" si="10"/>
        <v>757715.35000000009</v>
      </c>
    </row>
    <row r="519" spans="1:10" hidden="1" outlineLevel="1" x14ac:dyDescent="0.2">
      <c r="A519" s="198" t="s">
        <v>603</v>
      </c>
      <c r="B519" s="197">
        <v>5044026.6100000003</v>
      </c>
      <c r="C519" s="29">
        <v>3371494.19</v>
      </c>
      <c r="D519" s="29">
        <v>1425.04</v>
      </c>
      <c r="E519" s="29">
        <v>131849.82</v>
      </c>
      <c r="F519" s="29">
        <v>0</v>
      </c>
      <c r="G519" s="29">
        <v>0</v>
      </c>
      <c r="H519" s="29">
        <v>0</v>
      </c>
      <c r="I519" s="29">
        <v>232091.84</v>
      </c>
      <c r="J519" s="29">
        <f t="shared" si="10"/>
        <v>8316703.8200000003</v>
      </c>
    </row>
    <row r="520" spans="1:10" hidden="1" outlineLevel="1" x14ac:dyDescent="0.2">
      <c r="A520" s="198" t="s">
        <v>604</v>
      </c>
      <c r="B520" s="197">
        <v>519656.07</v>
      </c>
      <c r="C520" s="29">
        <v>17453.23</v>
      </c>
      <c r="D520" s="29">
        <v>190.38</v>
      </c>
      <c r="E520" s="29">
        <v>0</v>
      </c>
      <c r="F520" s="29">
        <v>0</v>
      </c>
      <c r="G520" s="29">
        <v>0</v>
      </c>
      <c r="H520" s="29">
        <v>0</v>
      </c>
      <c r="I520" s="29">
        <v>0</v>
      </c>
      <c r="J520" s="29">
        <f t="shared" si="10"/>
        <v>537299.68000000005</v>
      </c>
    </row>
    <row r="521" spans="1:10" hidden="1" outlineLevel="1" x14ac:dyDescent="0.2">
      <c r="A521" s="198" t="s">
        <v>605</v>
      </c>
      <c r="B521" s="197">
        <v>1503444.09</v>
      </c>
      <c r="C521" s="29">
        <v>3606665.1599999997</v>
      </c>
      <c r="D521" s="29">
        <v>568.91999999999996</v>
      </c>
      <c r="E521" s="29">
        <v>337096.12</v>
      </c>
      <c r="F521" s="29">
        <v>0</v>
      </c>
      <c r="G521" s="29">
        <v>0</v>
      </c>
      <c r="H521" s="29">
        <v>0</v>
      </c>
      <c r="I521" s="29">
        <v>350900.98</v>
      </c>
      <c r="J521" s="29">
        <f t="shared" si="10"/>
        <v>5096873.3100000005</v>
      </c>
    </row>
    <row r="522" spans="1:10" hidden="1" outlineLevel="1" x14ac:dyDescent="0.2">
      <c r="A522" s="198" t="s">
        <v>606</v>
      </c>
      <c r="B522" s="197">
        <v>754526.84</v>
      </c>
      <c r="C522" s="29">
        <v>0</v>
      </c>
      <c r="D522" s="29">
        <v>1806.91</v>
      </c>
      <c r="E522" s="29">
        <v>0</v>
      </c>
      <c r="F522" s="29">
        <v>0</v>
      </c>
      <c r="G522" s="29">
        <v>0</v>
      </c>
      <c r="H522" s="29">
        <v>0</v>
      </c>
      <c r="I522" s="29">
        <v>468.72</v>
      </c>
      <c r="J522" s="29">
        <f t="shared" si="10"/>
        <v>755865.03</v>
      </c>
    </row>
    <row r="523" spans="1:10" hidden="1" outlineLevel="1" x14ac:dyDescent="0.2">
      <c r="A523" s="198" t="s">
        <v>607</v>
      </c>
      <c r="B523" s="197">
        <v>3108216.7199999997</v>
      </c>
      <c r="C523" s="29">
        <v>623946.06000000006</v>
      </c>
      <c r="D523" s="29">
        <v>0</v>
      </c>
      <c r="E523" s="29">
        <v>0</v>
      </c>
      <c r="F523" s="29">
        <v>0</v>
      </c>
      <c r="G523" s="29">
        <v>0</v>
      </c>
      <c r="H523" s="29">
        <v>0</v>
      </c>
      <c r="I523" s="29">
        <v>51927.02</v>
      </c>
      <c r="J523" s="29">
        <f t="shared" si="10"/>
        <v>3680235.76</v>
      </c>
    </row>
    <row r="524" spans="1:10" hidden="1" outlineLevel="1" x14ac:dyDescent="0.2">
      <c r="A524" s="198" t="s">
        <v>608</v>
      </c>
      <c r="B524" s="197">
        <v>644463.29</v>
      </c>
      <c r="C524" s="29">
        <v>1952855.39</v>
      </c>
      <c r="D524" s="29">
        <v>612.57000000000005</v>
      </c>
      <c r="E524" s="29">
        <v>225526.54</v>
      </c>
      <c r="F524" s="29">
        <v>0</v>
      </c>
      <c r="G524" s="29">
        <v>0</v>
      </c>
      <c r="H524" s="29">
        <v>0</v>
      </c>
      <c r="I524" s="29">
        <v>205563.81</v>
      </c>
      <c r="J524" s="29">
        <f t="shared" si="10"/>
        <v>2617893.9799999995</v>
      </c>
    </row>
    <row r="525" spans="1:10" hidden="1" outlineLevel="1" x14ac:dyDescent="0.2">
      <c r="A525" s="198" t="s">
        <v>609</v>
      </c>
      <c r="B525" s="197">
        <v>740231.72</v>
      </c>
      <c r="C525" s="29">
        <v>0</v>
      </c>
      <c r="D525" s="29">
        <v>0</v>
      </c>
      <c r="E525" s="29">
        <v>0</v>
      </c>
      <c r="F525" s="29">
        <v>0</v>
      </c>
      <c r="G525" s="29">
        <v>0</v>
      </c>
      <c r="H525" s="29">
        <v>0</v>
      </c>
      <c r="I525" s="29">
        <v>17267.8</v>
      </c>
      <c r="J525" s="29">
        <f t="shared" si="10"/>
        <v>722963.91999999993</v>
      </c>
    </row>
    <row r="526" spans="1:10" hidden="1" outlineLevel="1" x14ac:dyDescent="0.2">
      <c r="A526" s="198" t="s">
        <v>610</v>
      </c>
      <c r="B526" s="197">
        <v>2693708.0300000003</v>
      </c>
      <c r="C526" s="29">
        <v>604909.21</v>
      </c>
      <c r="D526" s="29">
        <v>384.16</v>
      </c>
      <c r="E526" s="29">
        <v>0</v>
      </c>
      <c r="F526" s="29">
        <v>0</v>
      </c>
      <c r="G526" s="29">
        <v>0</v>
      </c>
      <c r="H526" s="29">
        <v>2731.2</v>
      </c>
      <c r="I526" s="29">
        <v>112235.68</v>
      </c>
      <c r="J526" s="29">
        <f t="shared" si="10"/>
        <v>3184034.52</v>
      </c>
    </row>
    <row r="527" spans="1:10" hidden="1" outlineLevel="1" x14ac:dyDescent="0.2">
      <c r="A527" s="198" t="s">
        <v>611</v>
      </c>
      <c r="B527" s="197">
        <v>1298268.8</v>
      </c>
      <c r="C527" s="29">
        <v>33531.68</v>
      </c>
      <c r="D527" s="29">
        <v>0</v>
      </c>
      <c r="E527" s="29">
        <v>0</v>
      </c>
      <c r="F527" s="29">
        <v>0</v>
      </c>
      <c r="G527" s="29">
        <v>0</v>
      </c>
      <c r="H527" s="29">
        <v>0</v>
      </c>
      <c r="I527" s="29">
        <v>14832.86</v>
      </c>
      <c r="J527" s="29">
        <f t="shared" si="10"/>
        <v>1316967.6199999999</v>
      </c>
    </row>
    <row r="528" spans="1:10" hidden="1" outlineLevel="1" x14ac:dyDescent="0.2">
      <c r="A528" s="198" t="s">
        <v>612</v>
      </c>
      <c r="B528" s="197">
        <v>7304236.54</v>
      </c>
      <c r="C528" s="29">
        <v>6584428.5000000009</v>
      </c>
      <c r="D528" s="29">
        <v>47.4</v>
      </c>
      <c r="E528" s="29">
        <v>1880521.17</v>
      </c>
      <c r="F528" s="29">
        <v>0</v>
      </c>
      <c r="G528" s="29">
        <v>0</v>
      </c>
      <c r="H528" s="29">
        <v>6278</v>
      </c>
      <c r="I528" s="29">
        <v>457618.01</v>
      </c>
      <c r="J528" s="29">
        <f t="shared" si="10"/>
        <v>15305337.600000001</v>
      </c>
    </row>
    <row r="529" spans="1:10" hidden="1" outlineLevel="1" x14ac:dyDescent="0.2">
      <c r="A529" s="198" t="s">
        <v>613</v>
      </c>
      <c r="B529" s="197">
        <v>1633543.53</v>
      </c>
      <c r="C529" s="29">
        <v>1558737.24</v>
      </c>
      <c r="D529" s="29">
        <v>298.8</v>
      </c>
      <c r="E529" s="29">
        <v>0</v>
      </c>
      <c r="F529" s="29">
        <v>0</v>
      </c>
      <c r="G529" s="29">
        <v>0</v>
      </c>
      <c r="H529" s="29">
        <v>0</v>
      </c>
      <c r="I529" s="29">
        <v>166463.35</v>
      </c>
      <c r="J529" s="29">
        <f t="shared" si="10"/>
        <v>3026116.2199999997</v>
      </c>
    </row>
    <row r="530" spans="1:10" hidden="1" outlineLevel="1" x14ac:dyDescent="0.2">
      <c r="A530" s="198" t="s">
        <v>614</v>
      </c>
      <c r="B530" s="197">
        <v>290015.43</v>
      </c>
      <c r="C530" s="29">
        <v>0</v>
      </c>
      <c r="D530" s="29">
        <v>0</v>
      </c>
      <c r="E530" s="29">
        <v>0</v>
      </c>
      <c r="F530" s="29">
        <v>0</v>
      </c>
      <c r="G530" s="29">
        <v>0</v>
      </c>
      <c r="H530" s="29">
        <v>0</v>
      </c>
      <c r="I530" s="29">
        <v>2042.95</v>
      </c>
      <c r="J530" s="29">
        <f t="shared" si="10"/>
        <v>287972.47999999998</v>
      </c>
    </row>
    <row r="531" spans="1:10" hidden="1" outlineLevel="1" x14ac:dyDescent="0.2">
      <c r="A531" s="198" t="s">
        <v>615</v>
      </c>
      <c r="B531" s="197">
        <v>2234828.4500000002</v>
      </c>
      <c r="C531" s="29">
        <v>162914.90000000002</v>
      </c>
      <c r="D531" s="29">
        <v>0</v>
      </c>
      <c r="E531" s="29">
        <v>0</v>
      </c>
      <c r="F531" s="29">
        <v>0</v>
      </c>
      <c r="G531" s="29">
        <v>0</v>
      </c>
      <c r="H531" s="29">
        <v>0</v>
      </c>
      <c r="I531" s="29">
        <v>189649.58000000002</v>
      </c>
      <c r="J531" s="29">
        <f t="shared" si="10"/>
        <v>2208093.77</v>
      </c>
    </row>
    <row r="532" spans="1:10" hidden="1" outlineLevel="1" x14ac:dyDescent="0.2">
      <c r="A532" s="198" t="s">
        <v>616</v>
      </c>
      <c r="B532" s="197">
        <v>858763.65</v>
      </c>
      <c r="C532" s="29">
        <v>5077452.7300000004</v>
      </c>
      <c r="D532" s="29">
        <v>0</v>
      </c>
      <c r="E532" s="29">
        <v>192889.45</v>
      </c>
      <c r="F532" s="29">
        <v>0</v>
      </c>
      <c r="G532" s="29">
        <v>0</v>
      </c>
      <c r="H532" s="29">
        <v>5786</v>
      </c>
      <c r="I532" s="29">
        <v>336000.48</v>
      </c>
      <c r="J532" s="29">
        <f t="shared" si="10"/>
        <v>5787319.3500000015</v>
      </c>
    </row>
    <row r="533" spans="1:10" hidden="1" outlineLevel="1" x14ac:dyDescent="0.2">
      <c r="A533" s="198" t="s">
        <v>617</v>
      </c>
      <c r="B533" s="197">
        <v>1321662.21</v>
      </c>
      <c r="C533" s="29">
        <v>92683.31</v>
      </c>
      <c r="D533" s="29">
        <v>0</v>
      </c>
      <c r="E533" s="29">
        <v>0</v>
      </c>
      <c r="F533" s="29">
        <v>0</v>
      </c>
      <c r="G533" s="29">
        <v>0</v>
      </c>
      <c r="H533" s="29">
        <v>0</v>
      </c>
      <c r="I533" s="29">
        <v>1766.59</v>
      </c>
      <c r="J533" s="29">
        <f t="shared" si="10"/>
        <v>1412578.93</v>
      </c>
    </row>
    <row r="534" spans="1:10" hidden="1" outlineLevel="1" x14ac:dyDescent="0.2">
      <c r="A534" s="198" t="s">
        <v>618</v>
      </c>
      <c r="B534" s="197">
        <v>3176103</v>
      </c>
      <c r="C534" s="29">
        <v>2970203.68</v>
      </c>
      <c r="D534" s="29">
        <v>0</v>
      </c>
      <c r="E534" s="29">
        <v>0</v>
      </c>
      <c r="F534" s="29">
        <v>0</v>
      </c>
      <c r="G534" s="29">
        <v>0</v>
      </c>
      <c r="H534" s="29">
        <v>0</v>
      </c>
      <c r="I534" s="29">
        <v>0</v>
      </c>
      <c r="J534" s="29">
        <f t="shared" si="10"/>
        <v>6146306.6799999997</v>
      </c>
    </row>
    <row r="535" spans="1:10" hidden="1" outlineLevel="1" x14ac:dyDescent="0.2">
      <c r="A535" s="198" t="s">
        <v>619</v>
      </c>
      <c r="B535" s="197">
        <v>699601.09</v>
      </c>
      <c r="C535" s="29">
        <v>0</v>
      </c>
      <c r="D535" s="29">
        <v>0</v>
      </c>
      <c r="E535" s="29">
        <v>0</v>
      </c>
      <c r="F535" s="29">
        <v>0</v>
      </c>
      <c r="G535" s="29">
        <v>0</v>
      </c>
      <c r="H535" s="29">
        <v>0</v>
      </c>
      <c r="I535" s="29">
        <v>0</v>
      </c>
      <c r="J535" s="29">
        <f t="shared" si="10"/>
        <v>699601.09</v>
      </c>
    </row>
    <row r="536" spans="1:10" hidden="1" outlineLevel="1" x14ac:dyDescent="0.2">
      <c r="A536" s="198" t="s">
        <v>620</v>
      </c>
      <c r="B536" s="197">
        <v>6218491.1600000001</v>
      </c>
      <c r="C536" s="29">
        <v>1821074.49</v>
      </c>
      <c r="D536" s="29">
        <v>243.84</v>
      </c>
      <c r="E536" s="29">
        <v>0</v>
      </c>
      <c r="F536" s="29">
        <v>0</v>
      </c>
      <c r="G536" s="29">
        <v>0</v>
      </c>
      <c r="H536" s="29">
        <v>0</v>
      </c>
      <c r="I536" s="29">
        <v>161.88999999999999</v>
      </c>
      <c r="J536" s="29">
        <f t="shared" si="10"/>
        <v>8039647.6000000006</v>
      </c>
    </row>
    <row r="537" spans="1:10" hidden="1" outlineLevel="1" x14ac:dyDescent="0.2">
      <c r="A537" s="198" t="s">
        <v>621</v>
      </c>
      <c r="B537" s="197">
        <v>670317.39</v>
      </c>
      <c r="C537" s="29">
        <v>6569.1</v>
      </c>
      <c r="D537" s="29">
        <v>0</v>
      </c>
      <c r="E537" s="29">
        <v>0</v>
      </c>
      <c r="F537" s="29">
        <v>0</v>
      </c>
      <c r="G537" s="29">
        <v>0</v>
      </c>
      <c r="H537" s="29">
        <v>0</v>
      </c>
      <c r="I537" s="29">
        <v>0</v>
      </c>
      <c r="J537" s="29">
        <f t="shared" si="10"/>
        <v>676886.49</v>
      </c>
    </row>
    <row r="538" spans="1:10" hidden="1" outlineLevel="1" x14ac:dyDescent="0.2">
      <c r="A538" s="198" t="s">
        <v>622</v>
      </c>
      <c r="B538" s="197">
        <v>599397.7300000001</v>
      </c>
      <c r="C538" s="29">
        <v>204516.41000000003</v>
      </c>
      <c r="D538" s="29">
        <v>2057.54</v>
      </c>
      <c r="E538" s="29">
        <v>4000</v>
      </c>
      <c r="F538" s="29">
        <v>0</v>
      </c>
      <c r="G538" s="29">
        <v>0</v>
      </c>
      <c r="H538" s="29">
        <v>0</v>
      </c>
      <c r="I538" s="29">
        <v>36049.97</v>
      </c>
      <c r="J538" s="29">
        <f t="shared" si="10"/>
        <v>773921.7100000002</v>
      </c>
    </row>
    <row r="539" spans="1:10" hidden="1" outlineLevel="1" x14ac:dyDescent="0.2">
      <c r="A539" s="198" t="s">
        <v>623</v>
      </c>
      <c r="B539" s="197">
        <v>1357224.8800000001</v>
      </c>
      <c r="C539" s="29">
        <v>436823.27</v>
      </c>
      <c r="D539" s="29">
        <v>225.31</v>
      </c>
      <c r="E539" s="29">
        <v>35847.949999999997</v>
      </c>
      <c r="F539" s="29">
        <v>0</v>
      </c>
      <c r="G539" s="29">
        <v>10648.05</v>
      </c>
      <c r="H539" s="29">
        <v>0</v>
      </c>
      <c r="I539" s="29">
        <v>8192.9600000000009</v>
      </c>
      <c r="J539" s="29">
        <f t="shared" si="10"/>
        <v>1832576.5000000002</v>
      </c>
    </row>
    <row r="540" spans="1:10" hidden="1" outlineLevel="1" x14ac:dyDescent="0.2">
      <c r="A540" s="198" t="s">
        <v>624</v>
      </c>
      <c r="B540" s="197">
        <v>1352460.5399999998</v>
      </c>
      <c r="C540" s="29">
        <v>94770.92</v>
      </c>
      <c r="D540" s="29">
        <v>0</v>
      </c>
      <c r="E540" s="29">
        <v>0</v>
      </c>
      <c r="F540" s="29">
        <v>0</v>
      </c>
      <c r="G540" s="29">
        <v>0</v>
      </c>
      <c r="H540" s="29">
        <v>0</v>
      </c>
      <c r="I540" s="29">
        <v>5503.54</v>
      </c>
      <c r="J540" s="29">
        <f t="shared" si="10"/>
        <v>1441727.9199999997</v>
      </c>
    </row>
    <row r="541" spans="1:10" hidden="1" outlineLevel="1" x14ac:dyDescent="0.2">
      <c r="A541" s="198" t="s">
        <v>625</v>
      </c>
      <c r="B541" s="197">
        <v>930255.69</v>
      </c>
      <c r="C541" s="29">
        <v>79459.75</v>
      </c>
      <c r="D541" s="29">
        <v>0</v>
      </c>
      <c r="E541" s="29">
        <v>0</v>
      </c>
      <c r="F541" s="29">
        <v>0</v>
      </c>
      <c r="G541" s="29">
        <v>0</v>
      </c>
      <c r="H541" s="29">
        <v>0</v>
      </c>
      <c r="I541" s="29">
        <v>99.24</v>
      </c>
      <c r="J541" s="29">
        <f t="shared" si="10"/>
        <v>1009616.2</v>
      </c>
    </row>
    <row r="542" spans="1:10" hidden="1" outlineLevel="1" x14ac:dyDescent="0.2">
      <c r="A542" s="198" t="s">
        <v>626</v>
      </c>
      <c r="B542" s="197">
        <v>165111.84</v>
      </c>
      <c r="C542" s="29">
        <v>0</v>
      </c>
      <c r="D542" s="29">
        <v>0</v>
      </c>
      <c r="E542" s="29">
        <v>0</v>
      </c>
      <c r="F542" s="29">
        <v>0</v>
      </c>
      <c r="G542" s="29">
        <v>0</v>
      </c>
      <c r="H542" s="29">
        <v>0</v>
      </c>
      <c r="I542" s="29">
        <v>0</v>
      </c>
      <c r="J542" s="29">
        <f t="shared" si="10"/>
        <v>165111.84</v>
      </c>
    </row>
    <row r="543" spans="1:10" hidden="1" outlineLevel="1" x14ac:dyDescent="0.2">
      <c r="A543" s="198" t="s">
        <v>627</v>
      </c>
      <c r="B543" s="197">
        <v>589642.44000000006</v>
      </c>
      <c r="C543" s="29">
        <v>0</v>
      </c>
      <c r="D543" s="29">
        <v>0</v>
      </c>
      <c r="E543" s="29">
        <v>0</v>
      </c>
      <c r="F543" s="29">
        <v>0</v>
      </c>
      <c r="G543" s="29">
        <v>0</v>
      </c>
      <c r="H543" s="29">
        <v>0</v>
      </c>
      <c r="I543" s="29">
        <v>8007.6</v>
      </c>
      <c r="J543" s="29">
        <f t="shared" si="10"/>
        <v>581634.84000000008</v>
      </c>
    </row>
    <row r="544" spans="1:10" hidden="1" outlineLevel="1" x14ac:dyDescent="0.2">
      <c r="A544" s="198" t="s">
        <v>628</v>
      </c>
      <c r="B544" s="197">
        <v>404535.78</v>
      </c>
      <c r="C544" s="29">
        <v>11343.98</v>
      </c>
      <c r="D544" s="29">
        <v>67.510000000000005</v>
      </c>
      <c r="E544" s="29">
        <v>0</v>
      </c>
      <c r="F544" s="29">
        <v>0</v>
      </c>
      <c r="G544" s="29">
        <v>0</v>
      </c>
      <c r="H544" s="29">
        <v>0</v>
      </c>
      <c r="I544" s="29">
        <v>0</v>
      </c>
      <c r="J544" s="29">
        <f t="shared" si="10"/>
        <v>415947.27</v>
      </c>
    </row>
    <row r="545" spans="1:10" hidden="1" outlineLevel="1" x14ac:dyDescent="0.2">
      <c r="A545" s="198" t="s">
        <v>629</v>
      </c>
      <c r="B545" s="197">
        <v>502088.56</v>
      </c>
      <c r="C545" s="29">
        <v>0</v>
      </c>
      <c r="D545" s="29">
        <v>0</v>
      </c>
      <c r="E545" s="29">
        <v>0</v>
      </c>
      <c r="F545" s="29">
        <v>0</v>
      </c>
      <c r="G545" s="29">
        <v>0</v>
      </c>
      <c r="H545" s="29">
        <v>0</v>
      </c>
      <c r="I545" s="29">
        <v>0</v>
      </c>
      <c r="J545" s="29">
        <f t="shared" si="10"/>
        <v>502088.56</v>
      </c>
    </row>
    <row r="546" spans="1:10" hidden="1" outlineLevel="1" x14ac:dyDescent="0.2">
      <c r="A546" s="198" t="s">
        <v>630</v>
      </c>
      <c r="B546" s="197">
        <v>322825.09999999998</v>
      </c>
      <c r="C546" s="29">
        <v>0</v>
      </c>
      <c r="D546" s="29">
        <v>575.1</v>
      </c>
      <c r="E546" s="29">
        <v>0</v>
      </c>
      <c r="F546" s="29">
        <v>0</v>
      </c>
      <c r="G546" s="29">
        <v>0</v>
      </c>
      <c r="H546" s="29">
        <v>0</v>
      </c>
      <c r="I546" s="29">
        <v>0</v>
      </c>
      <c r="J546" s="29">
        <f t="shared" si="10"/>
        <v>323400.19999999995</v>
      </c>
    </row>
    <row r="547" spans="1:10" hidden="1" outlineLevel="1" x14ac:dyDescent="0.2">
      <c r="A547" s="198" t="s">
        <v>631</v>
      </c>
      <c r="B547" s="197">
        <v>1065150.08</v>
      </c>
      <c r="C547" s="29">
        <v>16224.49</v>
      </c>
      <c r="D547" s="29">
        <v>0</v>
      </c>
      <c r="E547" s="29">
        <v>0</v>
      </c>
      <c r="F547" s="29">
        <v>0</v>
      </c>
      <c r="G547" s="29">
        <v>0</v>
      </c>
      <c r="H547" s="29">
        <v>0</v>
      </c>
      <c r="I547" s="29">
        <v>286.58</v>
      </c>
      <c r="J547" s="29">
        <f t="shared" si="10"/>
        <v>1081087.99</v>
      </c>
    </row>
    <row r="548" spans="1:10" hidden="1" outlineLevel="1" x14ac:dyDescent="0.2">
      <c r="A548" s="198" t="s">
        <v>632</v>
      </c>
      <c r="B548" s="197">
        <v>553895.43999999994</v>
      </c>
      <c r="C548" s="29">
        <v>200247.96000000002</v>
      </c>
      <c r="D548" s="29">
        <v>0</v>
      </c>
      <c r="E548" s="29">
        <v>0</v>
      </c>
      <c r="F548" s="29">
        <v>0</v>
      </c>
      <c r="G548" s="29">
        <v>0</v>
      </c>
      <c r="H548" s="29">
        <v>0</v>
      </c>
      <c r="I548" s="29">
        <v>0</v>
      </c>
      <c r="J548" s="29">
        <f t="shared" si="10"/>
        <v>754143.39999999991</v>
      </c>
    </row>
    <row r="549" spans="1:10" hidden="1" outlineLevel="1" x14ac:dyDescent="0.2">
      <c r="A549" s="198" t="s">
        <v>633</v>
      </c>
      <c r="B549" s="197">
        <v>2656319.1799999997</v>
      </c>
      <c r="C549" s="29">
        <v>116620.96</v>
      </c>
      <c r="D549" s="29">
        <v>2355.84</v>
      </c>
      <c r="E549" s="29">
        <v>0</v>
      </c>
      <c r="F549" s="29">
        <v>0</v>
      </c>
      <c r="G549" s="29">
        <v>0</v>
      </c>
      <c r="H549" s="29">
        <v>381.48</v>
      </c>
      <c r="I549" s="29">
        <v>0</v>
      </c>
      <c r="J549" s="29">
        <f t="shared" si="10"/>
        <v>2774914.4999999995</v>
      </c>
    </row>
    <row r="550" spans="1:10" hidden="1" outlineLevel="1" x14ac:dyDescent="0.2">
      <c r="A550" s="198" t="s">
        <v>634</v>
      </c>
      <c r="B550" s="197">
        <v>2712660.91</v>
      </c>
      <c r="C550" s="29">
        <v>285509.17</v>
      </c>
      <c r="D550" s="29">
        <v>0</v>
      </c>
      <c r="E550" s="29">
        <v>0</v>
      </c>
      <c r="F550" s="29">
        <v>0</v>
      </c>
      <c r="G550" s="29">
        <v>0</v>
      </c>
      <c r="H550" s="29">
        <v>0</v>
      </c>
      <c r="I550" s="29">
        <v>42409.09</v>
      </c>
      <c r="J550" s="29">
        <f t="shared" si="10"/>
        <v>2955760.99</v>
      </c>
    </row>
    <row r="551" spans="1:10" hidden="1" outlineLevel="1" x14ac:dyDescent="0.2">
      <c r="A551" s="198" t="s">
        <v>635</v>
      </c>
      <c r="B551" s="197">
        <v>1559823.03</v>
      </c>
      <c r="C551" s="29">
        <v>136772.29</v>
      </c>
      <c r="D551" s="29">
        <v>264.17</v>
      </c>
      <c r="E551" s="29">
        <v>0</v>
      </c>
      <c r="F551" s="29">
        <v>0</v>
      </c>
      <c r="G551" s="29">
        <v>0</v>
      </c>
      <c r="H551" s="29">
        <v>0</v>
      </c>
      <c r="I551" s="29">
        <v>5823.32</v>
      </c>
      <c r="J551" s="29">
        <f t="shared" si="10"/>
        <v>1691036.17</v>
      </c>
    </row>
    <row r="552" spans="1:10" hidden="1" outlineLevel="1" x14ac:dyDescent="0.2">
      <c r="A552" s="198" t="s">
        <v>636</v>
      </c>
      <c r="B552" s="197">
        <v>336172.77</v>
      </c>
      <c r="C552" s="29">
        <v>164628.85999999999</v>
      </c>
      <c r="D552" s="29">
        <v>0</v>
      </c>
      <c r="E552" s="29">
        <v>0</v>
      </c>
      <c r="F552" s="29">
        <v>0</v>
      </c>
      <c r="G552" s="29">
        <v>0</v>
      </c>
      <c r="H552" s="29">
        <v>0</v>
      </c>
      <c r="I552" s="29">
        <v>0</v>
      </c>
      <c r="J552" s="29">
        <f t="shared" si="10"/>
        <v>500801.63</v>
      </c>
    </row>
    <row r="553" spans="1:10" hidden="1" outlineLevel="1" x14ac:dyDescent="0.2">
      <c r="A553" s="198" t="s">
        <v>637</v>
      </c>
      <c r="B553" s="197">
        <v>469752.4</v>
      </c>
      <c r="C553" s="29">
        <v>9478.98</v>
      </c>
      <c r="D553" s="29">
        <v>0</v>
      </c>
      <c r="E553" s="29">
        <v>0</v>
      </c>
      <c r="F553" s="29">
        <v>0</v>
      </c>
      <c r="G553" s="29">
        <v>0</v>
      </c>
      <c r="H553" s="29">
        <v>0</v>
      </c>
      <c r="I553" s="29">
        <v>0</v>
      </c>
      <c r="J553" s="29">
        <f t="shared" si="10"/>
        <v>479231.38</v>
      </c>
    </row>
    <row r="554" spans="1:10" hidden="1" outlineLevel="1" x14ac:dyDescent="0.2">
      <c r="A554" s="198" t="s">
        <v>638</v>
      </c>
      <c r="B554" s="197">
        <v>6195123.2700000005</v>
      </c>
      <c r="C554" s="29">
        <v>551582.53</v>
      </c>
      <c r="D554" s="29">
        <v>1404.61</v>
      </c>
      <c r="E554" s="29">
        <v>0</v>
      </c>
      <c r="F554" s="29">
        <v>0</v>
      </c>
      <c r="G554" s="29">
        <v>0</v>
      </c>
      <c r="H554" s="29">
        <v>0</v>
      </c>
      <c r="I554" s="29">
        <v>69853.62</v>
      </c>
      <c r="J554" s="29">
        <f t="shared" si="10"/>
        <v>6678256.790000001</v>
      </c>
    </row>
    <row r="555" spans="1:10" hidden="1" outlineLevel="1" x14ac:dyDescent="0.2">
      <c r="A555" s="198" t="s">
        <v>639</v>
      </c>
      <c r="B555" s="197">
        <v>1659913.8599999999</v>
      </c>
      <c r="C555" s="29">
        <v>110664.25</v>
      </c>
      <c r="D555" s="29">
        <v>0.08</v>
      </c>
      <c r="E555" s="29">
        <v>0</v>
      </c>
      <c r="F555" s="29">
        <v>0</v>
      </c>
      <c r="G555" s="29">
        <v>0</v>
      </c>
      <c r="H555" s="29">
        <v>0</v>
      </c>
      <c r="I555" s="29">
        <v>622.97</v>
      </c>
      <c r="J555" s="29">
        <f t="shared" si="10"/>
        <v>1769955.22</v>
      </c>
    </row>
    <row r="556" spans="1:10" hidden="1" outlineLevel="1" x14ac:dyDescent="0.2">
      <c r="A556" s="198" t="s">
        <v>640</v>
      </c>
      <c r="B556" s="197">
        <v>1271140.74</v>
      </c>
      <c r="C556" s="29">
        <v>27417.26</v>
      </c>
      <c r="D556" s="29">
        <v>238.24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f t="shared" si="10"/>
        <v>1298796.24</v>
      </c>
    </row>
    <row r="557" spans="1:10" hidden="1" outlineLevel="1" x14ac:dyDescent="0.2">
      <c r="A557" s="198" t="s">
        <v>641</v>
      </c>
      <c r="B557" s="197">
        <v>7426342.5199999996</v>
      </c>
      <c r="C557" s="29">
        <v>4806195.2000000002</v>
      </c>
      <c r="D557" s="29">
        <v>490.04</v>
      </c>
      <c r="E557" s="29">
        <v>248677.85</v>
      </c>
      <c r="F557" s="29">
        <v>0</v>
      </c>
      <c r="G557" s="29">
        <v>0</v>
      </c>
      <c r="H557" s="29">
        <v>7150.42</v>
      </c>
      <c r="I557" s="29">
        <v>179567</v>
      </c>
      <c r="J557" s="29">
        <f t="shared" si="10"/>
        <v>12294988.189999998</v>
      </c>
    </row>
    <row r="558" spans="1:10" hidden="1" outlineLevel="1" x14ac:dyDescent="0.2">
      <c r="A558" s="198" t="s">
        <v>642</v>
      </c>
      <c r="B558" s="197">
        <v>633483.17000000004</v>
      </c>
      <c r="C558" s="29">
        <v>603968.64</v>
      </c>
      <c r="D558" s="29">
        <v>0</v>
      </c>
      <c r="E558" s="29">
        <v>0</v>
      </c>
      <c r="F558" s="29">
        <v>0</v>
      </c>
      <c r="G558" s="29">
        <v>0</v>
      </c>
      <c r="H558" s="29">
        <v>0</v>
      </c>
      <c r="I558" s="29">
        <v>35484.769999999997</v>
      </c>
      <c r="J558" s="29">
        <f t="shared" si="10"/>
        <v>1201967.04</v>
      </c>
    </row>
    <row r="559" spans="1:10" hidden="1" outlineLevel="1" x14ac:dyDescent="0.2">
      <c r="A559" s="198" t="s">
        <v>643</v>
      </c>
      <c r="B559" s="197">
        <v>732509.19000000006</v>
      </c>
      <c r="C559" s="29">
        <v>4281.37</v>
      </c>
      <c r="D559" s="29">
        <v>0</v>
      </c>
      <c r="E559" s="29">
        <v>0</v>
      </c>
      <c r="F559" s="29">
        <v>0</v>
      </c>
      <c r="G559" s="29">
        <v>0</v>
      </c>
      <c r="H559" s="29">
        <v>0</v>
      </c>
      <c r="I559" s="29">
        <v>572.02</v>
      </c>
      <c r="J559" s="29">
        <f t="shared" si="10"/>
        <v>736218.54</v>
      </c>
    </row>
    <row r="560" spans="1:10" hidden="1" outlineLevel="1" x14ac:dyDescent="0.2">
      <c r="A560" s="198" t="s">
        <v>644</v>
      </c>
      <c r="B560" s="197">
        <v>1124211.1600000001</v>
      </c>
      <c r="C560" s="29">
        <v>358869.32999999996</v>
      </c>
      <c r="D560" s="29">
        <v>0</v>
      </c>
      <c r="E560" s="29">
        <v>0</v>
      </c>
      <c r="F560" s="29">
        <v>0</v>
      </c>
      <c r="G560" s="29">
        <v>0</v>
      </c>
      <c r="H560" s="29">
        <v>0</v>
      </c>
      <c r="I560" s="29">
        <v>13205.25</v>
      </c>
      <c r="J560" s="29">
        <f t="shared" si="10"/>
        <v>1469875.2400000002</v>
      </c>
    </row>
    <row r="561" spans="1:10" hidden="1" outlineLevel="1" x14ac:dyDescent="0.2">
      <c r="A561" s="198" t="s">
        <v>645</v>
      </c>
      <c r="B561" s="197">
        <v>7351137.8300000001</v>
      </c>
      <c r="C561" s="29">
        <v>72210.02</v>
      </c>
      <c r="D561" s="29">
        <v>0</v>
      </c>
      <c r="E561" s="29">
        <v>0</v>
      </c>
      <c r="F561" s="29">
        <v>0</v>
      </c>
      <c r="G561" s="29">
        <v>0</v>
      </c>
      <c r="H561" s="29">
        <v>0</v>
      </c>
      <c r="I561" s="29">
        <v>6930.9100000000008</v>
      </c>
      <c r="J561" s="29">
        <f t="shared" si="10"/>
        <v>7416416.9399999995</v>
      </c>
    </row>
    <row r="562" spans="1:10" hidden="1" outlineLevel="1" x14ac:dyDescent="0.2">
      <c r="A562" s="198" t="s">
        <v>646</v>
      </c>
      <c r="B562" s="197">
        <v>1813348.79</v>
      </c>
      <c r="C562" s="29">
        <v>1062477.04</v>
      </c>
      <c r="D562" s="29">
        <v>0</v>
      </c>
      <c r="E562" s="29">
        <v>51767.88</v>
      </c>
      <c r="F562" s="29">
        <v>0</v>
      </c>
      <c r="G562" s="29">
        <v>0</v>
      </c>
      <c r="H562" s="29">
        <v>0</v>
      </c>
      <c r="I562" s="29">
        <v>116251.47</v>
      </c>
      <c r="J562" s="29">
        <f t="shared" si="10"/>
        <v>2811342.2399999998</v>
      </c>
    </row>
    <row r="563" spans="1:10" hidden="1" outlineLevel="1" x14ac:dyDescent="0.2">
      <c r="A563" s="198" t="s">
        <v>647</v>
      </c>
      <c r="B563" s="197">
        <v>291722.43</v>
      </c>
      <c r="C563" s="29">
        <v>16.79</v>
      </c>
      <c r="D563" s="29">
        <v>0</v>
      </c>
      <c r="E563" s="29">
        <v>0</v>
      </c>
      <c r="F563" s="29">
        <v>0</v>
      </c>
      <c r="G563" s="29">
        <v>0</v>
      </c>
      <c r="H563" s="29">
        <v>0</v>
      </c>
      <c r="I563" s="29">
        <v>0</v>
      </c>
      <c r="J563" s="29">
        <f t="shared" si="10"/>
        <v>291739.21999999997</v>
      </c>
    </row>
    <row r="564" spans="1:10" hidden="1" outlineLevel="1" x14ac:dyDescent="0.2">
      <c r="A564" s="198" t="s">
        <v>648</v>
      </c>
      <c r="B564" s="197">
        <v>12322607.09</v>
      </c>
      <c r="C564" s="29">
        <v>8417016.8100000005</v>
      </c>
      <c r="D564" s="29">
        <v>15.56</v>
      </c>
      <c r="E564" s="29">
        <v>720549.93</v>
      </c>
      <c r="F564" s="29">
        <v>2029.86</v>
      </c>
      <c r="G564" s="29">
        <v>0</v>
      </c>
      <c r="H564" s="29">
        <v>0</v>
      </c>
      <c r="I564" s="29">
        <v>395265.64</v>
      </c>
      <c r="J564" s="29">
        <f t="shared" si="10"/>
        <v>21066953.609999996</v>
      </c>
    </row>
    <row r="565" spans="1:10" hidden="1" outlineLevel="1" x14ac:dyDescent="0.2">
      <c r="A565" s="198" t="s">
        <v>649</v>
      </c>
      <c r="B565" s="197">
        <v>280375.09999999998</v>
      </c>
      <c r="C565" s="29">
        <v>1317.55</v>
      </c>
      <c r="D565" s="29">
        <v>0</v>
      </c>
      <c r="E565" s="29">
        <v>0</v>
      </c>
      <c r="F565" s="29">
        <v>0</v>
      </c>
      <c r="G565" s="29">
        <v>0</v>
      </c>
      <c r="H565" s="29">
        <v>3474.88</v>
      </c>
      <c r="I565" s="29">
        <v>0</v>
      </c>
      <c r="J565" s="29">
        <f t="shared" si="10"/>
        <v>278217.76999999996</v>
      </c>
    </row>
    <row r="566" spans="1:10" hidden="1" outlineLevel="1" x14ac:dyDescent="0.2">
      <c r="A566" s="198" t="s">
        <v>650</v>
      </c>
      <c r="B566" s="197">
        <v>917153.78</v>
      </c>
      <c r="C566" s="29">
        <v>3387.16</v>
      </c>
      <c r="D566" s="29">
        <v>444.73</v>
      </c>
      <c r="E566" s="29">
        <v>0</v>
      </c>
      <c r="F566" s="29">
        <v>0</v>
      </c>
      <c r="G566" s="29">
        <v>0</v>
      </c>
      <c r="H566" s="29">
        <v>0</v>
      </c>
      <c r="I566" s="29">
        <v>600.65</v>
      </c>
      <c r="J566" s="29">
        <f t="shared" si="10"/>
        <v>920385.02</v>
      </c>
    </row>
    <row r="567" spans="1:10" hidden="1" outlineLevel="1" x14ac:dyDescent="0.2">
      <c r="A567" s="198" t="s">
        <v>651</v>
      </c>
      <c r="B567" s="197">
        <v>1816610.92</v>
      </c>
      <c r="C567" s="29">
        <v>188792.53</v>
      </c>
      <c r="D567" s="29">
        <v>431.03</v>
      </c>
      <c r="E567" s="29">
        <v>7254.82</v>
      </c>
      <c r="F567" s="29">
        <v>0</v>
      </c>
      <c r="G567" s="29">
        <v>0</v>
      </c>
      <c r="H567" s="29">
        <v>0</v>
      </c>
      <c r="I567" s="29">
        <v>72187.98</v>
      </c>
      <c r="J567" s="29">
        <f t="shared" si="10"/>
        <v>1940901.32</v>
      </c>
    </row>
    <row r="568" spans="1:10" hidden="1" outlineLevel="1" x14ac:dyDescent="0.2">
      <c r="A568" s="198" t="s">
        <v>652</v>
      </c>
      <c r="B568" s="197">
        <v>4956902.71</v>
      </c>
      <c r="C568" s="29">
        <v>7420823.2500000009</v>
      </c>
      <c r="D568" s="29">
        <v>808.14</v>
      </c>
      <c r="E568" s="29">
        <v>0</v>
      </c>
      <c r="F568" s="29">
        <v>0</v>
      </c>
      <c r="G568" s="29">
        <v>0</v>
      </c>
      <c r="H568" s="29">
        <v>-27296</v>
      </c>
      <c r="I568" s="29">
        <v>148088.4</v>
      </c>
      <c r="J568" s="29">
        <f t="shared" si="10"/>
        <v>12257741.700000001</v>
      </c>
    </row>
    <row r="569" spans="1:10" hidden="1" outlineLevel="1" x14ac:dyDescent="0.2">
      <c r="A569" s="198" t="s">
        <v>653</v>
      </c>
      <c r="B569" s="197">
        <v>18172511.390000001</v>
      </c>
      <c r="C569" s="29">
        <v>2123264.7599999998</v>
      </c>
      <c r="D569" s="29">
        <v>2306.48</v>
      </c>
      <c r="E569" s="29">
        <v>0</v>
      </c>
      <c r="F569" s="29">
        <v>6259.55</v>
      </c>
      <c r="G569" s="29">
        <v>54246.68</v>
      </c>
      <c r="H569" s="29">
        <v>10806.4</v>
      </c>
      <c r="I569" s="29">
        <v>20119.7</v>
      </c>
      <c r="J569" s="29">
        <f t="shared" si="10"/>
        <v>20327662.760000002</v>
      </c>
    </row>
    <row r="570" spans="1:10" hidden="1" outlineLevel="1" x14ac:dyDescent="0.2">
      <c r="A570" s="198" t="s">
        <v>654</v>
      </c>
      <c r="B570" s="197">
        <v>1792756.85</v>
      </c>
      <c r="C570" s="29">
        <v>451863.26</v>
      </c>
      <c r="D570" s="29">
        <v>0</v>
      </c>
      <c r="E570" s="29">
        <v>12208.81</v>
      </c>
      <c r="F570" s="29">
        <v>0</v>
      </c>
      <c r="G570" s="29">
        <v>0</v>
      </c>
      <c r="H570" s="29">
        <v>0</v>
      </c>
      <c r="I570" s="29">
        <v>54383.71</v>
      </c>
      <c r="J570" s="29">
        <f t="shared" si="10"/>
        <v>2202445.2100000004</v>
      </c>
    </row>
    <row r="571" spans="1:10" hidden="1" outlineLevel="1" x14ac:dyDescent="0.2">
      <c r="A571" s="198" t="s">
        <v>655</v>
      </c>
      <c r="B571" s="197">
        <v>19753667.390000001</v>
      </c>
      <c r="C571" s="29">
        <v>6215817.9800000004</v>
      </c>
      <c r="D571" s="29">
        <v>9477.23</v>
      </c>
      <c r="E571" s="29">
        <v>69345.13</v>
      </c>
      <c r="F571" s="29">
        <v>0</v>
      </c>
      <c r="G571" s="29">
        <v>0</v>
      </c>
      <c r="H571" s="29">
        <v>44515.37</v>
      </c>
      <c r="I571" s="29">
        <v>941358.13</v>
      </c>
      <c r="J571" s="29">
        <f t="shared" si="10"/>
        <v>25062434.23</v>
      </c>
    </row>
    <row r="572" spans="1:10" hidden="1" outlineLevel="1" x14ac:dyDescent="0.2">
      <c r="A572" s="198" t="s">
        <v>656</v>
      </c>
      <c r="B572" s="197">
        <v>173301.47</v>
      </c>
      <c r="C572" s="29">
        <v>201966.53</v>
      </c>
      <c r="D572" s="29">
        <v>0</v>
      </c>
      <c r="E572" s="29">
        <v>0</v>
      </c>
      <c r="F572" s="29">
        <v>0</v>
      </c>
      <c r="G572" s="29">
        <v>0</v>
      </c>
      <c r="H572" s="29">
        <v>0</v>
      </c>
      <c r="I572" s="29">
        <v>23800</v>
      </c>
      <c r="J572" s="29">
        <f t="shared" si="10"/>
        <v>351468</v>
      </c>
    </row>
    <row r="573" spans="1:10" hidden="1" outlineLevel="1" x14ac:dyDescent="0.2">
      <c r="A573" s="198" t="s">
        <v>657</v>
      </c>
      <c r="B573" s="197">
        <v>1405592.04</v>
      </c>
      <c r="C573" s="29">
        <v>89663</v>
      </c>
      <c r="D573" s="29">
        <v>0</v>
      </c>
      <c r="E573" s="29">
        <v>0</v>
      </c>
      <c r="F573" s="29">
        <v>0</v>
      </c>
      <c r="G573" s="29">
        <v>0</v>
      </c>
      <c r="H573" s="29">
        <v>0</v>
      </c>
      <c r="I573" s="29">
        <v>40291</v>
      </c>
      <c r="J573" s="29">
        <f t="shared" si="10"/>
        <v>1454964.04</v>
      </c>
    </row>
    <row r="574" spans="1:10" hidden="1" outlineLevel="1" x14ac:dyDescent="0.2">
      <c r="A574" s="198" t="s">
        <v>658</v>
      </c>
      <c r="B574" s="197">
        <v>5934921.0600000005</v>
      </c>
      <c r="C574" s="29">
        <v>1821963.34</v>
      </c>
      <c r="D574" s="29">
        <v>437.24</v>
      </c>
      <c r="E574" s="29">
        <v>0</v>
      </c>
      <c r="F574" s="29">
        <v>0</v>
      </c>
      <c r="G574" s="29">
        <v>0</v>
      </c>
      <c r="H574" s="29">
        <v>0</v>
      </c>
      <c r="I574" s="29">
        <v>146769.32999999999</v>
      </c>
      <c r="J574" s="29">
        <f t="shared" si="10"/>
        <v>7610552.3100000005</v>
      </c>
    </row>
    <row r="575" spans="1:10" hidden="1" outlineLevel="1" x14ac:dyDescent="0.2">
      <c r="A575" s="198" t="s">
        <v>659</v>
      </c>
      <c r="B575" s="197">
        <v>1472161.5899999999</v>
      </c>
      <c r="C575" s="29">
        <v>29329.87</v>
      </c>
      <c r="D575" s="29">
        <v>198.78</v>
      </c>
      <c r="E575" s="29">
        <v>0</v>
      </c>
      <c r="F575" s="29">
        <v>0</v>
      </c>
      <c r="G575" s="29">
        <v>0</v>
      </c>
      <c r="H575" s="29">
        <v>0</v>
      </c>
      <c r="I575" s="29">
        <v>15333.5</v>
      </c>
      <c r="J575" s="29">
        <f t="shared" si="10"/>
        <v>1486356.74</v>
      </c>
    </row>
    <row r="576" spans="1:10" hidden="1" outlineLevel="1" x14ac:dyDescent="0.2">
      <c r="A576" s="198" t="s">
        <v>660</v>
      </c>
      <c r="B576" s="197">
        <v>118952.06</v>
      </c>
      <c r="C576" s="29">
        <v>0</v>
      </c>
      <c r="D576" s="29">
        <v>0</v>
      </c>
      <c r="E576" s="29">
        <v>0</v>
      </c>
      <c r="F576" s="29">
        <v>0</v>
      </c>
      <c r="G576" s="29">
        <v>0</v>
      </c>
      <c r="H576" s="29">
        <v>0</v>
      </c>
      <c r="I576" s="29">
        <v>0</v>
      </c>
      <c r="J576" s="29">
        <f t="shared" si="10"/>
        <v>118952.06</v>
      </c>
    </row>
    <row r="577" spans="1:10" hidden="1" outlineLevel="1" x14ac:dyDescent="0.2">
      <c r="A577" s="198" t="s">
        <v>661</v>
      </c>
      <c r="B577" s="197">
        <v>4221979.8500000006</v>
      </c>
      <c r="C577" s="29">
        <v>442781.18</v>
      </c>
      <c r="D577" s="29">
        <v>0</v>
      </c>
      <c r="E577" s="29">
        <v>0</v>
      </c>
      <c r="F577" s="29">
        <v>0</v>
      </c>
      <c r="G577" s="29">
        <v>0</v>
      </c>
      <c r="H577" s="29">
        <v>0</v>
      </c>
      <c r="I577" s="29">
        <v>549.44000000000005</v>
      </c>
      <c r="J577" s="29">
        <f t="shared" si="10"/>
        <v>4664211.59</v>
      </c>
    </row>
    <row r="578" spans="1:10" hidden="1" outlineLevel="1" x14ac:dyDescent="0.2">
      <c r="A578" s="198" t="s">
        <v>662</v>
      </c>
      <c r="B578" s="197">
        <v>1015772.19</v>
      </c>
      <c r="C578" s="29">
        <v>32550.25</v>
      </c>
      <c r="D578" s="29">
        <v>0</v>
      </c>
      <c r="E578" s="29">
        <v>0</v>
      </c>
      <c r="F578" s="29">
        <v>0</v>
      </c>
      <c r="G578" s="29">
        <v>0</v>
      </c>
      <c r="H578" s="29">
        <v>0</v>
      </c>
      <c r="I578" s="29">
        <v>0</v>
      </c>
      <c r="J578" s="29">
        <f t="shared" ref="J578:J641" si="11">B578+C578+D578+E578+F578+G578-H578-I578</f>
        <v>1048322.44</v>
      </c>
    </row>
    <row r="579" spans="1:10" hidden="1" outlineLevel="1" x14ac:dyDescent="0.2">
      <c r="A579" s="198" t="s">
        <v>663</v>
      </c>
      <c r="B579" s="197">
        <v>5471456.8999999994</v>
      </c>
      <c r="C579" s="29">
        <v>90218.75</v>
      </c>
      <c r="D579" s="29">
        <v>1049.71</v>
      </c>
      <c r="E579" s="29">
        <v>0</v>
      </c>
      <c r="F579" s="29">
        <v>0</v>
      </c>
      <c r="G579" s="29">
        <v>0</v>
      </c>
      <c r="H579" s="29">
        <v>0</v>
      </c>
      <c r="I579" s="29">
        <v>509.79</v>
      </c>
      <c r="J579" s="29">
        <f t="shared" si="11"/>
        <v>5562215.5699999994</v>
      </c>
    </row>
    <row r="580" spans="1:10" hidden="1" outlineLevel="1" x14ac:dyDescent="0.2">
      <c r="A580" s="198" t="s">
        <v>664</v>
      </c>
      <c r="B580" s="197">
        <v>5195485.08</v>
      </c>
      <c r="C580" s="29">
        <v>3257406.7499999995</v>
      </c>
      <c r="D580" s="29">
        <v>2626.9</v>
      </c>
      <c r="E580" s="29">
        <v>9485.61</v>
      </c>
      <c r="F580" s="29">
        <v>0</v>
      </c>
      <c r="G580" s="29">
        <v>0</v>
      </c>
      <c r="H580" s="29">
        <v>0</v>
      </c>
      <c r="I580" s="29">
        <v>211677.67</v>
      </c>
      <c r="J580" s="29">
        <f t="shared" si="11"/>
        <v>8253326.6699999999</v>
      </c>
    </row>
    <row r="581" spans="1:10" hidden="1" outlineLevel="1" x14ac:dyDescent="0.2">
      <c r="A581" s="198" t="s">
        <v>665</v>
      </c>
      <c r="B581" s="197">
        <v>4155099.7699999996</v>
      </c>
      <c r="C581" s="29">
        <v>258071.15999999997</v>
      </c>
      <c r="D581" s="29">
        <v>0</v>
      </c>
      <c r="E581" s="29">
        <v>0</v>
      </c>
      <c r="F581" s="29">
        <v>8917.4599999999991</v>
      </c>
      <c r="G581" s="29">
        <v>0</v>
      </c>
      <c r="H581" s="29">
        <v>0</v>
      </c>
      <c r="I581" s="29">
        <v>10440.209999999999</v>
      </c>
      <c r="J581" s="29">
        <f t="shared" si="11"/>
        <v>4411648.18</v>
      </c>
    </row>
    <row r="582" spans="1:10" hidden="1" outlineLevel="1" x14ac:dyDescent="0.2">
      <c r="A582" s="198" t="s">
        <v>666</v>
      </c>
      <c r="B582" s="197">
        <v>1194384.25</v>
      </c>
      <c r="C582" s="29">
        <v>75658.12000000001</v>
      </c>
      <c r="D582" s="29">
        <v>593.76</v>
      </c>
      <c r="E582" s="29">
        <v>0</v>
      </c>
      <c r="F582" s="29">
        <v>0</v>
      </c>
      <c r="G582" s="29">
        <v>0</v>
      </c>
      <c r="H582" s="29">
        <v>0</v>
      </c>
      <c r="I582" s="29">
        <v>57010.27</v>
      </c>
      <c r="J582" s="29">
        <f t="shared" si="11"/>
        <v>1213625.8600000001</v>
      </c>
    </row>
    <row r="583" spans="1:10" hidden="1" outlineLevel="1" x14ac:dyDescent="0.2">
      <c r="A583" s="198" t="s">
        <v>667</v>
      </c>
      <c r="B583" s="197">
        <v>972485.34</v>
      </c>
      <c r="C583" s="29">
        <v>2330800.4</v>
      </c>
      <c r="D583" s="29">
        <v>0</v>
      </c>
      <c r="E583" s="29">
        <v>0</v>
      </c>
      <c r="F583" s="29">
        <v>0</v>
      </c>
      <c r="G583" s="29">
        <v>0</v>
      </c>
      <c r="H583" s="29">
        <v>0</v>
      </c>
      <c r="I583" s="29">
        <v>76374.240000000005</v>
      </c>
      <c r="J583" s="29">
        <f t="shared" si="11"/>
        <v>3226911.4999999995</v>
      </c>
    </row>
    <row r="584" spans="1:10" hidden="1" outlineLevel="1" x14ac:dyDescent="0.2">
      <c r="A584" s="198" t="s">
        <v>668</v>
      </c>
      <c r="B584" s="197">
        <v>3926589.27</v>
      </c>
      <c r="C584" s="29">
        <v>1372849.95</v>
      </c>
      <c r="D584" s="29">
        <v>814.46</v>
      </c>
      <c r="E584" s="29">
        <v>0</v>
      </c>
      <c r="F584" s="29">
        <v>0</v>
      </c>
      <c r="G584" s="29">
        <v>0</v>
      </c>
      <c r="H584" s="29">
        <v>0</v>
      </c>
      <c r="I584" s="29">
        <v>21179.41</v>
      </c>
      <c r="J584" s="29">
        <f t="shared" si="11"/>
        <v>5279074.2699999996</v>
      </c>
    </row>
    <row r="585" spans="1:10" hidden="1" outlineLevel="1" x14ac:dyDescent="0.2">
      <c r="A585" s="198" t="s">
        <v>669</v>
      </c>
      <c r="B585" s="197">
        <v>851038.56</v>
      </c>
      <c r="C585" s="29">
        <v>243123.66</v>
      </c>
      <c r="D585" s="29">
        <v>0</v>
      </c>
      <c r="E585" s="29">
        <v>0</v>
      </c>
      <c r="F585" s="29">
        <v>0</v>
      </c>
      <c r="G585" s="29">
        <v>0</v>
      </c>
      <c r="H585" s="29">
        <v>960.96</v>
      </c>
      <c r="I585" s="29">
        <v>1770.47</v>
      </c>
      <c r="J585" s="29">
        <f t="shared" si="11"/>
        <v>1091430.79</v>
      </c>
    </row>
    <row r="586" spans="1:10" hidden="1" outlineLevel="1" x14ac:dyDescent="0.2">
      <c r="A586" s="198" t="s">
        <v>670</v>
      </c>
      <c r="B586" s="197">
        <v>2521578.0799999996</v>
      </c>
      <c r="C586" s="29">
        <v>154521.96000000002</v>
      </c>
      <c r="D586" s="29">
        <v>123.24</v>
      </c>
      <c r="E586" s="29">
        <v>15320</v>
      </c>
      <c r="F586" s="29">
        <v>0</v>
      </c>
      <c r="G586" s="29">
        <v>0</v>
      </c>
      <c r="H586" s="29">
        <v>0</v>
      </c>
      <c r="I586" s="29">
        <v>7024.38</v>
      </c>
      <c r="J586" s="29">
        <f t="shared" si="11"/>
        <v>2684518.9</v>
      </c>
    </row>
    <row r="587" spans="1:10" hidden="1" outlineLevel="1" x14ac:dyDescent="0.2">
      <c r="A587" s="198" t="s">
        <v>671</v>
      </c>
      <c r="B587" s="197">
        <v>2050250.8</v>
      </c>
      <c r="C587" s="29">
        <v>84835.65</v>
      </c>
      <c r="D587" s="29">
        <v>0</v>
      </c>
      <c r="E587" s="29">
        <v>0</v>
      </c>
      <c r="F587" s="29">
        <v>0</v>
      </c>
      <c r="G587" s="29">
        <v>0</v>
      </c>
      <c r="H587" s="29">
        <v>0</v>
      </c>
      <c r="I587" s="29">
        <v>305.37</v>
      </c>
      <c r="J587" s="29">
        <f t="shared" si="11"/>
        <v>2134781.08</v>
      </c>
    </row>
    <row r="588" spans="1:10" hidden="1" outlineLevel="1" x14ac:dyDescent="0.2">
      <c r="A588" s="198" t="s">
        <v>672</v>
      </c>
      <c r="B588" s="197">
        <v>711606.11</v>
      </c>
      <c r="C588" s="29">
        <v>84448.31</v>
      </c>
      <c r="D588" s="29">
        <v>639.55999999999995</v>
      </c>
      <c r="E588" s="29">
        <v>0</v>
      </c>
      <c r="F588" s="29">
        <v>0</v>
      </c>
      <c r="G588" s="29">
        <v>0</v>
      </c>
      <c r="H588" s="29">
        <v>0</v>
      </c>
      <c r="I588" s="29">
        <v>4506.7299999999996</v>
      </c>
      <c r="J588" s="29">
        <f t="shared" si="11"/>
        <v>792187.25</v>
      </c>
    </row>
    <row r="589" spans="1:10" hidden="1" outlineLevel="1" x14ac:dyDescent="0.2">
      <c r="A589" s="198" t="s">
        <v>673</v>
      </c>
      <c r="B589" s="197">
        <v>4160004.44</v>
      </c>
      <c r="C589" s="29">
        <v>2833387.76</v>
      </c>
      <c r="D589" s="29">
        <v>1427.13</v>
      </c>
      <c r="E589" s="29">
        <v>0</v>
      </c>
      <c r="F589" s="29">
        <v>0</v>
      </c>
      <c r="G589" s="29">
        <v>0</v>
      </c>
      <c r="H589" s="29">
        <v>87185.7</v>
      </c>
      <c r="I589" s="29">
        <v>74578.11</v>
      </c>
      <c r="J589" s="29">
        <f t="shared" si="11"/>
        <v>6833055.5199999986</v>
      </c>
    </row>
    <row r="590" spans="1:10" hidden="1" outlineLevel="1" x14ac:dyDescent="0.2">
      <c r="A590" s="198" t="s">
        <v>674</v>
      </c>
      <c r="B590" s="197">
        <v>1280730.02</v>
      </c>
      <c r="C590" s="29">
        <v>43750.619999999995</v>
      </c>
      <c r="D590" s="29">
        <v>0</v>
      </c>
      <c r="E590" s="29">
        <v>0</v>
      </c>
      <c r="F590" s="29">
        <v>0</v>
      </c>
      <c r="G590" s="29">
        <v>0</v>
      </c>
      <c r="H590" s="29">
        <v>0</v>
      </c>
      <c r="I590" s="29">
        <v>10548.46</v>
      </c>
      <c r="J590" s="29">
        <f t="shared" si="11"/>
        <v>1313932.1800000002</v>
      </c>
    </row>
    <row r="591" spans="1:10" hidden="1" outlineLevel="1" x14ac:dyDescent="0.2">
      <c r="A591" s="198" t="s">
        <v>675</v>
      </c>
      <c r="B591" s="197">
        <v>941744.76</v>
      </c>
      <c r="C591" s="29">
        <v>265219.25</v>
      </c>
      <c r="D591" s="29">
        <v>680.99</v>
      </c>
      <c r="E591" s="29">
        <v>0</v>
      </c>
      <c r="F591" s="29">
        <v>0</v>
      </c>
      <c r="G591" s="29">
        <v>0</v>
      </c>
      <c r="H591" s="29">
        <v>282.16000000000003</v>
      </c>
      <c r="I591" s="29">
        <v>0</v>
      </c>
      <c r="J591" s="29">
        <f t="shared" si="11"/>
        <v>1207362.8400000001</v>
      </c>
    </row>
    <row r="592" spans="1:10" hidden="1" outlineLevel="1" x14ac:dyDescent="0.2">
      <c r="A592" s="198" t="s">
        <v>676</v>
      </c>
      <c r="B592" s="197">
        <v>1749330.8199999998</v>
      </c>
      <c r="C592" s="29">
        <v>4232365.1899999995</v>
      </c>
      <c r="D592" s="29">
        <v>1171.8599999999999</v>
      </c>
      <c r="E592" s="29">
        <v>80565.62</v>
      </c>
      <c r="F592" s="29">
        <v>51589.3</v>
      </c>
      <c r="G592" s="29">
        <v>0</v>
      </c>
      <c r="H592" s="29">
        <v>0</v>
      </c>
      <c r="I592" s="29">
        <v>137039</v>
      </c>
      <c r="J592" s="29">
        <f t="shared" si="11"/>
        <v>5977983.79</v>
      </c>
    </row>
    <row r="593" spans="1:11" hidden="1" outlineLevel="1" x14ac:dyDescent="0.2">
      <c r="A593" s="198" t="s">
        <v>677</v>
      </c>
      <c r="B593" s="197">
        <v>1423324.38</v>
      </c>
      <c r="C593" s="29">
        <v>39929.54</v>
      </c>
      <c r="D593" s="29">
        <v>456.68</v>
      </c>
      <c r="E593" s="29">
        <v>0</v>
      </c>
      <c r="F593" s="29">
        <v>0</v>
      </c>
      <c r="G593" s="29">
        <v>0</v>
      </c>
      <c r="H593" s="29">
        <v>0</v>
      </c>
      <c r="I593" s="29">
        <v>2374.12</v>
      </c>
      <c r="J593" s="29">
        <f t="shared" si="11"/>
        <v>1461336.4799999997</v>
      </c>
    </row>
    <row r="594" spans="1:11" hidden="1" outlineLevel="1" x14ac:dyDescent="0.2">
      <c r="A594" s="198" t="s">
        <v>678</v>
      </c>
      <c r="B594" s="197">
        <v>4902332.13</v>
      </c>
      <c r="C594" s="29">
        <v>94012.87</v>
      </c>
      <c r="D594" s="29">
        <v>0</v>
      </c>
      <c r="E594" s="29">
        <v>0</v>
      </c>
      <c r="F594" s="29">
        <v>0</v>
      </c>
      <c r="G594" s="29">
        <v>0</v>
      </c>
      <c r="H594" s="29">
        <v>0</v>
      </c>
      <c r="I594" s="29">
        <v>0</v>
      </c>
      <c r="J594" s="29">
        <f t="shared" si="11"/>
        <v>4996345</v>
      </c>
    </row>
    <row r="595" spans="1:11" hidden="1" outlineLevel="1" x14ac:dyDescent="0.2">
      <c r="A595" s="198" t="s">
        <v>679</v>
      </c>
      <c r="B595" s="197">
        <v>941168.55</v>
      </c>
      <c r="C595" s="29">
        <v>31285.129999999997</v>
      </c>
      <c r="D595" s="29">
        <v>670.38</v>
      </c>
      <c r="E595" s="29">
        <v>3389.21</v>
      </c>
      <c r="F595" s="29">
        <v>0</v>
      </c>
      <c r="G595" s="29">
        <v>0</v>
      </c>
      <c r="H595" s="29">
        <v>0</v>
      </c>
      <c r="I595" s="29">
        <v>11576.83</v>
      </c>
      <c r="J595" s="29">
        <f t="shared" si="11"/>
        <v>964936.44000000006</v>
      </c>
    </row>
    <row r="596" spans="1:11" hidden="1" outlineLevel="1" x14ac:dyDescent="0.2">
      <c r="A596" s="198" t="s">
        <v>680</v>
      </c>
      <c r="B596" s="197">
        <v>4510701.2299999995</v>
      </c>
      <c r="C596" s="29">
        <v>3039821.07</v>
      </c>
      <c r="D596" s="29">
        <v>342.6</v>
      </c>
      <c r="E596" s="29">
        <v>0</v>
      </c>
      <c r="F596" s="29">
        <v>0</v>
      </c>
      <c r="G596" s="29">
        <v>0</v>
      </c>
      <c r="H596" s="29">
        <v>202.88</v>
      </c>
      <c r="I596" s="29">
        <v>276223.96999999997</v>
      </c>
      <c r="J596" s="29">
        <f t="shared" si="11"/>
        <v>7274438.0499999989</v>
      </c>
    </row>
    <row r="597" spans="1:11" hidden="1" outlineLevel="1" x14ac:dyDescent="0.2">
      <c r="A597" s="198" t="s">
        <v>681</v>
      </c>
      <c r="B597" s="197">
        <v>1749455.61</v>
      </c>
      <c r="C597" s="29">
        <v>815809.71</v>
      </c>
      <c r="D597" s="29">
        <v>935.49</v>
      </c>
      <c r="E597" s="29">
        <v>0</v>
      </c>
      <c r="F597" s="29">
        <v>0</v>
      </c>
      <c r="G597" s="29">
        <v>0</v>
      </c>
      <c r="H597" s="29">
        <v>0</v>
      </c>
      <c r="I597" s="29">
        <v>61949.19</v>
      </c>
      <c r="J597" s="29">
        <f t="shared" si="11"/>
        <v>2504251.6200000006</v>
      </c>
      <c r="K597" s="82"/>
    </row>
    <row r="598" spans="1:11" hidden="1" outlineLevel="1" x14ac:dyDescent="0.2">
      <c r="A598" s="198" t="s">
        <v>682</v>
      </c>
      <c r="B598" s="197">
        <v>1086787.06</v>
      </c>
      <c r="C598" s="29">
        <v>26542.720000000001</v>
      </c>
      <c r="D598" s="29">
        <v>0</v>
      </c>
      <c r="E598" s="29">
        <v>0</v>
      </c>
      <c r="F598" s="29">
        <v>0</v>
      </c>
      <c r="G598" s="29">
        <v>0</v>
      </c>
      <c r="H598" s="29">
        <v>0</v>
      </c>
      <c r="I598" s="29">
        <v>14045.45</v>
      </c>
      <c r="J598" s="29">
        <f t="shared" si="11"/>
        <v>1099284.33</v>
      </c>
      <c r="K598" s="82"/>
    </row>
    <row r="599" spans="1:11" hidden="1" outlineLevel="1" x14ac:dyDescent="0.2">
      <c r="A599" s="198" t="s">
        <v>683</v>
      </c>
      <c r="B599" s="197">
        <v>476106.51999999996</v>
      </c>
      <c r="C599" s="29">
        <v>42926.32</v>
      </c>
      <c r="D599" s="29">
        <v>0</v>
      </c>
      <c r="E599" s="29">
        <v>0</v>
      </c>
      <c r="F599" s="29">
        <v>0</v>
      </c>
      <c r="G599" s="29">
        <v>0</v>
      </c>
      <c r="H599" s="29">
        <v>0</v>
      </c>
      <c r="I599" s="29">
        <v>272.60000000000002</v>
      </c>
      <c r="J599" s="29">
        <f t="shared" si="11"/>
        <v>518760.24</v>
      </c>
      <c r="K599" s="82"/>
    </row>
    <row r="600" spans="1:11" hidden="1" outlineLevel="1" x14ac:dyDescent="0.2">
      <c r="A600" s="198" t="s">
        <v>684</v>
      </c>
      <c r="B600" s="197">
        <v>743085.51</v>
      </c>
      <c r="C600" s="29">
        <v>7000.31</v>
      </c>
      <c r="D600" s="29">
        <v>0</v>
      </c>
      <c r="E600" s="29">
        <v>0</v>
      </c>
      <c r="F600" s="29">
        <v>0</v>
      </c>
      <c r="G600" s="29">
        <v>0</v>
      </c>
      <c r="H600" s="29">
        <v>0</v>
      </c>
      <c r="I600" s="29">
        <v>0</v>
      </c>
      <c r="J600" s="29">
        <f t="shared" si="11"/>
        <v>750085.82000000007</v>
      </c>
      <c r="K600" s="82"/>
    </row>
    <row r="601" spans="1:11" hidden="1" outlineLevel="1" x14ac:dyDescent="0.2">
      <c r="A601" s="198" t="s">
        <v>685</v>
      </c>
      <c r="B601" s="197">
        <v>12375458.65</v>
      </c>
      <c r="C601" s="29">
        <v>8015563.2999999998</v>
      </c>
      <c r="D601" s="29">
        <v>6138.3</v>
      </c>
      <c r="E601" s="29">
        <v>324402.19</v>
      </c>
      <c r="F601" s="29">
        <v>0</v>
      </c>
      <c r="G601" s="29">
        <v>0</v>
      </c>
      <c r="H601" s="29">
        <v>33223.699999999997</v>
      </c>
      <c r="I601" s="29">
        <v>318518.75</v>
      </c>
      <c r="J601" s="29">
        <f t="shared" si="11"/>
        <v>20369819.990000002</v>
      </c>
      <c r="K601" s="82"/>
    </row>
    <row r="602" spans="1:11" hidden="1" outlineLevel="1" x14ac:dyDescent="0.2">
      <c r="A602" s="198" t="s">
        <v>686</v>
      </c>
      <c r="B602" s="197">
        <v>1110088.76</v>
      </c>
      <c r="C602" s="29">
        <v>1700429.7000000002</v>
      </c>
      <c r="D602" s="29">
        <v>782.89</v>
      </c>
      <c r="E602" s="29">
        <v>33547.660000000003</v>
      </c>
      <c r="F602" s="29">
        <v>0</v>
      </c>
      <c r="G602" s="29">
        <v>0</v>
      </c>
      <c r="H602" s="29">
        <v>216.72</v>
      </c>
      <c r="I602" s="29">
        <v>111514.21</v>
      </c>
      <c r="J602" s="29">
        <f t="shared" si="11"/>
        <v>2733118.08</v>
      </c>
      <c r="K602" s="82"/>
    </row>
    <row r="603" spans="1:11" hidden="1" outlineLevel="1" x14ac:dyDescent="0.2">
      <c r="A603" s="198" t="s">
        <v>687</v>
      </c>
      <c r="B603" s="197">
        <v>135434.76</v>
      </c>
      <c r="C603" s="29">
        <v>4983.03</v>
      </c>
      <c r="D603" s="29">
        <v>0</v>
      </c>
      <c r="E603" s="29">
        <v>0</v>
      </c>
      <c r="F603" s="29">
        <v>0</v>
      </c>
      <c r="G603" s="29">
        <v>0</v>
      </c>
      <c r="H603" s="29">
        <v>0</v>
      </c>
      <c r="I603" s="29">
        <v>740.8</v>
      </c>
      <c r="J603" s="29">
        <f t="shared" si="11"/>
        <v>139676.99000000002</v>
      </c>
      <c r="K603" s="82"/>
    </row>
    <row r="604" spans="1:11" hidden="1" outlineLevel="1" x14ac:dyDescent="0.2">
      <c r="A604" s="198" t="s">
        <v>688</v>
      </c>
      <c r="B604" s="197">
        <v>832768.84</v>
      </c>
      <c r="C604" s="29">
        <v>2142453.19</v>
      </c>
      <c r="D604" s="29">
        <v>0</v>
      </c>
      <c r="E604" s="29">
        <v>352205.82</v>
      </c>
      <c r="F604" s="29">
        <v>0</v>
      </c>
      <c r="G604" s="29">
        <v>0</v>
      </c>
      <c r="H604" s="29">
        <v>0</v>
      </c>
      <c r="I604" s="29">
        <v>143570.28</v>
      </c>
      <c r="J604" s="29">
        <f t="shared" si="11"/>
        <v>3183857.57</v>
      </c>
      <c r="K604" s="82"/>
    </row>
    <row r="605" spans="1:11" hidden="1" outlineLevel="1" x14ac:dyDescent="0.2">
      <c r="A605" s="198" t="s">
        <v>689</v>
      </c>
      <c r="B605" s="197">
        <v>3722579.43</v>
      </c>
      <c r="C605" s="29">
        <v>2090242.17</v>
      </c>
      <c r="D605" s="29">
        <v>1222.8800000000001</v>
      </c>
      <c r="E605" s="29">
        <v>55661.82</v>
      </c>
      <c r="F605" s="29">
        <v>0</v>
      </c>
      <c r="G605" s="29">
        <v>0</v>
      </c>
      <c r="H605" s="29">
        <v>0</v>
      </c>
      <c r="I605" s="29">
        <v>158794.06</v>
      </c>
      <c r="J605" s="29">
        <f t="shared" si="11"/>
        <v>5710912.2400000002</v>
      </c>
      <c r="K605" s="82"/>
    </row>
    <row r="606" spans="1:11" hidden="1" outlineLevel="1" x14ac:dyDescent="0.2">
      <c r="A606" s="198" t="s">
        <v>690</v>
      </c>
      <c r="B606" s="197">
        <v>2496806.0099999998</v>
      </c>
      <c r="C606" s="29">
        <v>446832.82999999996</v>
      </c>
      <c r="D606" s="29">
        <v>350.63</v>
      </c>
      <c r="E606" s="29">
        <v>0</v>
      </c>
      <c r="F606" s="29">
        <v>6917.77</v>
      </c>
      <c r="G606" s="29">
        <v>0</v>
      </c>
      <c r="H606" s="29">
        <v>0</v>
      </c>
      <c r="I606" s="29">
        <v>8486</v>
      </c>
      <c r="J606" s="29">
        <f t="shared" si="11"/>
        <v>2942421.2399999998</v>
      </c>
      <c r="K606" s="82"/>
    </row>
    <row r="607" spans="1:11" hidden="1" outlineLevel="1" x14ac:dyDescent="0.2">
      <c r="A607" s="198" t="s">
        <v>691</v>
      </c>
      <c r="B607" s="197">
        <v>840075.45</v>
      </c>
      <c r="C607" s="29">
        <v>451345.73</v>
      </c>
      <c r="D607" s="29">
        <v>0</v>
      </c>
      <c r="E607" s="29">
        <v>0</v>
      </c>
      <c r="F607" s="29">
        <v>0</v>
      </c>
      <c r="G607" s="29">
        <v>0</v>
      </c>
      <c r="H607" s="29">
        <v>0</v>
      </c>
      <c r="I607" s="29">
        <v>0</v>
      </c>
      <c r="J607" s="29">
        <f t="shared" si="11"/>
        <v>1291421.18</v>
      </c>
      <c r="K607" s="82"/>
    </row>
    <row r="608" spans="1:11" hidden="1" outlineLevel="1" x14ac:dyDescent="0.2">
      <c r="A608" s="198" t="s">
        <v>692</v>
      </c>
      <c r="B608" s="197">
        <v>23252941.640000001</v>
      </c>
      <c r="C608" s="29">
        <v>70904603.349999994</v>
      </c>
      <c r="D608" s="29">
        <v>2755.25</v>
      </c>
      <c r="E608" s="29">
        <v>3799263.37</v>
      </c>
      <c r="F608" s="29">
        <v>112033.4</v>
      </c>
      <c r="G608" s="29">
        <v>0</v>
      </c>
      <c r="H608" s="29">
        <v>22680.69</v>
      </c>
      <c r="I608" s="29">
        <v>1007746.1</v>
      </c>
      <c r="J608" s="29">
        <f t="shared" si="11"/>
        <v>97041170.220000014</v>
      </c>
      <c r="K608" s="82"/>
    </row>
    <row r="609" spans="1:11" hidden="1" outlineLevel="1" x14ac:dyDescent="0.2">
      <c r="A609" s="198" t="s">
        <v>693</v>
      </c>
      <c r="B609" s="197">
        <v>1942976.31</v>
      </c>
      <c r="C609" s="29">
        <v>193580.25</v>
      </c>
      <c r="D609" s="29">
        <v>2781.37</v>
      </c>
      <c r="E609" s="29">
        <v>0</v>
      </c>
      <c r="F609" s="29">
        <v>0</v>
      </c>
      <c r="G609" s="29">
        <v>0</v>
      </c>
      <c r="H609" s="29">
        <v>7654.73</v>
      </c>
      <c r="I609" s="29">
        <v>37796.94</v>
      </c>
      <c r="J609" s="29">
        <f t="shared" si="11"/>
        <v>2093886.2600000002</v>
      </c>
      <c r="K609" s="82"/>
    </row>
    <row r="610" spans="1:11" hidden="1" outlineLevel="1" x14ac:dyDescent="0.2">
      <c r="A610" s="198" t="s">
        <v>694</v>
      </c>
      <c r="B610" s="197">
        <v>788742.17</v>
      </c>
      <c r="C610" s="29">
        <v>514189.95</v>
      </c>
      <c r="D610" s="29">
        <v>0</v>
      </c>
      <c r="E610" s="29">
        <v>0</v>
      </c>
      <c r="F610" s="29">
        <v>0</v>
      </c>
      <c r="G610" s="29">
        <v>0</v>
      </c>
      <c r="H610" s="29">
        <v>0</v>
      </c>
      <c r="I610" s="29">
        <v>61411.07</v>
      </c>
      <c r="J610" s="29">
        <f t="shared" si="11"/>
        <v>1241521.05</v>
      </c>
      <c r="K610" s="82"/>
    </row>
    <row r="611" spans="1:11" hidden="1" outlineLevel="1" x14ac:dyDescent="0.2">
      <c r="A611" s="198" t="s">
        <v>695</v>
      </c>
      <c r="B611" s="197">
        <v>651106.27999999991</v>
      </c>
      <c r="C611" s="29">
        <v>64056.98</v>
      </c>
      <c r="D611" s="29">
        <v>0</v>
      </c>
      <c r="E611" s="29">
        <v>0</v>
      </c>
      <c r="F611" s="29">
        <v>0</v>
      </c>
      <c r="G611" s="29">
        <v>0</v>
      </c>
      <c r="H611" s="29">
        <v>0</v>
      </c>
      <c r="I611" s="29">
        <v>247.71</v>
      </c>
      <c r="J611" s="29">
        <f t="shared" si="11"/>
        <v>714915.54999999993</v>
      </c>
      <c r="K611" s="82"/>
    </row>
    <row r="612" spans="1:11" hidden="1" outlineLevel="1" x14ac:dyDescent="0.2">
      <c r="A612" s="198" t="s">
        <v>696</v>
      </c>
      <c r="B612" s="197">
        <v>521766.95</v>
      </c>
      <c r="C612" s="29">
        <v>926767.99</v>
      </c>
      <c r="D612" s="29">
        <v>135.72999999999999</v>
      </c>
      <c r="E612" s="29">
        <v>0</v>
      </c>
      <c r="F612" s="29">
        <v>0</v>
      </c>
      <c r="G612" s="29">
        <v>0</v>
      </c>
      <c r="H612" s="29">
        <v>0</v>
      </c>
      <c r="I612" s="29">
        <v>99587.21</v>
      </c>
      <c r="J612" s="29">
        <f t="shared" si="11"/>
        <v>1349083.46</v>
      </c>
      <c r="K612" s="82"/>
    </row>
    <row r="613" spans="1:11" hidden="1" outlineLevel="1" x14ac:dyDescent="0.2">
      <c r="A613" s="198" t="s">
        <v>697</v>
      </c>
      <c r="B613" s="197">
        <v>816883.77</v>
      </c>
      <c r="C613" s="29">
        <v>18828.919999999998</v>
      </c>
      <c r="D613" s="29">
        <v>13.18</v>
      </c>
      <c r="E613" s="29">
        <v>0</v>
      </c>
      <c r="F613" s="29">
        <v>0</v>
      </c>
      <c r="G613" s="29">
        <v>0</v>
      </c>
      <c r="H613" s="29">
        <v>0</v>
      </c>
      <c r="I613" s="29">
        <v>0</v>
      </c>
      <c r="J613" s="29">
        <f t="shared" si="11"/>
        <v>835725.87000000011</v>
      </c>
      <c r="K613" s="82"/>
    </row>
    <row r="614" spans="1:11" hidden="1" outlineLevel="1" x14ac:dyDescent="0.2">
      <c r="A614" s="198" t="s">
        <v>698</v>
      </c>
      <c r="B614" s="197">
        <v>1388102.0299999998</v>
      </c>
      <c r="C614" s="29">
        <v>137860.85</v>
      </c>
      <c r="D614" s="29">
        <v>0</v>
      </c>
      <c r="E614" s="29">
        <v>0</v>
      </c>
      <c r="F614" s="29">
        <v>0</v>
      </c>
      <c r="G614" s="29">
        <v>0</v>
      </c>
      <c r="H614" s="29">
        <v>0</v>
      </c>
      <c r="I614" s="29">
        <v>1888.13</v>
      </c>
      <c r="J614" s="29">
        <f t="shared" si="11"/>
        <v>1524074.75</v>
      </c>
      <c r="K614" s="82"/>
    </row>
    <row r="615" spans="1:11" hidden="1" outlineLevel="1" x14ac:dyDescent="0.2">
      <c r="A615" s="198" t="s">
        <v>699</v>
      </c>
      <c r="B615" s="197">
        <v>3964629.5300000003</v>
      </c>
      <c r="C615" s="29">
        <v>3533284.4099999997</v>
      </c>
      <c r="D615" s="29">
        <v>232.29</v>
      </c>
      <c r="E615" s="29">
        <v>313856.15000000002</v>
      </c>
      <c r="F615" s="29">
        <v>0</v>
      </c>
      <c r="G615" s="29">
        <v>0</v>
      </c>
      <c r="H615" s="29">
        <v>0</v>
      </c>
      <c r="I615" s="29">
        <v>214295.71</v>
      </c>
      <c r="J615" s="29">
        <f t="shared" si="11"/>
        <v>7597706.6699999999</v>
      </c>
      <c r="K615" s="82"/>
    </row>
    <row r="616" spans="1:11" hidden="1" outlineLevel="1" x14ac:dyDescent="0.2">
      <c r="A616" s="198" t="s">
        <v>700</v>
      </c>
      <c r="B616" s="197">
        <v>5754406.9399999995</v>
      </c>
      <c r="C616" s="29">
        <v>2058104.83</v>
      </c>
      <c r="D616" s="29">
        <v>47339.16</v>
      </c>
      <c r="E616" s="29">
        <v>0</v>
      </c>
      <c r="F616" s="29">
        <v>0</v>
      </c>
      <c r="G616" s="29">
        <v>0</v>
      </c>
      <c r="H616" s="29">
        <v>0</v>
      </c>
      <c r="I616" s="29">
        <v>356968.93</v>
      </c>
      <c r="J616" s="29">
        <f t="shared" si="11"/>
        <v>7502882</v>
      </c>
      <c r="K616" s="82"/>
    </row>
    <row r="617" spans="1:11" hidden="1" outlineLevel="1" x14ac:dyDescent="0.2">
      <c r="A617" s="198" t="s">
        <v>701</v>
      </c>
      <c r="B617" s="197">
        <v>330168.67</v>
      </c>
      <c r="C617" s="29">
        <v>990.39</v>
      </c>
      <c r="D617" s="29">
        <v>0</v>
      </c>
      <c r="E617" s="29">
        <v>0</v>
      </c>
      <c r="F617" s="29">
        <v>0</v>
      </c>
      <c r="G617" s="29">
        <v>0</v>
      </c>
      <c r="H617" s="29">
        <v>0</v>
      </c>
      <c r="I617" s="29">
        <v>473.95</v>
      </c>
      <c r="J617" s="29">
        <f t="shared" si="11"/>
        <v>330685.11</v>
      </c>
      <c r="K617" s="82"/>
    </row>
    <row r="618" spans="1:11" hidden="1" outlineLevel="1" x14ac:dyDescent="0.2">
      <c r="A618" s="198" t="s">
        <v>702</v>
      </c>
      <c r="B618" s="197">
        <v>2748800.6999999997</v>
      </c>
      <c r="C618" s="29">
        <v>107811.01999999999</v>
      </c>
      <c r="D618" s="29">
        <v>0</v>
      </c>
      <c r="E618" s="29">
        <v>0</v>
      </c>
      <c r="F618" s="29">
        <v>0</v>
      </c>
      <c r="G618" s="29">
        <v>0</v>
      </c>
      <c r="H618" s="29">
        <v>0</v>
      </c>
      <c r="I618" s="29">
        <v>746.24</v>
      </c>
      <c r="J618" s="29">
        <f t="shared" si="11"/>
        <v>2855865.4799999995</v>
      </c>
      <c r="K618" s="82"/>
    </row>
    <row r="619" spans="1:11" hidden="1" outlineLevel="1" x14ac:dyDescent="0.2">
      <c r="A619" s="198" t="s">
        <v>703</v>
      </c>
      <c r="B619" s="197">
        <v>435550.3</v>
      </c>
      <c r="C619" s="29">
        <v>43034.05</v>
      </c>
      <c r="D619" s="29">
        <v>0</v>
      </c>
      <c r="E619" s="29">
        <v>0</v>
      </c>
      <c r="F619" s="29">
        <v>0</v>
      </c>
      <c r="G619" s="29">
        <v>0</v>
      </c>
      <c r="H619" s="29">
        <v>0</v>
      </c>
      <c r="I619" s="29">
        <v>1033.53</v>
      </c>
      <c r="J619" s="29">
        <f t="shared" si="11"/>
        <v>477550.81999999995</v>
      </c>
      <c r="K619" s="82"/>
    </row>
    <row r="620" spans="1:11" hidden="1" outlineLevel="1" x14ac:dyDescent="0.2">
      <c r="A620" s="198" t="s">
        <v>704</v>
      </c>
      <c r="B620" s="197">
        <v>20047315.539999999</v>
      </c>
      <c r="C620" s="29">
        <v>43241689.719999999</v>
      </c>
      <c r="D620" s="29">
        <v>5410.66</v>
      </c>
      <c r="E620" s="29">
        <v>1849409.02</v>
      </c>
      <c r="F620" s="29">
        <v>238923.71</v>
      </c>
      <c r="G620" s="29">
        <v>0</v>
      </c>
      <c r="H620" s="29">
        <v>121510.35</v>
      </c>
      <c r="I620" s="29">
        <v>3166381.4499999997</v>
      </c>
      <c r="J620" s="29">
        <f t="shared" si="11"/>
        <v>62094856.849999994</v>
      </c>
      <c r="K620" s="82"/>
    </row>
    <row r="621" spans="1:11" hidden="1" outlineLevel="1" x14ac:dyDescent="0.2">
      <c r="A621" s="198" t="s">
        <v>705</v>
      </c>
      <c r="B621" s="197">
        <v>366523.54</v>
      </c>
      <c r="C621" s="29">
        <v>26718.38</v>
      </c>
      <c r="D621" s="29">
        <v>0</v>
      </c>
      <c r="E621" s="29">
        <v>0</v>
      </c>
      <c r="F621" s="29">
        <v>0</v>
      </c>
      <c r="G621" s="29">
        <v>0</v>
      </c>
      <c r="H621" s="29">
        <v>0</v>
      </c>
      <c r="I621" s="29">
        <v>0</v>
      </c>
      <c r="J621" s="29">
        <f t="shared" si="11"/>
        <v>393241.92</v>
      </c>
      <c r="K621" s="82"/>
    </row>
    <row r="622" spans="1:11" hidden="1" outlineLevel="1" x14ac:dyDescent="0.2">
      <c r="A622" s="198" t="s">
        <v>706</v>
      </c>
      <c r="B622" s="197">
        <v>989877.31</v>
      </c>
      <c r="C622" s="29">
        <v>29459.11</v>
      </c>
      <c r="D622" s="29">
        <v>275.18</v>
      </c>
      <c r="E622" s="29">
        <v>0</v>
      </c>
      <c r="F622" s="29">
        <v>0</v>
      </c>
      <c r="G622" s="29">
        <v>0</v>
      </c>
      <c r="H622" s="29">
        <v>0</v>
      </c>
      <c r="I622" s="29">
        <v>51692.13</v>
      </c>
      <c r="J622" s="29">
        <f t="shared" si="11"/>
        <v>967919.47000000009</v>
      </c>
      <c r="K622" s="82"/>
    </row>
    <row r="623" spans="1:11" hidden="1" outlineLevel="1" x14ac:dyDescent="0.2">
      <c r="A623" s="198" t="s">
        <v>707</v>
      </c>
      <c r="B623" s="197">
        <v>502105.45</v>
      </c>
      <c r="C623" s="29">
        <v>6038.34</v>
      </c>
      <c r="D623" s="29">
        <v>0</v>
      </c>
      <c r="E623" s="29">
        <v>0</v>
      </c>
      <c r="F623" s="29">
        <v>0</v>
      </c>
      <c r="G623" s="29">
        <v>0</v>
      </c>
      <c r="H623" s="29">
        <v>0</v>
      </c>
      <c r="I623" s="29">
        <v>0</v>
      </c>
      <c r="J623" s="29">
        <f t="shared" si="11"/>
        <v>508143.79000000004</v>
      </c>
      <c r="K623" s="82"/>
    </row>
    <row r="624" spans="1:11" hidden="1" outlineLevel="1" x14ac:dyDescent="0.2">
      <c r="A624" s="198" t="s">
        <v>708</v>
      </c>
      <c r="B624" s="197">
        <v>1361025.55</v>
      </c>
      <c r="C624" s="29">
        <v>16205.49</v>
      </c>
      <c r="D624" s="29">
        <v>340.39</v>
      </c>
      <c r="E624" s="29">
        <v>0</v>
      </c>
      <c r="F624" s="29">
        <v>0</v>
      </c>
      <c r="G624" s="29">
        <v>0</v>
      </c>
      <c r="H624" s="29">
        <v>29331</v>
      </c>
      <c r="I624" s="29">
        <v>105.89</v>
      </c>
      <c r="J624" s="29">
        <f t="shared" si="11"/>
        <v>1348134.54</v>
      </c>
      <c r="K624" s="82"/>
    </row>
    <row r="625" spans="1:11" hidden="1" outlineLevel="1" x14ac:dyDescent="0.2">
      <c r="A625" s="198" t="s">
        <v>709</v>
      </c>
      <c r="B625" s="197">
        <v>3535297.83</v>
      </c>
      <c r="C625" s="29">
        <v>678255.8</v>
      </c>
      <c r="D625" s="29">
        <v>980.47</v>
      </c>
      <c r="E625" s="29">
        <v>62177.16</v>
      </c>
      <c r="F625" s="29">
        <v>0</v>
      </c>
      <c r="G625" s="29">
        <v>0</v>
      </c>
      <c r="H625" s="29">
        <v>0</v>
      </c>
      <c r="I625" s="29">
        <v>52761.1</v>
      </c>
      <c r="J625" s="29">
        <f t="shared" si="11"/>
        <v>4223950.16</v>
      </c>
      <c r="K625" s="82"/>
    </row>
    <row r="626" spans="1:11" hidden="1" outlineLevel="1" x14ac:dyDescent="0.2">
      <c r="A626" s="198" t="s">
        <v>710</v>
      </c>
      <c r="B626" s="197">
        <v>1568606.8900000001</v>
      </c>
      <c r="C626" s="29">
        <v>404725.32</v>
      </c>
      <c r="D626" s="29">
        <v>0</v>
      </c>
      <c r="E626" s="29">
        <v>24411.9</v>
      </c>
      <c r="F626" s="29">
        <v>0</v>
      </c>
      <c r="G626" s="29">
        <v>0</v>
      </c>
      <c r="H626" s="29">
        <v>0</v>
      </c>
      <c r="I626" s="29">
        <v>2890.3599999999997</v>
      </c>
      <c r="J626" s="29">
        <f t="shared" si="11"/>
        <v>1994853.75</v>
      </c>
      <c r="K626" s="82"/>
    </row>
    <row r="627" spans="1:11" hidden="1" outlineLevel="1" x14ac:dyDescent="0.2">
      <c r="A627" s="198" t="s">
        <v>711</v>
      </c>
      <c r="B627" s="197">
        <v>1264737.83</v>
      </c>
      <c r="C627" s="29">
        <v>3417652.18</v>
      </c>
      <c r="D627" s="29">
        <v>50.59</v>
      </c>
      <c r="E627" s="29">
        <v>0</v>
      </c>
      <c r="F627" s="29">
        <v>0</v>
      </c>
      <c r="G627" s="29">
        <v>0</v>
      </c>
      <c r="H627" s="29">
        <v>0</v>
      </c>
      <c r="I627" s="29">
        <v>16175.39</v>
      </c>
      <c r="J627" s="29">
        <f t="shared" si="11"/>
        <v>4666265.21</v>
      </c>
      <c r="K627" s="82"/>
    </row>
    <row r="628" spans="1:11" hidden="1" outlineLevel="1" x14ac:dyDescent="0.2">
      <c r="A628" s="198" t="s">
        <v>712</v>
      </c>
      <c r="B628" s="197">
        <v>390457.68</v>
      </c>
      <c r="C628" s="29">
        <v>3625.81</v>
      </c>
      <c r="D628" s="29">
        <v>0</v>
      </c>
      <c r="E628" s="29">
        <v>0</v>
      </c>
      <c r="F628" s="29">
        <v>0</v>
      </c>
      <c r="G628" s="29">
        <v>0</v>
      </c>
      <c r="H628" s="29">
        <v>0</v>
      </c>
      <c r="I628" s="29">
        <v>533.35</v>
      </c>
      <c r="J628" s="29">
        <f t="shared" si="11"/>
        <v>393550.14</v>
      </c>
      <c r="K628" s="82"/>
    </row>
    <row r="629" spans="1:11" hidden="1" outlineLevel="1" x14ac:dyDescent="0.2">
      <c r="A629" s="198" t="s">
        <v>713</v>
      </c>
      <c r="B629" s="197">
        <v>1707951.26</v>
      </c>
      <c r="C629" s="29">
        <v>178973.09999999998</v>
      </c>
      <c r="D629" s="29">
        <v>323.08</v>
      </c>
      <c r="E629" s="29">
        <v>0</v>
      </c>
      <c r="F629" s="29">
        <v>0</v>
      </c>
      <c r="G629" s="29">
        <v>0</v>
      </c>
      <c r="H629" s="29">
        <v>0</v>
      </c>
      <c r="I629" s="29">
        <v>15804.95</v>
      </c>
      <c r="J629" s="29">
        <f t="shared" si="11"/>
        <v>1871442.49</v>
      </c>
      <c r="K629" s="82"/>
    </row>
    <row r="630" spans="1:11" hidden="1" outlineLevel="1" x14ac:dyDescent="0.2">
      <c r="A630" s="198" t="s">
        <v>714</v>
      </c>
      <c r="B630" s="197">
        <v>342488.61</v>
      </c>
      <c r="C630" s="29">
        <v>691194.2</v>
      </c>
      <c r="D630" s="29">
        <v>0</v>
      </c>
      <c r="E630" s="29">
        <v>0</v>
      </c>
      <c r="F630" s="29">
        <v>0</v>
      </c>
      <c r="G630" s="29">
        <v>0</v>
      </c>
      <c r="H630" s="29">
        <v>0</v>
      </c>
      <c r="I630" s="29">
        <v>31169.26</v>
      </c>
      <c r="J630" s="29">
        <f t="shared" si="11"/>
        <v>1002513.5499999999</v>
      </c>
      <c r="K630" s="82"/>
    </row>
    <row r="631" spans="1:11" hidden="1" outlineLevel="1" x14ac:dyDescent="0.2">
      <c r="A631" s="198" t="s">
        <v>715</v>
      </c>
      <c r="B631" s="197">
        <v>1913616.06</v>
      </c>
      <c r="C631" s="29">
        <v>1617316.59</v>
      </c>
      <c r="D631" s="29">
        <v>0</v>
      </c>
      <c r="E631" s="29">
        <v>147745.10999999999</v>
      </c>
      <c r="F631" s="29">
        <v>0</v>
      </c>
      <c r="G631" s="29">
        <v>0</v>
      </c>
      <c r="H631" s="29">
        <v>0</v>
      </c>
      <c r="I631" s="29">
        <v>93671.34</v>
      </c>
      <c r="J631" s="29">
        <f t="shared" si="11"/>
        <v>3585006.4200000004</v>
      </c>
      <c r="K631" s="82"/>
    </row>
    <row r="632" spans="1:11" hidden="1" outlineLevel="1" x14ac:dyDescent="0.2">
      <c r="A632" s="198" t="s">
        <v>716</v>
      </c>
      <c r="B632" s="197">
        <v>1837886.19</v>
      </c>
      <c r="C632" s="29">
        <v>534318.29999999993</v>
      </c>
      <c r="D632" s="29">
        <v>13.62</v>
      </c>
      <c r="E632" s="29">
        <v>0</v>
      </c>
      <c r="F632" s="29">
        <v>3237.81</v>
      </c>
      <c r="G632" s="29">
        <v>0</v>
      </c>
      <c r="H632" s="29">
        <v>0</v>
      </c>
      <c r="I632" s="29">
        <v>1612.11</v>
      </c>
      <c r="J632" s="29">
        <f t="shared" si="11"/>
        <v>2373843.81</v>
      </c>
      <c r="K632" s="82"/>
    </row>
    <row r="633" spans="1:11" hidden="1" outlineLevel="1" x14ac:dyDescent="0.2">
      <c r="A633" s="198" t="s">
        <v>717</v>
      </c>
      <c r="B633" s="197">
        <v>1774920.84</v>
      </c>
      <c r="C633" s="29">
        <v>612817.28999999992</v>
      </c>
      <c r="D633" s="29">
        <v>1523.76</v>
      </c>
      <c r="E633" s="29">
        <v>26919.27</v>
      </c>
      <c r="F633" s="29">
        <v>0</v>
      </c>
      <c r="G633" s="29">
        <v>0</v>
      </c>
      <c r="H633" s="29">
        <v>0</v>
      </c>
      <c r="I633" s="29">
        <v>37930.67</v>
      </c>
      <c r="J633" s="29">
        <f t="shared" si="11"/>
        <v>2378250.4899999998</v>
      </c>
      <c r="K633" s="82"/>
    </row>
    <row r="634" spans="1:11" hidden="1" outlineLevel="1" x14ac:dyDescent="0.2">
      <c r="A634" s="198" t="s">
        <v>718</v>
      </c>
      <c r="B634" s="197">
        <v>1859677.56</v>
      </c>
      <c r="C634" s="29">
        <v>2284940.7199999997</v>
      </c>
      <c r="D634" s="29">
        <v>0</v>
      </c>
      <c r="E634" s="29">
        <v>225261.04</v>
      </c>
      <c r="F634" s="29">
        <v>0</v>
      </c>
      <c r="G634" s="29">
        <v>0</v>
      </c>
      <c r="H634" s="29">
        <v>0</v>
      </c>
      <c r="I634" s="29">
        <v>0</v>
      </c>
      <c r="J634" s="29">
        <f t="shared" si="11"/>
        <v>4369879.3199999994</v>
      </c>
      <c r="K634" s="82"/>
    </row>
    <row r="635" spans="1:11" hidden="1" outlineLevel="1" x14ac:dyDescent="0.2">
      <c r="A635" s="198" t="s">
        <v>719</v>
      </c>
      <c r="B635" s="197">
        <v>1540350.93</v>
      </c>
      <c r="C635" s="29">
        <v>240015.05</v>
      </c>
      <c r="D635" s="29">
        <v>639.57000000000005</v>
      </c>
      <c r="E635" s="29">
        <v>0</v>
      </c>
      <c r="F635" s="29">
        <v>0</v>
      </c>
      <c r="G635" s="29">
        <v>0</v>
      </c>
      <c r="H635" s="29">
        <v>0</v>
      </c>
      <c r="I635" s="29">
        <v>98927.1</v>
      </c>
      <c r="J635" s="29">
        <f t="shared" si="11"/>
        <v>1682078.45</v>
      </c>
      <c r="K635" s="82"/>
    </row>
    <row r="636" spans="1:11" hidden="1" outlineLevel="1" x14ac:dyDescent="0.2">
      <c r="A636" s="198" t="s">
        <v>720</v>
      </c>
      <c r="B636" s="197">
        <v>9229046.0800000001</v>
      </c>
      <c r="C636" s="29">
        <v>5151345.28</v>
      </c>
      <c r="D636" s="29">
        <v>11.51</v>
      </c>
      <c r="E636" s="29">
        <v>375867.43</v>
      </c>
      <c r="F636" s="29">
        <v>0</v>
      </c>
      <c r="G636" s="29">
        <v>0</v>
      </c>
      <c r="H636" s="29">
        <v>0</v>
      </c>
      <c r="I636" s="29">
        <v>333263.59000000003</v>
      </c>
      <c r="J636" s="29">
        <f t="shared" si="11"/>
        <v>14423006.709999999</v>
      </c>
      <c r="K636" s="82"/>
    </row>
    <row r="637" spans="1:11" hidden="1" outlineLevel="1" x14ac:dyDescent="0.2">
      <c r="A637" s="198" t="s">
        <v>721</v>
      </c>
      <c r="B637" s="197">
        <v>408877.49</v>
      </c>
      <c r="C637" s="29">
        <v>8685.49</v>
      </c>
      <c r="D637" s="29">
        <v>0</v>
      </c>
      <c r="E637" s="29">
        <v>0</v>
      </c>
      <c r="F637" s="29">
        <v>0</v>
      </c>
      <c r="G637" s="29">
        <v>0</v>
      </c>
      <c r="H637" s="29">
        <v>0</v>
      </c>
      <c r="I637" s="29">
        <v>0</v>
      </c>
      <c r="J637" s="29">
        <f t="shared" si="11"/>
        <v>417562.98</v>
      </c>
      <c r="K637" s="82"/>
    </row>
    <row r="638" spans="1:11" hidden="1" outlineLevel="1" x14ac:dyDescent="0.2">
      <c r="A638" s="198" t="s">
        <v>722</v>
      </c>
      <c r="B638" s="197">
        <v>1518136.0399999998</v>
      </c>
      <c r="C638" s="29">
        <v>5031635.32</v>
      </c>
      <c r="D638" s="29">
        <v>0</v>
      </c>
      <c r="E638" s="29">
        <v>0</v>
      </c>
      <c r="F638" s="29">
        <v>0</v>
      </c>
      <c r="G638" s="29">
        <v>0</v>
      </c>
      <c r="H638" s="29">
        <v>11088</v>
      </c>
      <c r="I638" s="29">
        <v>122176.05</v>
      </c>
      <c r="J638" s="29">
        <f t="shared" si="11"/>
        <v>6416507.3100000005</v>
      </c>
      <c r="K638" s="82"/>
    </row>
    <row r="639" spans="1:11" hidden="1" outlineLevel="1" x14ac:dyDescent="0.2">
      <c r="A639" s="198" t="s">
        <v>723</v>
      </c>
      <c r="B639" s="197">
        <v>2808039.01</v>
      </c>
      <c r="C639" s="29">
        <v>1017972.04</v>
      </c>
      <c r="D639" s="29">
        <v>10.37</v>
      </c>
      <c r="E639" s="29">
        <v>85091.14</v>
      </c>
      <c r="F639" s="29">
        <v>0</v>
      </c>
      <c r="G639" s="29">
        <v>0</v>
      </c>
      <c r="H639" s="29">
        <v>0</v>
      </c>
      <c r="I639" s="29">
        <v>78018.91</v>
      </c>
      <c r="J639" s="29">
        <f t="shared" si="11"/>
        <v>3833093.65</v>
      </c>
      <c r="K639" s="82"/>
    </row>
    <row r="640" spans="1:11" hidden="1" outlineLevel="1" x14ac:dyDescent="0.2">
      <c r="A640" s="198" t="s">
        <v>724</v>
      </c>
      <c r="B640" s="197">
        <v>2360697.91</v>
      </c>
      <c r="C640" s="29">
        <v>4993377.12</v>
      </c>
      <c r="D640" s="29">
        <v>0</v>
      </c>
      <c r="E640" s="29">
        <v>109952.16</v>
      </c>
      <c r="F640" s="29">
        <v>0</v>
      </c>
      <c r="G640" s="29">
        <v>0</v>
      </c>
      <c r="H640" s="29">
        <v>0</v>
      </c>
      <c r="I640" s="29">
        <v>42610.87</v>
      </c>
      <c r="J640" s="29">
        <f t="shared" si="11"/>
        <v>7421416.3200000003</v>
      </c>
      <c r="K640" s="82"/>
    </row>
    <row r="641" spans="1:11" hidden="1" outlineLevel="1" x14ac:dyDescent="0.2">
      <c r="A641" s="198" t="s">
        <v>725</v>
      </c>
      <c r="B641" s="197">
        <v>587722.98</v>
      </c>
      <c r="C641" s="29">
        <v>108212.83</v>
      </c>
      <c r="D641" s="29">
        <v>0</v>
      </c>
      <c r="E641" s="29">
        <v>0</v>
      </c>
      <c r="F641" s="29">
        <v>0</v>
      </c>
      <c r="G641" s="29">
        <v>0</v>
      </c>
      <c r="H641" s="29">
        <v>0</v>
      </c>
      <c r="I641" s="29">
        <v>27901.5</v>
      </c>
      <c r="J641" s="29">
        <f t="shared" si="11"/>
        <v>668034.30999999994</v>
      </c>
      <c r="K641" s="82"/>
    </row>
    <row r="642" spans="1:11" hidden="1" outlineLevel="1" x14ac:dyDescent="0.2">
      <c r="A642" s="198" t="s">
        <v>726</v>
      </c>
      <c r="B642" s="197">
        <v>1251757.48</v>
      </c>
      <c r="C642" s="29">
        <v>1803635.57</v>
      </c>
      <c r="D642" s="29">
        <v>108.05</v>
      </c>
      <c r="E642" s="29">
        <v>91959.82</v>
      </c>
      <c r="F642" s="29">
        <v>0</v>
      </c>
      <c r="G642" s="29">
        <v>0</v>
      </c>
      <c r="H642" s="29">
        <v>0</v>
      </c>
      <c r="I642" s="29">
        <v>121995.2</v>
      </c>
      <c r="J642" s="29">
        <f t="shared" ref="J642:J705" si="12">B642+C642+D642+E642+F642+G642-H642-I642</f>
        <v>3025465.7199999993</v>
      </c>
      <c r="K642" s="82"/>
    </row>
    <row r="643" spans="1:11" hidden="1" outlineLevel="1" x14ac:dyDescent="0.2">
      <c r="A643" s="198" t="s">
        <v>727</v>
      </c>
      <c r="B643" s="197">
        <v>2786050.02</v>
      </c>
      <c r="C643" s="29">
        <v>5141210.8900000006</v>
      </c>
      <c r="D643" s="29">
        <v>0</v>
      </c>
      <c r="E643" s="29">
        <v>141185.82</v>
      </c>
      <c r="F643" s="29">
        <v>0</v>
      </c>
      <c r="G643" s="29">
        <v>0</v>
      </c>
      <c r="H643" s="29">
        <v>0</v>
      </c>
      <c r="I643" s="29">
        <v>205124.27000000002</v>
      </c>
      <c r="J643" s="29">
        <f t="shared" si="12"/>
        <v>7863322.4600000009</v>
      </c>
      <c r="K643" s="82"/>
    </row>
    <row r="644" spans="1:11" hidden="1" outlineLevel="1" x14ac:dyDescent="0.2">
      <c r="A644" s="198" t="s">
        <v>728</v>
      </c>
      <c r="B644" s="197">
        <v>15785051.210000001</v>
      </c>
      <c r="C644" s="29">
        <v>9508258.4400000013</v>
      </c>
      <c r="D644" s="29">
        <v>2068.65</v>
      </c>
      <c r="E644" s="29">
        <v>569107.02</v>
      </c>
      <c r="F644" s="29">
        <v>14024.359999999999</v>
      </c>
      <c r="G644" s="29">
        <v>66885</v>
      </c>
      <c r="H644" s="29">
        <v>0</v>
      </c>
      <c r="I644" s="29">
        <v>392553.38</v>
      </c>
      <c r="J644" s="29">
        <f t="shared" si="12"/>
        <v>25552841.300000001</v>
      </c>
      <c r="K644" s="82"/>
    </row>
    <row r="645" spans="1:11" hidden="1" outlineLevel="1" x14ac:dyDescent="0.2">
      <c r="A645" s="198" t="s">
        <v>729</v>
      </c>
      <c r="B645" s="197">
        <v>28239.24</v>
      </c>
      <c r="C645" s="29">
        <v>991463.7</v>
      </c>
      <c r="D645" s="29">
        <v>0</v>
      </c>
      <c r="E645" s="29">
        <v>0</v>
      </c>
      <c r="F645" s="29">
        <v>0</v>
      </c>
      <c r="G645" s="29">
        <v>0</v>
      </c>
      <c r="H645" s="29">
        <v>0</v>
      </c>
      <c r="I645" s="29">
        <v>0</v>
      </c>
      <c r="J645" s="29">
        <f t="shared" si="12"/>
        <v>1019702.94</v>
      </c>
      <c r="K645" s="82"/>
    </row>
    <row r="646" spans="1:11" hidden="1" outlineLevel="1" x14ac:dyDescent="0.2">
      <c r="A646" s="198" t="s">
        <v>730</v>
      </c>
      <c r="B646" s="197">
        <v>5176142.25</v>
      </c>
      <c r="C646" s="29">
        <v>723778.04</v>
      </c>
      <c r="D646" s="29">
        <v>908.67</v>
      </c>
      <c r="E646" s="29">
        <v>21895.42</v>
      </c>
      <c r="F646" s="29">
        <v>0</v>
      </c>
      <c r="G646" s="29">
        <v>0</v>
      </c>
      <c r="H646" s="29">
        <v>0</v>
      </c>
      <c r="I646" s="29">
        <v>79274.48</v>
      </c>
      <c r="J646" s="29">
        <f t="shared" si="12"/>
        <v>5843449.8999999994</v>
      </c>
      <c r="K646" s="82"/>
    </row>
    <row r="647" spans="1:11" hidden="1" outlineLevel="1" x14ac:dyDescent="0.2">
      <c r="A647" s="198" t="s">
        <v>377</v>
      </c>
      <c r="B647" s="197">
        <v>647308.23</v>
      </c>
      <c r="C647" s="29">
        <v>88475.010000000009</v>
      </c>
      <c r="D647" s="29">
        <v>0</v>
      </c>
      <c r="E647" s="29">
        <v>0</v>
      </c>
      <c r="F647" s="29">
        <v>0</v>
      </c>
      <c r="G647" s="29">
        <v>0</v>
      </c>
      <c r="H647" s="29">
        <v>0</v>
      </c>
      <c r="I647" s="29">
        <v>7783.53</v>
      </c>
      <c r="J647" s="29">
        <f t="shared" si="12"/>
        <v>727999.71</v>
      </c>
      <c r="K647" s="82"/>
    </row>
    <row r="648" spans="1:11" hidden="1" outlineLevel="1" x14ac:dyDescent="0.2">
      <c r="A648" s="198" t="s">
        <v>731</v>
      </c>
      <c r="B648" s="197">
        <v>9346881.959999999</v>
      </c>
      <c r="C648" s="29">
        <v>18611527.52</v>
      </c>
      <c r="D648" s="29">
        <v>0</v>
      </c>
      <c r="E648" s="29">
        <v>1267428.45</v>
      </c>
      <c r="F648" s="29">
        <v>95416.53</v>
      </c>
      <c r="G648" s="29">
        <v>0</v>
      </c>
      <c r="H648" s="29">
        <v>3331.48</v>
      </c>
      <c r="I648" s="29">
        <v>656218.18999999994</v>
      </c>
      <c r="J648" s="29">
        <f t="shared" si="12"/>
        <v>28661704.789999995</v>
      </c>
      <c r="K648" s="82"/>
    </row>
    <row r="649" spans="1:11" hidden="1" outlineLevel="1" x14ac:dyDescent="0.2">
      <c r="A649" s="198" t="s">
        <v>732</v>
      </c>
      <c r="B649" s="197">
        <v>2944719.82</v>
      </c>
      <c r="C649" s="29">
        <v>20976.16</v>
      </c>
      <c r="D649" s="29">
        <v>0</v>
      </c>
      <c r="E649" s="29">
        <v>0</v>
      </c>
      <c r="F649" s="29">
        <v>0</v>
      </c>
      <c r="G649" s="29">
        <v>0</v>
      </c>
      <c r="H649" s="29">
        <v>238.52</v>
      </c>
      <c r="I649" s="29">
        <v>8.42</v>
      </c>
      <c r="J649" s="29">
        <f t="shared" si="12"/>
        <v>2965449.04</v>
      </c>
      <c r="K649" s="82"/>
    </row>
    <row r="650" spans="1:11" hidden="1" outlineLevel="1" x14ac:dyDescent="0.2">
      <c r="A650" s="198" t="s">
        <v>733</v>
      </c>
      <c r="B650" s="197">
        <v>1219390.4099999999</v>
      </c>
      <c r="C650" s="29">
        <v>701059.29</v>
      </c>
      <c r="D650" s="29">
        <v>263.97000000000003</v>
      </c>
      <c r="E650" s="29">
        <v>20237.39</v>
      </c>
      <c r="F650" s="29">
        <v>0</v>
      </c>
      <c r="G650" s="29">
        <v>0</v>
      </c>
      <c r="H650" s="29">
        <v>0</v>
      </c>
      <c r="I650" s="29">
        <v>3754.23</v>
      </c>
      <c r="J650" s="29">
        <f t="shared" si="12"/>
        <v>1937196.8299999998</v>
      </c>
      <c r="K650" s="82"/>
    </row>
    <row r="651" spans="1:11" hidden="1" outlineLevel="1" x14ac:dyDescent="0.2">
      <c r="A651" s="198" t="s">
        <v>266</v>
      </c>
      <c r="B651" s="197">
        <v>642244.21</v>
      </c>
      <c r="C651" s="29">
        <v>306201.78999999998</v>
      </c>
      <c r="D651" s="29">
        <v>0</v>
      </c>
      <c r="E651" s="29">
        <v>0</v>
      </c>
      <c r="F651" s="29">
        <v>0</v>
      </c>
      <c r="G651" s="29">
        <v>0</v>
      </c>
      <c r="H651" s="29">
        <v>0</v>
      </c>
      <c r="I651" s="29">
        <v>20536.54</v>
      </c>
      <c r="J651" s="29">
        <f t="shared" si="12"/>
        <v>927909.46</v>
      </c>
      <c r="K651" s="82"/>
    </row>
    <row r="652" spans="1:11" hidden="1" outlineLevel="1" x14ac:dyDescent="0.2">
      <c r="A652" s="198" t="s">
        <v>734</v>
      </c>
      <c r="B652" s="197">
        <v>1802429.5599999998</v>
      </c>
      <c r="C652" s="29">
        <v>797282.32000000007</v>
      </c>
      <c r="D652" s="29">
        <v>17.61</v>
      </c>
      <c r="E652" s="29">
        <v>78260</v>
      </c>
      <c r="F652" s="29">
        <v>0</v>
      </c>
      <c r="G652" s="29">
        <v>0</v>
      </c>
      <c r="H652" s="29">
        <v>0</v>
      </c>
      <c r="I652" s="29">
        <v>38446.22</v>
      </c>
      <c r="J652" s="29">
        <f t="shared" si="12"/>
        <v>2639543.2699999996</v>
      </c>
      <c r="K652" s="82"/>
    </row>
    <row r="653" spans="1:11" hidden="1" outlineLevel="1" x14ac:dyDescent="0.2">
      <c r="A653" s="198" t="s">
        <v>735</v>
      </c>
      <c r="B653" s="197">
        <v>12918213.84</v>
      </c>
      <c r="C653" s="29">
        <v>1037019.5699999998</v>
      </c>
      <c r="D653" s="29">
        <v>259.91000000000003</v>
      </c>
      <c r="E653" s="29">
        <v>26000</v>
      </c>
      <c r="F653" s="29">
        <v>0</v>
      </c>
      <c r="G653" s="29">
        <v>0</v>
      </c>
      <c r="H653" s="29">
        <v>0</v>
      </c>
      <c r="I653" s="29">
        <v>363151.60000000003</v>
      </c>
      <c r="J653" s="29">
        <f t="shared" si="12"/>
        <v>13618341.720000001</v>
      </c>
      <c r="K653" s="82"/>
    </row>
    <row r="654" spans="1:11" hidden="1" outlineLevel="1" x14ac:dyDescent="0.2">
      <c r="A654" s="198" t="s">
        <v>736</v>
      </c>
      <c r="B654" s="197">
        <v>3913355.42</v>
      </c>
      <c r="C654" s="29">
        <v>339299.80000000005</v>
      </c>
      <c r="D654" s="29">
        <v>272.55</v>
      </c>
      <c r="E654" s="29">
        <v>0</v>
      </c>
      <c r="F654" s="29">
        <v>0</v>
      </c>
      <c r="G654" s="29">
        <v>0</v>
      </c>
      <c r="H654" s="29">
        <v>0</v>
      </c>
      <c r="I654" s="29">
        <v>26561.93</v>
      </c>
      <c r="J654" s="29">
        <f t="shared" si="12"/>
        <v>4226365.84</v>
      </c>
      <c r="K654" s="82"/>
    </row>
    <row r="655" spans="1:11" hidden="1" outlineLevel="1" x14ac:dyDescent="0.2">
      <c r="A655" s="198" t="s">
        <v>737</v>
      </c>
      <c r="B655" s="197">
        <v>553083.35</v>
      </c>
      <c r="C655" s="29">
        <v>22481.93</v>
      </c>
      <c r="D655" s="29">
        <v>0</v>
      </c>
      <c r="E655" s="29">
        <v>0</v>
      </c>
      <c r="F655" s="29">
        <v>0</v>
      </c>
      <c r="G655" s="29">
        <v>0</v>
      </c>
      <c r="H655" s="29">
        <v>0</v>
      </c>
      <c r="I655" s="29">
        <v>0</v>
      </c>
      <c r="J655" s="29">
        <f t="shared" si="12"/>
        <v>575565.28</v>
      </c>
      <c r="K655" s="82"/>
    </row>
    <row r="656" spans="1:11" hidden="1" outlineLevel="1" x14ac:dyDescent="0.2">
      <c r="A656" s="198" t="s">
        <v>738</v>
      </c>
      <c r="B656" s="197">
        <v>1966055.62</v>
      </c>
      <c r="C656" s="29">
        <v>6307493.7999999998</v>
      </c>
      <c r="D656" s="29">
        <v>22.9</v>
      </c>
      <c r="E656" s="29">
        <v>294388.92</v>
      </c>
      <c r="F656" s="29">
        <v>0</v>
      </c>
      <c r="G656" s="29">
        <v>0</v>
      </c>
      <c r="H656" s="29">
        <v>0</v>
      </c>
      <c r="I656" s="29">
        <v>467583.46</v>
      </c>
      <c r="J656" s="29">
        <f t="shared" si="12"/>
        <v>8100377.7800000003</v>
      </c>
      <c r="K656" s="82"/>
    </row>
    <row r="657" spans="1:11" hidden="1" outlineLevel="1" x14ac:dyDescent="0.2">
      <c r="A657" s="198" t="s">
        <v>739</v>
      </c>
      <c r="B657" s="197">
        <v>612539.43000000005</v>
      </c>
      <c r="C657" s="29">
        <v>602873.03</v>
      </c>
      <c r="D657" s="29">
        <v>0</v>
      </c>
      <c r="E657" s="29">
        <v>65506.68</v>
      </c>
      <c r="F657" s="29">
        <v>0</v>
      </c>
      <c r="G657" s="29">
        <v>0</v>
      </c>
      <c r="H657" s="29">
        <v>0</v>
      </c>
      <c r="I657" s="29">
        <v>48350.590000000004</v>
      </c>
      <c r="J657" s="29">
        <f t="shared" si="12"/>
        <v>1232568.5499999998</v>
      </c>
      <c r="K657" s="82"/>
    </row>
    <row r="658" spans="1:11" hidden="1" outlineLevel="1" x14ac:dyDescent="0.2">
      <c r="A658" s="198" t="s">
        <v>740</v>
      </c>
      <c r="B658" s="197">
        <v>105973.42</v>
      </c>
      <c r="C658" s="29">
        <v>0</v>
      </c>
      <c r="D658" s="29">
        <v>0</v>
      </c>
      <c r="E658" s="29">
        <v>0</v>
      </c>
      <c r="F658" s="29">
        <v>0</v>
      </c>
      <c r="G658" s="29">
        <v>0</v>
      </c>
      <c r="H658" s="29">
        <v>0</v>
      </c>
      <c r="I658" s="29">
        <v>715.25</v>
      </c>
      <c r="J658" s="29">
        <f t="shared" si="12"/>
        <v>105258.17</v>
      </c>
      <c r="K658" s="82"/>
    </row>
    <row r="659" spans="1:11" hidden="1" outlineLevel="1" x14ac:dyDescent="0.2">
      <c r="A659" s="198" t="s">
        <v>741</v>
      </c>
      <c r="B659" s="197">
        <v>168238.45</v>
      </c>
      <c r="C659" s="29">
        <v>0</v>
      </c>
      <c r="D659" s="29">
        <v>0</v>
      </c>
      <c r="E659" s="29">
        <v>0</v>
      </c>
      <c r="F659" s="29">
        <v>0</v>
      </c>
      <c r="G659" s="29">
        <v>0</v>
      </c>
      <c r="H659" s="29">
        <v>0</v>
      </c>
      <c r="I659" s="29">
        <v>0</v>
      </c>
      <c r="J659" s="29">
        <f t="shared" si="12"/>
        <v>168238.45</v>
      </c>
      <c r="K659" s="82"/>
    </row>
    <row r="660" spans="1:11" hidden="1" outlineLevel="1" x14ac:dyDescent="0.2">
      <c r="A660" s="198" t="s">
        <v>742</v>
      </c>
      <c r="B660" s="197">
        <v>3337581.0700000003</v>
      </c>
      <c r="C660" s="29">
        <v>961095.42999999993</v>
      </c>
      <c r="D660" s="29">
        <v>938.13</v>
      </c>
      <c r="E660" s="29">
        <v>0</v>
      </c>
      <c r="F660" s="29">
        <v>0</v>
      </c>
      <c r="G660" s="29">
        <v>0</v>
      </c>
      <c r="H660" s="29">
        <v>0</v>
      </c>
      <c r="I660" s="29">
        <v>43821.4</v>
      </c>
      <c r="J660" s="29">
        <f t="shared" si="12"/>
        <v>4255793.2299999995</v>
      </c>
      <c r="K660" s="82"/>
    </row>
    <row r="661" spans="1:11" hidden="1" outlineLevel="1" x14ac:dyDescent="0.2">
      <c r="A661" s="198" t="s">
        <v>743</v>
      </c>
      <c r="B661" s="197">
        <v>1092540.69</v>
      </c>
      <c r="C661" s="29">
        <v>331765.39</v>
      </c>
      <c r="D661" s="29">
        <v>0</v>
      </c>
      <c r="E661" s="29">
        <v>10243.950000000001</v>
      </c>
      <c r="F661" s="29">
        <v>0</v>
      </c>
      <c r="G661" s="29">
        <v>0</v>
      </c>
      <c r="H661" s="29">
        <v>0</v>
      </c>
      <c r="I661" s="29">
        <v>6286.08</v>
      </c>
      <c r="J661" s="29">
        <f t="shared" si="12"/>
        <v>1428263.95</v>
      </c>
      <c r="K661" s="82"/>
    </row>
    <row r="662" spans="1:11" hidden="1" outlineLevel="1" x14ac:dyDescent="0.2">
      <c r="A662" s="198" t="s">
        <v>744</v>
      </c>
      <c r="B662" s="197">
        <v>758148.91</v>
      </c>
      <c r="C662" s="29">
        <v>3144.87</v>
      </c>
      <c r="D662" s="29">
        <v>0</v>
      </c>
      <c r="E662" s="29">
        <v>0</v>
      </c>
      <c r="F662" s="29">
        <v>0</v>
      </c>
      <c r="G662" s="29">
        <v>0</v>
      </c>
      <c r="H662" s="29">
        <v>0</v>
      </c>
      <c r="I662" s="29">
        <v>0</v>
      </c>
      <c r="J662" s="29">
        <f t="shared" si="12"/>
        <v>761293.78</v>
      </c>
      <c r="K662" s="82"/>
    </row>
    <row r="663" spans="1:11" hidden="1" outlineLevel="1" x14ac:dyDescent="0.2">
      <c r="A663" s="198" t="s">
        <v>745</v>
      </c>
      <c r="B663" s="197">
        <v>4916644.21</v>
      </c>
      <c r="C663" s="29">
        <v>3118438.2199999997</v>
      </c>
      <c r="D663" s="29">
        <v>661.8</v>
      </c>
      <c r="E663" s="29">
        <v>7414.07</v>
      </c>
      <c r="F663" s="29">
        <v>0</v>
      </c>
      <c r="G663" s="29">
        <v>0</v>
      </c>
      <c r="H663" s="29">
        <v>0</v>
      </c>
      <c r="I663" s="29">
        <v>140369.32</v>
      </c>
      <c r="J663" s="29">
        <f t="shared" si="12"/>
        <v>7902788.9799999995</v>
      </c>
      <c r="K663" s="82"/>
    </row>
    <row r="664" spans="1:11" hidden="1" outlineLevel="1" x14ac:dyDescent="0.2">
      <c r="A664" s="198" t="s">
        <v>746</v>
      </c>
      <c r="B664" s="197">
        <v>2519427.6</v>
      </c>
      <c r="C664" s="29">
        <v>1299787.1100000001</v>
      </c>
      <c r="D664" s="29">
        <v>889.31</v>
      </c>
      <c r="E664" s="29">
        <v>24574.42</v>
      </c>
      <c r="F664" s="29">
        <v>0</v>
      </c>
      <c r="G664" s="29">
        <v>0</v>
      </c>
      <c r="H664" s="29">
        <v>0</v>
      </c>
      <c r="I664" s="29">
        <v>98321.510000000009</v>
      </c>
      <c r="J664" s="29">
        <f t="shared" si="12"/>
        <v>3746356.9299999997</v>
      </c>
      <c r="K664" s="82"/>
    </row>
    <row r="665" spans="1:11" hidden="1" outlineLevel="1" x14ac:dyDescent="0.2">
      <c r="A665" s="198" t="s">
        <v>747</v>
      </c>
      <c r="B665" s="197">
        <v>655683.44999999995</v>
      </c>
      <c r="C665" s="29">
        <v>4898.55</v>
      </c>
      <c r="D665" s="29">
        <v>0</v>
      </c>
      <c r="E665" s="29">
        <v>0</v>
      </c>
      <c r="F665" s="29">
        <v>0</v>
      </c>
      <c r="G665" s="29">
        <v>0</v>
      </c>
      <c r="H665" s="29">
        <v>0</v>
      </c>
      <c r="I665" s="29">
        <v>0</v>
      </c>
      <c r="J665" s="29">
        <f t="shared" si="12"/>
        <v>660582</v>
      </c>
      <c r="K665" s="82"/>
    </row>
    <row r="666" spans="1:11" hidden="1" outlineLevel="1" x14ac:dyDescent="0.2">
      <c r="A666" s="198" t="s">
        <v>748</v>
      </c>
      <c r="B666" s="197">
        <v>1372487.9100000001</v>
      </c>
      <c r="C666" s="29">
        <v>1074766.8799999999</v>
      </c>
      <c r="D666" s="29">
        <v>1732.07</v>
      </c>
      <c r="E666" s="29">
        <v>0</v>
      </c>
      <c r="F666" s="29">
        <v>0</v>
      </c>
      <c r="G666" s="29">
        <v>0</v>
      </c>
      <c r="H666" s="29">
        <v>0</v>
      </c>
      <c r="I666" s="29">
        <v>54021.88</v>
      </c>
      <c r="J666" s="29">
        <f t="shared" si="12"/>
        <v>2394964.98</v>
      </c>
      <c r="K666" s="82"/>
    </row>
    <row r="667" spans="1:11" hidden="1" outlineLevel="1" x14ac:dyDescent="0.2">
      <c r="A667" s="198" t="s">
        <v>749</v>
      </c>
      <c r="B667" s="197">
        <v>14437033.459999999</v>
      </c>
      <c r="C667" s="29">
        <v>4928885.68</v>
      </c>
      <c r="D667" s="29">
        <v>216.97</v>
      </c>
      <c r="E667" s="29">
        <v>197641.76</v>
      </c>
      <c r="F667" s="29">
        <v>0</v>
      </c>
      <c r="G667" s="29">
        <v>0</v>
      </c>
      <c r="H667" s="29">
        <v>22184.05</v>
      </c>
      <c r="I667" s="29">
        <v>160453.37</v>
      </c>
      <c r="J667" s="29">
        <f t="shared" si="12"/>
        <v>19381140.449999999</v>
      </c>
      <c r="K667" s="82"/>
    </row>
    <row r="668" spans="1:11" hidden="1" outlineLevel="1" x14ac:dyDescent="0.2">
      <c r="A668" s="198" t="s">
        <v>750</v>
      </c>
      <c r="B668" s="197">
        <v>397344.62</v>
      </c>
      <c r="C668" s="29">
        <v>4274.7</v>
      </c>
      <c r="D668" s="29">
        <v>0</v>
      </c>
      <c r="E668" s="29">
        <v>0</v>
      </c>
      <c r="F668" s="29">
        <v>0</v>
      </c>
      <c r="G668" s="29">
        <v>0</v>
      </c>
      <c r="H668" s="29">
        <v>0</v>
      </c>
      <c r="I668" s="29">
        <v>441.61</v>
      </c>
      <c r="J668" s="29">
        <f t="shared" si="12"/>
        <v>401177.71</v>
      </c>
      <c r="K668" s="82"/>
    </row>
    <row r="669" spans="1:11" hidden="1" outlineLevel="1" x14ac:dyDescent="0.2">
      <c r="A669" s="198" t="s">
        <v>751</v>
      </c>
      <c r="B669" s="197">
        <v>2008953.3599999999</v>
      </c>
      <c r="C669" s="29">
        <v>1107409.43</v>
      </c>
      <c r="D669" s="29">
        <v>0</v>
      </c>
      <c r="E669" s="29">
        <v>95159.44</v>
      </c>
      <c r="F669" s="29">
        <v>0</v>
      </c>
      <c r="G669" s="29">
        <v>0</v>
      </c>
      <c r="H669" s="29">
        <v>0</v>
      </c>
      <c r="I669" s="29">
        <v>74811.899999999994</v>
      </c>
      <c r="J669" s="29">
        <f t="shared" si="12"/>
        <v>3136710.33</v>
      </c>
      <c r="K669" s="82"/>
    </row>
    <row r="670" spans="1:11" hidden="1" outlineLevel="1" x14ac:dyDescent="0.2">
      <c r="A670" s="198" t="s">
        <v>752</v>
      </c>
      <c r="B670" s="197">
        <v>952234.36</v>
      </c>
      <c r="C670" s="29">
        <v>13566.03</v>
      </c>
      <c r="D670" s="29">
        <v>0</v>
      </c>
      <c r="E670" s="29">
        <v>0</v>
      </c>
      <c r="F670" s="29">
        <v>0</v>
      </c>
      <c r="G670" s="29">
        <v>0</v>
      </c>
      <c r="H670" s="29">
        <v>0</v>
      </c>
      <c r="I670" s="29">
        <v>0</v>
      </c>
      <c r="J670" s="29">
        <f t="shared" si="12"/>
        <v>965800.39</v>
      </c>
      <c r="K670" s="82"/>
    </row>
    <row r="671" spans="1:11" hidden="1" outlineLevel="1" x14ac:dyDescent="0.2">
      <c r="A671" s="198" t="s">
        <v>359</v>
      </c>
      <c r="B671" s="197">
        <v>2306876</v>
      </c>
      <c r="C671" s="29">
        <v>226282.19999999998</v>
      </c>
      <c r="D671" s="29">
        <v>0</v>
      </c>
      <c r="E671" s="29">
        <v>24288.5</v>
      </c>
      <c r="F671" s="29">
        <v>0</v>
      </c>
      <c r="G671" s="29">
        <v>0</v>
      </c>
      <c r="H671" s="29">
        <v>0</v>
      </c>
      <c r="I671" s="29">
        <v>14729.9</v>
      </c>
      <c r="J671" s="29">
        <f t="shared" si="12"/>
        <v>2542716.8000000003</v>
      </c>
      <c r="K671" s="82"/>
    </row>
    <row r="672" spans="1:11" hidden="1" outlineLevel="1" x14ac:dyDescent="0.2">
      <c r="A672" s="198" t="s">
        <v>753</v>
      </c>
      <c r="B672" s="197">
        <v>1203964.78</v>
      </c>
      <c r="C672" s="29">
        <v>1081592.99</v>
      </c>
      <c r="D672" s="29">
        <v>0</v>
      </c>
      <c r="E672" s="29">
        <v>66937.820000000007</v>
      </c>
      <c r="F672" s="29">
        <v>0</v>
      </c>
      <c r="G672" s="29">
        <v>0</v>
      </c>
      <c r="H672" s="29">
        <v>0</v>
      </c>
      <c r="I672" s="29">
        <v>57484.61</v>
      </c>
      <c r="J672" s="29">
        <f t="shared" si="12"/>
        <v>2295010.98</v>
      </c>
      <c r="K672" s="82"/>
    </row>
    <row r="673" spans="1:11" hidden="1" outlineLevel="1" x14ac:dyDescent="0.2">
      <c r="A673" s="198" t="s">
        <v>754</v>
      </c>
      <c r="B673" s="197">
        <v>3529580.61</v>
      </c>
      <c r="C673" s="29">
        <v>576182.29</v>
      </c>
      <c r="D673" s="29">
        <v>367.67</v>
      </c>
      <c r="E673" s="29">
        <v>28349.279999999999</v>
      </c>
      <c r="F673" s="29">
        <v>0</v>
      </c>
      <c r="G673" s="29">
        <v>0</v>
      </c>
      <c r="H673" s="29">
        <v>0</v>
      </c>
      <c r="I673" s="29">
        <v>40958.230000000003</v>
      </c>
      <c r="J673" s="29">
        <f t="shared" si="12"/>
        <v>4093521.6199999996</v>
      </c>
      <c r="K673" s="82"/>
    </row>
    <row r="674" spans="1:11" hidden="1" outlineLevel="1" x14ac:dyDescent="0.2">
      <c r="A674" s="198" t="s">
        <v>755</v>
      </c>
      <c r="B674" s="197">
        <v>384131.01</v>
      </c>
      <c r="C674" s="29">
        <v>0</v>
      </c>
      <c r="D674" s="29">
        <v>0</v>
      </c>
      <c r="E674" s="29">
        <v>0</v>
      </c>
      <c r="F674" s="29">
        <v>0</v>
      </c>
      <c r="G674" s="29">
        <v>0</v>
      </c>
      <c r="H674" s="29">
        <v>0</v>
      </c>
      <c r="I674" s="29">
        <v>506.93</v>
      </c>
      <c r="J674" s="29">
        <f t="shared" si="12"/>
        <v>383624.08</v>
      </c>
      <c r="K674" s="82"/>
    </row>
    <row r="675" spans="1:11" hidden="1" outlineLevel="1" x14ac:dyDescent="0.2">
      <c r="A675" s="198" t="s">
        <v>756</v>
      </c>
      <c r="B675" s="197">
        <v>320028.59000000003</v>
      </c>
      <c r="C675" s="29">
        <v>0</v>
      </c>
      <c r="D675" s="29">
        <v>723.87</v>
      </c>
      <c r="E675" s="29">
        <v>0</v>
      </c>
      <c r="F675" s="29">
        <v>0</v>
      </c>
      <c r="G675" s="29">
        <v>0</v>
      </c>
      <c r="H675" s="29">
        <v>0</v>
      </c>
      <c r="I675" s="29">
        <v>0</v>
      </c>
      <c r="J675" s="29">
        <f t="shared" si="12"/>
        <v>320752.46000000002</v>
      </c>
      <c r="K675" s="82"/>
    </row>
    <row r="676" spans="1:11" hidden="1" outlineLevel="1" x14ac:dyDescent="0.2">
      <c r="A676" s="198" t="s">
        <v>757</v>
      </c>
      <c r="B676" s="197">
        <v>38379989.270000003</v>
      </c>
      <c r="C676" s="29">
        <v>18554655.189999998</v>
      </c>
      <c r="D676" s="29">
        <v>395.5</v>
      </c>
      <c r="E676" s="29">
        <v>703491.4</v>
      </c>
      <c r="F676" s="29">
        <v>0</v>
      </c>
      <c r="G676" s="29">
        <v>0</v>
      </c>
      <c r="H676" s="29">
        <v>0</v>
      </c>
      <c r="I676" s="29">
        <v>1271611.24</v>
      </c>
      <c r="J676" s="29">
        <f t="shared" si="12"/>
        <v>56366920.119999997</v>
      </c>
      <c r="K676" s="82"/>
    </row>
    <row r="677" spans="1:11" hidden="1" outlineLevel="1" x14ac:dyDescent="0.2">
      <c r="A677" s="198" t="s">
        <v>106</v>
      </c>
      <c r="B677" s="197">
        <v>213831.25</v>
      </c>
      <c r="C677" s="29">
        <v>106709.26</v>
      </c>
      <c r="D677" s="29">
        <v>0</v>
      </c>
      <c r="E677" s="29">
        <v>0</v>
      </c>
      <c r="F677" s="29">
        <v>0</v>
      </c>
      <c r="G677" s="29">
        <v>0</v>
      </c>
      <c r="H677" s="29">
        <v>0</v>
      </c>
      <c r="I677" s="29">
        <v>2316.79</v>
      </c>
      <c r="J677" s="29">
        <f t="shared" si="12"/>
        <v>318223.72000000003</v>
      </c>
      <c r="K677" s="82"/>
    </row>
    <row r="678" spans="1:11" hidden="1" outlineLevel="1" x14ac:dyDescent="0.2">
      <c r="A678" s="198" t="s">
        <v>758</v>
      </c>
      <c r="B678" s="197">
        <v>546159.4</v>
      </c>
      <c r="C678" s="29">
        <v>0</v>
      </c>
      <c r="D678" s="29">
        <v>0</v>
      </c>
      <c r="E678" s="29">
        <v>0</v>
      </c>
      <c r="F678" s="29">
        <v>0</v>
      </c>
      <c r="G678" s="29">
        <v>0</v>
      </c>
      <c r="H678" s="29">
        <v>0</v>
      </c>
      <c r="I678" s="29">
        <v>0</v>
      </c>
      <c r="J678" s="29">
        <f t="shared" si="12"/>
        <v>546159.4</v>
      </c>
      <c r="K678" s="82"/>
    </row>
    <row r="679" spans="1:11" hidden="1" outlineLevel="1" x14ac:dyDescent="0.2">
      <c r="A679" s="198" t="s">
        <v>759</v>
      </c>
      <c r="B679" s="197">
        <v>2183693.8200000003</v>
      </c>
      <c r="C679" s="29">
        <v>2910733.9499999997</v>
      </c>
      <c r="D679" s="29">
        <v>0</v>
      </c>
      <c r="E679" s="29">
        <v>252466.13</v>
      </c>
      <c r="F679" s="29">
        <v>0</v>
      </c>
      <c r="G679" s="29">
        <v>0</v>
      </c>
      <c r="H679" s="29">
        <v>0</v>
      </c>
      <c r="I679" s="29">
        <v>70709.149999999994</v>
      </c>
      <c r="J679" s="29">
        <f t="shared" si="12"/>
        <v>5276184.7499999991</v>
      </c>
      <c r="K679" s="82"/>
    </row>
    <row r="680" spans="1:11" hidden="1" outlineLevel="1" x14ac:dyDescent="0.2">
      <c r="A680" s="198" t="s">
        <v>760</v>
      </c>
      <c r="B680" s="197">
        <v>580515.45000000007</v>
      </c>
      <c r="C680" s="29">
        <v>22430.11</v>
      </c>
      <c r="D680" s="29">
        <v>0</v>
      </c>
      <c r="E680" s="29">
        <v>0</v>
      </c>
      <c r="F680" s="29">
        <v>0</v>
      </c>
      <c r="G680" s="29">
        <v>0</v>
      </c>
      <c r="H680" s="29">
        <v>0</v>
      </c>
      <c r="I680" s="29">
        <v>2.82</v>
      </c>
      <c r="J680" s="29">
        <f t="shared" si="12"/>
        <v>602942.74000000011</v>
      </c>
      <c r="K680" s="82"/>
    </row>
    <row r="681" spans="1:11" hidden="1" outlineLevel="1" x14ac:dyDescent="0.2">
      <c r="A681" s="198" t="s">
        <v>761</v>
      </c>
      <c r="B681" s="197">
        <v>571073.52</v>
      </c>
      <c r="C681" s="29">
        <v>118306.78</v>
      </c>
      <c r="D681" s="29">
        <v>0</v>
      </c>
      <c r="E681" s="29">
        <v>0</v>
      </c>
      <c r="F681" s="29">
        <v>0</v>
      </c>
      <c r="G681" s="29">
        <v>0</v>
      </c>
      <c r="H681" s="29">
        <v>0</v>
      </c>
      <c r="I681" s="29">
        <v>34564.449999999997</v>
      </c>
      <c r="J681" s="29">
        <f t="shared" si="12"/>
        <v>654815.85000000009</v>
      </c>
      <c r="K681" s="82"/>
    </row>
    <row r="682" spans="1:11" hidden="1" outlineLevel="1" x14ac:dyDescent="0.2">
      <c r="A682" s="198" t="s">
        <v>762</v>
      </c>
      <c r="B682" s="197">
        <v>1584208.88</v>
      </c>
      <c r="C682" s="29">
        <v>2725.5</v>
      </c>
      <c r="D682" s="29">
        <v>0</v>
      </c>
      <c r="E682" s="29">
        <v>0</v>
      </c>
      <c r="F682" s="29">
        <v>0</v>
      </c>
      <c r="G682" s="29">
        <v>0</v>
      </c>
      <c r="H682" s="29">
        <v>479.52</v>
      </c>
      <c r="I682" s="29">
        <v>3848.58</v>
      </c>
      <c r="J682" s="29">
        <f t="shared" si="12"/>
        <v>1582606.2799999998</v>
      </c>
      <c r="K682" s="82"/>
    </row>
    <row r="683" spans="1:11" hidden="1" outlineLevel="1" x14ac:dyDescent="0.2">
      <c r="A683" s="198" t="s">
        <v>763</v>
      </c>
      <c r="B683" s="197">
        <v>380739.46</v>
      </c>
      <c r="C683" s="29">
        <v>0</v>
      </c>
      <c r="D683" s="29">
        <v>0</v>
      </c>
      <c r="E683" s="29">
        <v>0</v>
      </c>
      <c r="F683" s="29">
        <v>0</v>
      </c>
      <c r="G683" s="29">
        <v>0</v>
      </c>
      <c r="H683" s="29">
        <v>0</v>
      </c>
      <c r="I683" s="29">
        <v>0</v>
      </c>
      <c r="J683" s="29">
        <f t="shared" si="12"/>
        <v>380739.46</v>
      </c>
      <c r="K683" s="82"/>
    </row>
    <row r="684" spans="1:11" hidden="1" outlineLevel="1" x14ac:dyDescent="0.2">
      <c r="A684" s="198" t="s">
        <v>764</v>
      </c>
      <c r="B684" s="197">
        <v>462570.01</v>
      </c>
      <c r="C684" s="29">
        <v>0</v>
      </c>
      <c r="D684" s="29">
        <v>0</v>
      </c>
      <c r="E684" s="29">
        <v>0</v>
      </c>
      <c r="F684" s="29">
        <v>0</v>
      </c>
      <c r="G684" s="29">
        <v>0</v>
      </c>
      <c r="H684" s="29">
        <v>0</v>
      </c>
      <c r="I684" s="29">
        <v>0</v>
      </c>
      <c r="J684" s="29">
        <f t="shared" si="12"/>
        <v>462570.01</v>
      </c>
      <c r="K684" s="82"/>
    </row>
    <row r="685" spans="1:11" hidden="1" outlineLevel="1" x14ac:dyDescent="0.2">
      <c r="A685" s="198" t="s">
        <v>765</v>
      </c>
      <c r="B685" s="197">
        <v>23578959.18</v>
      </c>
      <c r="C685" s="29">
        <v>3773859.19</v>
      </c>
      <c r="D685" s="29">
        <v>0</v>
      </c>
      <c r="E685" s="29">
        <v>39872.39</v>
      </c>
      <c r="F685" s="29">
        <v>19709.68</v>
      </c>
      <c r="G685" s="29">
        <v>0</v>
      </c>
      <c r="H685" s="29">
        <v>0</v>
      </c>
      <c r="I685" s="29">
        <v>338912.01</v>
      </c>
      <c r="J685" s="29">
        <f t="shared" si="12"/>
        <v>27073488.43</v>
      </c>
      <c r="K685" s="82"/>
    </row>
    <row r="686" spans="1:11" hidden="1" outlineLevel="1" x14ac:dyDescent="0.2">
      <c r="A686" s="198" t="s">
        <v>766</v>
      </c>
      <c r="B686" s="197">
        <v>578636.46</v>
      </c>
      <c r="C686" s="29">
        <v>3655.75</v>
      </c>
      <c r="D686" s="29">
        <v>0</v>
      </c>
      <c r="E686" s="29">
        <v>0</v>
      </c>
      <c r="F686" s="29">
        <v>0</v>
      </c>
      <c r="G686" s="29">
        <v>0</v>
      </c>
      <c r="H686" s="29">
        <v>0</v>
      </c>
      <c r="I686" s="29">
        <v>12.24</v>
      </c>
      <c r="J686" s="29">
        <f t="shared" si="12"/>
        <v>582279.97</v>
      </c>
      <c r="K686" s="82"/>
    </row>
    <row r="687" spans="1:11" hidden="1" outlineLevel="1" x14ac:dyDescent="0.2">
      <c r="A687" s="198" t="s">
        <v>767</v>
      </c>
      <c r="B687" s="197">
        <v>370372.11</v>
      </c>
      <c r="C687" s="29">
        <v>0</v>
      </c>
      <c r="D687" s="29">
        <v>0</v>
      </c>
      <c r="E687" s="29">
        <v>0</v>
      </c>
      <c r="F687" s="29">
        <v>0</v>
      </c>
      <c r="G687" s="29">
        <v>0</v>
      </c>
      <c r="H687" s="29">
        <v>0</v>
      </c>
      <c r="I687" s="29">
        <v>0</v>
      </c>
      <c r="J687" s="29">
        <f t="shared" si="12"/>
        <v>370372.11</v>
      </c>
      <c r="K687" s="82"/>
    </row>
    <row r="688" spans="1:11" hidden="1" outlineLevel="1" x14ac:dyDescent="0.2">
      <c r="A688" s="198" t="s">
        <v>768</v>
      </c>
      <c r="B688" s="197">
        <v>8910935.879999999</v>
      </c>
      <c r="C688" s="29">
        <v>1559060.8</v>
      </c>
      <c r="D688" s="29">
        <v>0</v>
      </c>
      <c r="E688" s="29">
        <v>82392.66</v>
      </c>
      <c r="F688" s="29">
        <v>0</v>
      </c>
      <c r="G688" s="29">
        <v>53354.7</v>
      </c>
      <c r="H688" s="29">
        <v>0</v>
      </c>
      <c r="I688" s="29">
        <v>67824.260000000009</v>
      </c>
      <c r="J688" s="29">
        <f t="shared" si="12"/>
        <v>10537919.779999999</v>
      </c>
      <c r="K688" s="82"/>
    </row>
    <row r="689" spans="1:11" hidden="1" outlineLevel="1" x14ac:dyDescent="0.2">
      <c r="A689" s="198" t="s">
        <v>769</v>
      </c>
      <c r="B689" s="197">
        <v>73685.649999999994</v>
      </c>
      <c r="C689" s="29">
        <v>0</v>
      </c>
      <c r="D689" s="29">
        <v>0</v>
      </c>
      <c r="E689" s="29">
        <v>0</v>
      </c>
      <c r="F689" s="29">
        <v>0</v>
      </c>
      <c r="G689" s="29">
        <v>0</v>
      </c>
      <c r="H689" s="29">
        <v>0</v>
      </c>
      <c r="I689" s="29">
        <v>0</v>
      </c>
      <c r="J689" s="29">
        <f t="shared" si="12"/>
        <v>73685.649999999994</v>
      </c>
      <c r="K689" s="82"/>
    </row>
    <row r="690" spans="1:11" hidden="1" outlineLevel="1" x14ac:dyDescent="0.2">
      <c r="A690" s="198" t="s">
        <v>770</v>
      </c>
      <c r="B690" s="197">
        <v>10227747.33</v>
      </c>
      <c r="C690" s="29">
        <v>5995652.6699999999</v>
      </c>
      <c r="D690" s="29">
        <v>0</v>
      </c>
      <c r="E690" s="29">
        <v>249674.29</v>
      </c>
      <c r="F690" s="29">
        <v>23980.12</v>
      </c>
      <c r="G690" s="29">
        <v>0</v>
      </c>
      <c r="H690" s="29">
        <v>35398.26</v>
      </c>
      <c r="I690" s="29">
        <v>406936.55000000005</v>
      </c>
      <c r="J690" s="29">
        <f t="shared" si="12"/>
        <v>16054719.599999998</v>
      </c>
      <c r="K690" s="82"/>
    </row>
    <row r="691" spans="1:11" hidden="1" outlineLevel="1" x14ac:dyDescent="0.2">
      <c r="A691" s="198" t="s">
        <v>160</v>
      </c>
      <c r="B691" s="197">
        <v>46366951.790000007</v>
      </c>
      <c r="C691" s="29">
        <v>15208187.210000001</v>
      </c>
      <c r="D691" s="29">
        <v>0</v>
      </c>
      <c r="E691" s="29">
        <v>130135.54</v>
      </c>
      <c r="F691" s="29">
        <v>90656.38</v>
      </c>
      <c r="G691" s="29">
        <v>0</v>
      </c>
      <c r="H691" s="29">
        <v>0</v>
      </c>
      <c r="I691" s="29">
        <v>644535.44999999995</v>
      </c>
      <c r="J691" s="29">
        <f t="shared" si="12"/>
        <v>61151395.470000006</v>
      </c>
      <c r="K691" s="82"/>
    </row>
    <row r="692" spans="1:11" hidden="1" outlineLevel="1" x14ac:dyDescent="0.2">
      <c r="A692" s="198" t="s">
        <v>771</v>
      </c>
      <c r="B692" s="197">
        <v>653218.81000000006</v>
      </c>
      <c r="C692" s="29">
        <v>0</v>
      </c>
      <c r="D692" s="29">
        <v>0</v>
      </c>
      <c r="E692" s="29">
        <v>0</v>
      </c>
      <c r="F692" s="29">
        <v>0</v>
      </c>
      <c r="G692" s="29">
        <v>0</v>
      </c>
      <c r="H692" s="29">
        <v>0</v>
      </c>
      <c r="I692" s="29">
        <v>0</v>
      </c>
      <c r="J692" s="29">
        <f t="shared" si="12"/>
        <v>653218.81000000006</v>
      </c>
      <c r="K692" s="82"/>
    </row>
    <row r="693" spans="1:11" hidden="1" outlineLevel="1" x14ac:dyDescent="0.2">
      <c r="A693" s="198" t="s">
        <v>772</v>
      </c>
      <c r="B693" s="197">
        <v>1779357.97</v>
      </c>
      <c r="C693" s="29">
        <v>399796.80000000005</v>
      </c>
      <c r="D693" s="29">
        <v>0</v>
      </c>
      <c r="E693" s="29">
        <v>17090.39</v>
      </c>
      <c r="F693" s="29">
        <v>0</v>
      </c>
      <c r="G693" s="29">
        <v>0</v>
      </c>
      <c r="H693" s="29">
        <v>715.87</v>
      </c>
      <c r="I693" s="29">
        <v>56538.36</v>
      </c>
      <c r="J693" s="29">
        <f t="shared" si="12"/>
        <v>2138990.9300000002</v>
      </c>
      <c r="K693" s="82"/>
    </row>
    <row r="694" spans="1:11" hidden="1" outlineLevel="1" x14ac:dyDescent="0.2">
      <c r="A694" s="198" t="s">
        <v>773</v>
      </c>
      <c r="B694" s="197">
        <v>13513147.140000001</v>
      </c>
      <c r="C694" s="29">
        <v>5054432.4800000004</v>
      </c>
      <c r="D694" s="29">
        <v>727.15</v>
      </c>
      <c r="E694" s="29">
        <v>263907.57</v>
      </c>
      <c r="F694" s="29">
        <v>0</v>
      </c>
      <c r="G694" s="29">
        <v>0</v>
      </c>
      <c r="H694" s="29">
        <v>0</v>
      </c>
      <c r="I694" s="29">
        <v>348996.26</v>
      </c>
      <c r="J694" s="29">
        <f t="shared" si="12"/>
        <v>18483218.079999998</v>
      </c>
      <c r="K694" s="82"/>
    </row>
    <row r="695" spans="1:11" hidden="1" outlineLevel="1" x14ac:dyDescent="0.2">
      <c r="A695" s="198" t="s">
        <v>774</v>
      </c>
      <c r="B695" s="197">
        <v>530673.42000000004</v>
      </c>
      <c r="C695" s="29">
        <v>0</v>
      </c>
      <c r="D695" s="29">
        <v>0</v>
      </c>
      <c r="E695" s="29">
        <v>0</v>
      </c>
      <c r="F695" s="29">
        <v>0</v>
      </c>
      <c r="G695" s="29">
        <v>0</v>
      </c>
      <c r="H695" s="29">
        <v>0</v>
      </c>
      <c r="I695" s="29">
        <v>5568.9400000000005</v>
      </c>
      <c r="J695" s="29">
        <f t="shared" si="12"/>
        <v>525104.4800000001</v>
      </c>
      <c r="K695" s="82"/>
    </row>
    <row r="696" spans="1:11" hidden="1" outlineLevel="1" x14ac:dyDescent="0.2">
      <c r="A696" s="198" t="s">
        <v>775</v>
      </c>
      <c r="B696" s="197">
        <v>1818721.99</v>
      </c>
      <c r="C696" s="29">
        <v>5386487.4100000001</v>
      </c>
      <c r="D696" s="29">
        <v>85.94</v>
      </c>
      <c r="E696" s="29">
        <v>337836.67</v>
      </c>
      <c r="F696" s="29">
        <v>0</v>
      </c>
      <c r="G696" s="29">
        <v>0</v>
      </c>
      <c r="H696" s="29">
        <v>0</v>
      </c>
      <c r="I696" s="29">
        <v>600148.30000000005</v>
      </c>
      <c r="J696" s="29">
        <f t="shared" si="12"/>
        <v>6942983.7100000009</v>
      </c>
      <c r="K696" s="82"/>
    </row>
    <row r="697" spans="1:11" hidden="1" outlineLevel="1" x14ac:dyDescent="0.2">
      <c r="A697" s="198" t="s">
        <v>776</v>
      </c>
      <c r="B697" s="197">
        <v>4455243.9399999995</v>
      </c>
      <c r="C697" s="29">
        <v>547113.70000000007</v>
      </c>
      <c r="D697" s="29">
        <v>0</v>
      </c>
      <c r="E697" s="29">
        <v>53471.85</v>
      </c>
      <c r="F697" s="29">
        <v>0</v>
      </c>
      <c r="G697" s="29">
        <v>0</v>
      </c>
      <c r="H697" s="29">
        <v>0</v>
      </c>
      <c r="I697" s="29">
        <v>28621.050000000003</v>
      </c>
      <c r="J697" s="29">
        <f t="shared" si="12"/>
        <v>5027208.4399999995</v>
      </c>
      <c r="K697" s="82"/>
    </row>
    <row r="698" spans="1:11" hidden="1" outlineLevel="1" x14ac:dyDescent="0.2">
      <c r="A698" s="198" t="s">
        <v>777</v>
      </c>
      <c r="B698" s="197">
        <v>1124423.99</v>
      </c>
      <c r="C698" s="29">
        <v>0</v>
      </c>
      <c r="D698" s="29">
        <v>0</v>
      </c>
      <c r="E698" s="29">
        <v>0</v>
      </c>
      <c r="F698" s="29">
        <v>0</v>
      </c>
      <c r="G698" s="29">
        <v>0</v>
      </c>
      <c r="H698" s="29">
        <v>0</v>
      </c>
      <c r="I698" s="29">
        <v>15249.59</v>
      </c>
      <c r="J698" s="29">
        <f t="shared" si="12"/>
        <v>1109174.3999999999</v>
      </c>
      <c r="K698" s="82"/>
    </row>
    <row r="699" spans="1:11" hidden="1" outlineLevel="1" x14ac:dyDescent="0.2">
      <c r="A699" s="198" t="s">
        <v>778</v>
      </c>
      <c r="B699" s="197">
        <v>46188906.979999997</v>
      </c>
      <c r="C699" s="29">
        <v>24561307.02</v>
      </c>
      <c r="D699" s="29">
        <v>484.84</v>
      </c>
      <c r="E699" s="29">
        <v>470855.85</v>
      </c>
      <c r="F699" s="29">
        <v>396840.53</v>
      </c>
      <c r="G699" s="29">
        <v>0</v>
      </c>
      <c r="H699" s="29">
        <v>100810.62</v>
      </c>
      <c r="I699" s="29">
        <v>1027387.5199999999</v>
      </c>
      <c r="J699" s="29">
        <f t="shared" si="12"/>
        <v>70490197.079999998</v>
      </c>
      <c r="K699" s="82"/>
    </row>
    <row r="700" spans="1:11" hidden="1" outlineLevel="1" x14ac:dyDescent="0.2">
      <c r="A700" s="198" t="s">
        <v>779</v>
      </c>
      <c r="B700" s="197">
        <v>317863139.70000005</v>
      </c>
      <c r="C700" s="29">
        <v>607775272.17000008</v>
      </c>
      <c r="D700" s="29">
        <v>11100.6</v>
      </c>
      <c r="E700" s="29">
        <v>21308166.010000002</v>
      </c>
      <c r="F700" s="29">
        <v>52794.879999999997</v>
      </c>
      <c r="G700" s="29">
        <v>442012.55</v>
      </c>
      <c r="H700" s="29">
        <v>3009254.29</v>
      </c>
      <c r="I700" s="29">
        <v>14468515.959999999</v>
      </c>
      <c r="J700" s="29">
        <f t="shared" si="12"/>
        <v>929974715.66000009</v>
      </c>
      <c r="K700" s="82"/>
    </row>
    <row r="701" spans="1:11" hidden="1" outlineLevel="1" x14ac:dyDescent="0.2">
      <c r="A701" s="198" t="s">
        <v>780</v>
      </c>
      <c r="B701" s="197">
        <v>603513.4</v>
      </c>
      <c r="C701" s="29">
        <v>15833.6</v>
      </c>
      <c r="D701" s="29">
        <v>453.24</v>
      </c>
      <c r="E701" s="29">
        <v>0</v>
      </c>
      <c r="F701" s="29">
        <v>0</v>
      </c>
      <c r="G701" s="29">
        <v>0</v>
      </c>
      <c r="H701" s="29">
        <v>0</v>
      </c>
      <c r="I701" s="29">
        <v>1159.8</v>
      </c>
      <c r="J701" s="29">
        <f t="shared" si="12"/>
        <v>618640.43999999994</v>
      </c>
      <c r="K701" s="82"/>
    </row>
    <row r="702" spans="1:11" hidden="1" outlineLevel="1" x14ac:dyDescent="0.2">
      <c r="A702" s="198" t="s">
        <v>781</v>
      </c>
      <c r="B702" s="197">
        <v>1570529302.3199999</v>
      </c>
      <c r="C702" s="29">
        <v>770883074.72000003</v>
      </c>
      <c r="D702" s="29">
        <v>29240.39</v>
      </c>
      <c r="E702" s="29">
        <v>24158933.030000001</v>
      </c>
      <c r="F702" s="29">
        <v>8882.9500000000007</v>
      </c>
      <c r="G702" s="29">
        <v>66500</v>
      </c>
      <c r="H702" s="29">
        <v>11556546.640000001</v>
      </c>
      <c r="I702" s="29">
        <v>30441469.760000002</v>
      </c>
      <c r="J702" s="29">
        <f t="shared" si="12"/>
        <v>2323677917.0099998</v>
      </c>
      <c r="K702" s="82"/>
    </row>
    <row r="703" spans="1:11" hidden="1" outlineLevel="1" x14ac:dyDescent="0.2">
      <c r="A703" s="198" t="s">
        <v>782</v>
      </c>
      <c r="B703" s="197">
        <v>278492327.62</v>
      </c>
      <c r="C703" s="29">
        <v>665333024.50999999</v>
      </c>
      <c r="D703" s="29">
        <v>12350.02</v>
      </c>
      <c r="E703" s="29">
        <v>17395195.289999999</v>
      </c>
      <c r="F703" s="29">
        <v>26609.08</v>
      </c>
      <c r="G703" s="29">
        <v>0</v>
      </c>
      <c r="H703" s="29">
        <v>385313.07</v>
      </c>
      <c r="I703" s="29">
        <v>21945444.27</v>
      </c>
      <c r="J703" s="29">
        <f t="shared" si="12"/>
        <v>938928749.17999995</v>
      </c>
      <c r="K703" s="82"/>
    </row>
    <row r="704" spans="1:11" hidden="1" outlineLevel="1" x14ac:dyDescent="0.2">
      <c r="A704" s="198" t="s">
        <v>783</v>
      </c>
      <c r="B704" s="197">
        <v>13059874.25</v>
      </c>
      <c r="C704" s="29">
        <v>11907235.16</v>
      </c>
      <c r="D704" s="29">
        <v>0</v>
      </c>
      <c r="E704" s="29">
        <v>286006.7</v>
      </c>
      <c r="F704" s="29">
        <v>0</v>
      </c>
      <c r="G704" s="29">
        <v>0</v>
      </c>
      <c r="H704" s="29">
        <v>0</v>
      </c>
      <c r="I704" s="29">
        <v>1269468.78</v>
      </c>
      <c r="J704" s="29">
        <f t="shared" si="12"/>
        <v>23983647.329999998</v>
      </c>
      <c r="K704" s="82"/>
    </row>
    <row r="705" spans="1:11" hidden="1" outlineLevel="1" x14ac:dyDescent="0.2">
      <c r="A705" s="198" t="s">
        <v>331</v>
      </c>
      <c r="B705" s="197">
        <v>122875373.48999999</v>
      </c>
      <c r="C705" s="29">
        <v>94088687.679999992</v>
      </c>
      <c r="D705" s="29">
        <v>7704.39</v>
      </c>
      <c r="E705" s="29">
        <v>3044879.54</v>
      </c>
      <c r="F705" s="29">
        <v>0</v>
      </c>
      <c r="G705" s="29">
        <v>0</v>
      </c>
      <c r="H705" s="29">
        <v>-148297.67000000001</v>
      </c>
      <c r="I705" s="29">
        <v>1704656.4200000002</v>
      </c>
      <c r="J705" s="29">
        <f t="shared" si="12"/>
        <v>218460286.34999996</v>
      </c>
      <c r="K705" s="82"/>
    </row>
    <row r="706" spans="1:11" hidden="1" outlineLevel="1" x14ac:dyDescent="0.2">
      <c r="A706" s="198" t="s">
        <v>784</v>
      </c>
      <c r="B706" s="197">
        <v>1128411.98</v>
      </c>
      <c r="C706" s="29">
        <v>12240.86</v>
      </c>
      <c r="D706" s="29">
        <v>0</v>
      </c>
      <c r="E706" s="29">
        <v>0</v>
      </c>
      <c r="F706" s="29">
        <v>0</v>
      </c>
      <c r="G706" s="29">
        <v>0</v>
      </c>
      <c r="H706" s="29">
        <v>0</v>
      </c>
      <c r="I706" s="29">
        <v>2083.52</v>
      </c>
      <c r="J706" s="29">
        <f t="shared" ref="J706:J745" si="13">B706+C706+D706+E706+F706+G706-H706-I706</f>
        <v>1138569.32</v>
      </c>
      <c r="K706" s="82"/>
    </row>
    <row r="707" spans="1:11" hidden="1" outlineLevel="1" x14ac:dyDescent="0.2">
      <c r="A707" s="21" t="s">
        <v>785</v>
      </c>
      <c r="B707" s="197">
        <v>241726595.50999999</v>
      </c>
      <c r="C707" s="29">
        <v>179169102.67999998</v>
      </c>
      <c r="D707" s="29">
        <v>9427.65</v>
      </c>
      <c r="E707" s="29">
        <v>6607161.21</v>
      </c>
      <c r="F707" s="29">
        <v>10366.64</v>
      </c>
      <c r="G707" s="29">
        <v>0</v>
      </c>
      <c r="H707" s="29">
        <v>734443.62</v>
      </c>
      <c r="I707" s="29">
        <v>5343530.04</v>
      </c>
      <c r="J707" s="29">
        <f t="shared" si="13"/>
        <v>421444680.02999985</v>
      </c>
      <c r="K707" s="82"/>
    </row>
    <row r="708" spans="1:11" hidden="1" outlineLevel="1" x14ac:dyDescent="0.2">
      <c r="A708" s="21" t="s">
        <v>256</v>
      </c>
      <c r="B708" s="197">
        <v>119885937.04000001</v>
      </c>
      <c r="C708" s="29">
        <v>391132237.50999999</v>
      </c>
      <c r="D708" s="29">
        <v>7343.95</v>
      </c>
      <c r="E708" s="29">
        <v>8516532.4900000002</v>
      </c>
      <c r="F708" s="29">
        <v>126001.19</v>
      </c>
      <c r="G708" s="29">
        <v>268708.3</v>
      </c>
      <c r="H708" s="29">
        <v>617850.75</v>
      </c>
      <c r="I708" s="29">
        <v>6513336.9299999997</v>
      </c>
      <c r="J708" s="29">
        <f t="shared" si="13"/>
        <v>512805572.80000001</v>
      </c>
      <c r="K708" s="82"/>
    </row>
    <row r="709" spans="1:11" hidden="1" outlineLevel="1" x14ac:dyDescent="0.2">
      <c r="A709" s="21" t="s">
        <v>394</v>
      </c>
      <c r="B709" s="197">
        <v>159290105.46999997</v>
      </c>
      <c r="C709" s="29">
        <v>129392601.07000001</v>
      </c>
      <c r="D709" s="29">
        <v>2848.68</v>
      </c>
      <c r="E709" s="29">
        <v>3822922.74</v>
      </c>
      <c r="F709" s="29">
        <v>768618.74</v>
      </c>
      <c r="G709" s="29">
        <v>359369.5</v>
      </c>
      <c r="H709" s="29">
        <v>114971.4</v>
      </c>
      <c r="I709" s="29">
        <v>5926657.8399999999</v>
      </c>
      <c r="J709" s="29">
        <f t="shared" si="13"/>
        <v>287594836.96000004</v>
      </c>
      <c r="K709" s="82"/>
    </row>
    <row r="710" spans="1:11" hidden="1" outlineLevel="1" x14ac:dyDescent="0.2">
      <c r="A710" s="21" t="s">
        <v>786</v>
      </c>
      <c r="B710" s="197">
        <v>0</v>
      </c>
      <c r="C710" s="29">
        <v>155640.24</v>
      </c>
      <c r="D710" s="29">
        <v>0</v>
      </c>
      <c r="E710" s="29">
        <v>0</v>
      </c>
      <c r="F710" s="29">
        <v>0</v>
      </c>
      <c r="G710" s="29">
        <v>0</v>
      </c>
      <c r="H710" s="29">
        <v>0</v>
      </c>
      <c r="I710" s="29">
        <v>20436.23</v>
      </c>
      <c r="J710" s="29">
        <f t="shared" si="13"/>
        <v>135204.00999999998</v>
      </c>
      <c r="K710" s="82"/>
    </row>
    <row r="711" spans="1:11" hidden="1" outlineLevel="1" x14ac:dyDescent="0.2">
      <c r="A711" s="21" t="s">
        <v>787</v>
      </c>
      <c r="B711" s="197">
        <v>165987.4</v>
      </c>
      <c r="C711" s="29">
        <v>0</v>
      </c>
      <c r="D711" s="29">
        <v>0</v>
      </c>
      <c r="E711" s="29">
        <v>0</v>
      </c>
      <c r="F711" s="29">
        <v>0</v>
      </c>
      <c r="G711" s="29">
        <v>0</v>
      </c>
      <c r="H711" s="29">
        <v>0</v>
      </c>
      <c r="I711" s="29">
        <v>0</v>
      </c>
      <c r="J711" s="29">
        <f t="shared" si="13"/>
        <v>165987.4</v>
      </c>
      <c r="K711" s="82"/>
    </row>
    <row r="712" spans="1:11" hidden="1" outlineLevel="1" x14ac:dyDescent="0.2">
      <c r="A712" s="21" t="s">
        <v>788</v>
      </c>
      <c r="B712" s="197">
        <v>37873.379999999997</v>
      </c>
      <c r="C712" s="29">
        <v>0</v>
      </c>
      <c r="D712" s="29">
        <v>0</v>
      </c>
      <c r="E712" s="29">
        <v>0</v>
      </c>
      <c r="F712" s="29">
        <v>0</v>
      </c>
      <c r="G712" s="29">
        <v>0</v>
      </c>
      <c r="H712" s="29">
        <v>0</v>
      </c>
      <c r="I712" s="29">
        <v>373.43</v>
      </c>
      <c r="J712" s="29">
        <f t="shared" si="13"/>
        <v>37499.949999999997</v>
      </c>
      <c r="K712" s="82"/>
    </row>
    <row r="713" spans="1:11" hidden="1" outlineLevel="1" x14ac:dyDescent="0.2">
      <c r="A713" s="21" t="s">
        <v>789</v>
      </c>
      <c r="B713" s="197">
        <v>3078085.89</v>
      </c>
      <c r="C713" s="29">
        <v>1555695.06</v>
      </c>
      <c r="D713" s="29">
        <v>0</v>
      </c>
      <c r="E713" s="29">
        <v>0</v>
      </c>
      <c r="F713" s="29">
        <v>0</v>
      </c>
      <c r="G713" s="29">
        <v>0</v>
      </c>
      <c r="H713" s="29">
        <v>0</v>
      </c>
      <c r="I713" s="29">
        <v>133166.39000000001</v>
      </c>
      <c r="J713" s="29">
        <f t="shared" si="13"/>
        <v>4500614.5600000005</v>
      </c>
      <c r="K713" s="82"/>
    </row>
    <row r="714" spans="1:11" hidden="1" outlineLevel="1" x14ac:dyDescent="0.2">
      <c r="A714" s="21" t="s">
        <v>790</v>
      </c>
      <c r="B714" s="197">
        <v>830123.37</v>
      </c>
      <c r="C714" s="29">
        <v>246496.36</v>
      </c>
      <c r="D714" s="29">
        <v>0</v>
      </c>
      <c r="E714" s="29">
        <v>0</v>
      </c>
      <c r="F714" s="29">
        <v>0</v>
      </c>
      <c r="G714" s="29">
        <v>0</v>
      </c>
      <c r="H714" s="29">
        <v>11244.54</v>
      </c>
      <c r="I714" s="29">
        <v>1675.55</v>
      </c>
      <c r="J714" s="29">
        <f t="shared" si="13"/>
        <v>1063699.6399999999</v>
      </c>
      <c r="K714" s="82"/>
    </row>
    <row r="715" spans="1:11" hidden="1" outlineLevel="1" x14ac:dyDescent="0.2">
      <c r="A715" s="21" t="s">
        <v>791</v>
      </c>
      <c r="B715" s="197">
        <v>49729.31</v>
      </c>
      <c r="C715" s="29">
        <v>1008709.44</v>
      </c>
      <c r="D715" s="29">
        <v>0</v>
      </c>
      <c r="E715" s="29">
        <v>0</v>
      </c>
      <c r="F715" s="29">
        <v>0</v>
      </c>
      <c r="G715" s="29">
        <v>0</v>
      </c>
      <c r="H715" s="29">
        <v>0</v>
      </c>
      <c r="I715" s="29">
        <v>0</v>
      </c>
      <c r="J715" s="29">
        <f t="shared" si="13"/>
        <v>1058438.75</v>
      </c>
      <c r="K715" s="82"/>
    </row>
    <row r="716" spans="1:11" hidden="1" outlineLevel="1" x14ac:dyDescent="0.2">
      <c r="A716" s="21" t="s">
        <v>792</v>
      </c>
      <c r="B716" s="197">
        <v>1840685.48</v>
      </c>
      <c r="C716" s="29">
        <v>3963811.33</v>
      </c>
      <c r="D716" s="29">
        <v>0</v>
      </c>
      <c r="E716" s="29">
        <v>237114.3</v>
      </c>
      <c r="F716" s="29">
        <v>0</v>
      </c>
      <c r="G716" s="29">
        <v>0</v>
      </c>
      <c r="H716" s="29">
        <v>0</v>
      </c>
      <c r="I716" s="29">
        <v>85294.55</v>
      </c>
      <c r="J716" s="29">
        <f t="shared" si="13"/>
        <v>5956316.5600000005</v>
      </c>
      <c r="K716" s="82"/>
    </row>
    <row r="717" spans="1:11" hidden="1" outlineLevel="1" x14ac:dyDescent="0.2">
      <c r="A717" s="21" t="s">
        <v>793</v>
      </c>
      <c r="B717" s="197">
        <v>1921707.71</v>
      </c>
      <c r="C717" s="29">
        <v>205529.92</v>
      </c>
      <c r="D717" s="29">
        <v>0</v>
      </c>
      <c r="E717" s="29">
        <v>0</v>
      </c>
      <c r="F717" s="29">
        <v>0</v>
      </c>
      <c r="G717" s="29">
        <v>0</v>
      </c>
      <c r="H717" s="29">
        <v>0</v>
      </c>
      <c r="I717" s="29">
        <v>0</v>
      </c>
      <c r="J717" s="29">
        <f t="shared" si="13"/>
        <v>2127237.63</v>
      </c>
      <c r="K717" s="82"/>
    </row>
    <row r="718" spans="1:11" hidden="1" outlineLevel="1" x14ac:dyDescent="0.2">
      <c r="A718" s="21" t="s">
        <v>321</v>
      </c>
      <c r="B718" s="197">
        <v>574.71</v>
      </c>
      <c r="C718" s="29">
        <v>0</v>
      </c>
      <c r="D718" s="29">
        <v>0</v>
      </c>
      <c r="E718" s="29">
        <v>0</v>
      </c>
      <c r="F718" s="29">
        <v>0</v>
      </c>
      <c r="G718" s="29">
        <v>0</v>
      </c>
      <c r="H718" s="29">
        <v>0</v>
      </c>
      <c r="I718" s="29">
        <v>0</v>
      </c>
      <c r="J718" s="29">
        <f t="shared" si="13"/>
        <v>574.71</v>
      </c>
      <c r="K718" s="82"/>
    </row>
    <row r="719" spans="1:11" hidden="1" outlineLevel="1" x14ac:dyDescent="0.2">
      <c r="A719" s="21" t="s">
        <v>794</v>
      </c>
      <c r="B719" s="197">
        <v>689772.92</v>
      </c>
      <c r="C719" s="29">
        <v>9210.0400000000009</v>
      </c>
      <c r="D719" s="29">
        <v>2240.66</v>
      </c>
      <c r="E719" s="29">
        <v>0</v>
      </c>
      <c r="F719" s="29">
        <v>0</v>
      </c>
      <c r="G719" s="29">
        <v>0</v>
      </c>
      <c r="H719" s="29">
        <v>5007</v>
      </c>
      <c r="I719" s="29">
        <v>0</v>
      </c>
      <c r="J719" s="29">
        <f t="shared" si="13"/>
        <v>696216.62000000011</v>
      </c>
      <c r="K719" s="82"/>
    </row>
    <row r="720" spans="1:11" hidden="1" outlineLevel="1" x14ac:dyDescent="0.2">
      <c r="A720" s="21" t="s">
        <v>795</v>
      </c>
      <c r="B720" s="197">
        <v>1736846.7</v>
      </c>
      <c r="C720" s="29">
        <v>2245447.0699999998</v>
      </c>
      <c r="D720" s="29">
        <v>0</v>
      </c>
      <c r="E720" s="29">
        <v>0</v>
      </c>
      <c r="F720" s="29">
        <v>0</v>
      </c>
      <c r="G720" s="29">
        <v>0</v>
      </c>
      <c r="H720" s="29">
        <v>0</v>
      </c>
      <c r="I720" s="29">
        <v>0</v>
      </c>
      <c r="J720" s="29">
        <f t="shared" si="13"/>
        <v>3982293.7699999996</v>
      </c>
      <c r="K720" s="82"/>
    </row>
    <row r="721" spans="1:11" hidden="1" outlineLevel="1" x14ac:dyDescent="0.2">
      <c r="A721" s="21" t="s">
        <v>796</v>
      </c>
      <c r="B721" s="197">
        <v>528031.16</v>
      </c>
      <c r="C721" s="29">
        <v>860411.9</v>
      </c>
      <c r="D721" s="29">
        <v>343.17</v>
      </c>
      <c r="E721" s="29">
        <v>0</v>
      </c>
      <c r="F721" s="29">
        <v>0</v>
      </c>
      <c r="G721" s="29">
        <v>0</v>
      </c>
      <c r="H721" s="29">
        <v>0</v>
      </c>
      <c r="I721" s="29">
        <v>74849.09</v>
      </c>
      <c r="J721" s="29">
        <f t="shared" si="13"/>
        <v>1313937.1399999999</v>
      </c>
      <c r="K721" s="82"/>
    </row>
    <row r="722" spans="1:11" hidden="1" outlineLevel="1" x14ac:dyDescent="0.2">
      <c r="A722" s="21" t="s">
        <v>797</v>
      </c>
      <c r="B722" s="197">
        <v>2573527.4899999998</v>
      </c>
      <c r="C722" s="29">
        <v>8951708.8900000006</v>
      </c>
      <c r="D722" s="29">
        <v>66.64</v>
      </c>
      <c r="E722" s="29">
        <v>732215.23</v>
      </c>
      <c r="F722" s="29">
        <v>0</v>
      </c>
      <c r="G722" s="29">
        <v>0</v>
      </c>
      <c r="H722" s="29">
        <v>0</v>
      </c>
      <c r="I722" s="29">
        <v>681950.21000000008</v>
      </c>
      <c r="J722" s="29">
        <f t="shared" si="13"/>
        <v>11575568.040000001</v>
      </c>
      <c r="K722" s="82"/>
    </row>
    <row r="723" spans="1:11" hidden="1" outlineLevel="1" x14ac:dyDescent="0.2">
      <c r="A723" s="21" t="s">
        <v>384</v>
      </c>
      <c r="B723" s="197">
        <v>2806345.06</v>
      </c>
      <c r="C723" s="29">
        <v>6189654.6600000001</v>
      </c>
      <c r="D723" s="29">
        <v>0</v>
      </c>
      <c r="E723" s="29">
        <v>391768.01</v>
      </c>
      <c r="F723" s="29">
        <v>0</v>
      </c>
      <c r="G723" s="29">
        <v>0</v>
      </c>
      <c r="H723" s="29">
        <v>0</v>
      </c>
      <c r="I723" s="29">
        <v>439857.61</v>
      </c>
      <c r="J723" s="29">
        <f t="shared" si="13"/>
        <v>8947910.120000001</v>
      </c>
      <c r="K723" s="82"/>
    </row>
    <row r="724" spans="1:11" hidden="1" outlineLevel="1" x14ac:dyDescent="0.2">
      <c r="A724" s="21" t="s">
        <v>387</v>
      </c>
      <c r="B724" s="197">
        <v>10435823.809999999</v>
      </c>
      <c r="C724" s="29">
        <v>31932088.130000003</v>
      </c>
      <c r="D724" s="29">
        <v>346</v>
      </c>
      <c r="E724" s="29">
        <v>2247654.7599999998</v>
      </c>
      <c r="F724" s="29">
        <v>34493.32</v>
      </c>
      <c r="G724" s="29">
        <v>0</v>
      </c>
      <c r="H724" s="29">
        <v>41237.760000000002</v>
      </c>
      <c r="I724" s="29">
        <v>693496.17999999993</v>
      </c>
      <c r="J724" s="29">
        <f t="shared" si="13"/>
        <v>43915672.079999998</v>
      </c>
      <c r="K724" s="82"/>
    </row>
    <row r="725" spans="1:11" hidden="1" outlineLevel="1" x14ac:dyDescent="0.2">
      <c r="A725" s="21" t="s">
        <v>798</v>
      </c>
      <c r="B725" s="197">
        <v>5739904.0099999998</v>
      </c>
      <c r="C725" s="29">
        <v>6600049.1899999995</v>
      </c>
      <c r="D725" s="29">
        <v>989.8</v>
      </c>
      <c r="E725" s="29">
        <v>269762.05</v>
      </c>
      <c r="F725" s="29">
        <v>0</v>
      </c>
      <c r="G725" s="29">
        <v>0</v>
      </c>
      <c r="H725" s="29">
        <v>0</v>
      </c>
      <c r="I725" s="29">
        <v>202139.88</v>
      </c>
      <c r="J725" s="29">
        <f t="shared" si="13"/>
        <v>12408565.17</v>
      </c>
      <c r="K725" s="82"/>
    </row>
    <row r="726" spans="1:11" hidden="1" outlineLevel="1" x14ac:dyDescent="0.2">
      <c r="A726" s="21" t="s">
        <v>799</v>
      </c>
      <c r="B726" s="197">
        <v>843037.91</v>
      </c>
      <c r="C726" s="29">
        <v>104072.05</v>
      </c>
      <c r="D726" s="29">
        <v>0</v>
      </c>
      <c r="E726" s="29">
        <v>30480</v>
      </c>
      <c r="F726" s="29">
        <v>0</v>
      </c>
      <c r="G726" s="29">
        <v>0</v>
      </c>
      <c r="H726" s="29">
        <v>0</v>
      </c>
      <c r="I726" s="29">
        <v>623.25</v>
      </c>
      <c r="J726" s="29">
        <f t="shared" si="13"/>
        <v>976966.71000000008</v>
      </c>
    </row>
    <row r="727" spans="1:11" hidden="1" outlineLevel="1" x14ac:dyDescent="0.2">
      <c r="A727" s="21" t="s">
        <v>800</v>
      </c>
      <c r="B727" s="197">
        <v>4393166.3999999994</v>
      </c>
      <c r="C727" s="29">
        <v>3217916.2699999996</v>
      </c>
      <c r="D727" s="29">
        <v>1992.73</v>
      </c>
      <c r="E727" s="29">
        <v>22684.29</v>
      </c>
      <c r="F727" s="29">
        <v>0</v>
      </c>
      <c r="G727" s="29">
        <v>0</v>
      </c>
      <c r="H727" s="29">
        <v>0</v>
      </c>
      <c r="I727" s="29">
        <v>177028.03</v>
      </c>
      <c r="J727" s="29">
        <f t="shared" si="13"/>
        <v>7458731.6599999992</v>
      </c>
    </row>
    <row r="728" spans="1:11" hidden="1" outlineLevel="1" x14ac:dyDescent="0.2">
      <c r="A728" s="21" t="s">
        <v>801</v>
      </c>
      <c r="B728" s="197">
        <v>3020593.53</v>
      </c>
      <c r="C728" s="29">
        <v>404050.36</v>
      </c>
      <c r="D728" s="29">
        <v>233.31</v>
      </c>
      <c r="E728" s="29">
        <v>12352.4</v>
      </c>
      <c r="F728" s="29">
        <v>0</v>
      </c>
      <c r="G728" s="29">
        <v>0</v>
      </c>
      <c r="H728" s="29">
        <v>0</v>
      </c>
      <c r="I728" s="29">
        <v>30022.400000000001</v>
      </c>
      <c r="J728" s="29">
        <f t="shared" si="13"/>
        <v>3407207.1999999997</v>
      </c>
    </row>
    <row r="729" spans="1:11" hidden="1" outlineLevel="1" x14ac:dyDescent="0.2">
      <c r="A729" s="21" t="s">
        <v>802</v>
      </c>
      <c r="B729" s="197">
        <v>5687154.8300000001</v>
      </c>
      <c r="C729" s="29">
        <v>1163076.73</v>
      </c>
      <c r="D729" s="29">
        <v>0</v>
      </c>
      <c r="E729" s="29">
        <v>0</v>
      </c>
      <c r="F729" s="29">
        <v>0</v>
      </c>
      <c r="G729" s="29">
        <v>0</v>
      </c>
      <c r="H729" s="29">
        <v>3600</v>
      </c>
      <c r="I729" s="29">
        <v>1947</v>
      </c>
      <c r="J729" s="29">
        <f t="shared" si="13"/>
        <v>6844684.5600000005</v>
      </c>
    </row>
    <row r="730" spans="1:11" hidden="1" outlineLevel="1" x14ac:dyDescent="0.2">
      <c r="A730" s="21" t="s">
        <v>803</v>
      </c>
      <c r="B730" s="197">
        <v>626971.32999999996</v>
      </c>
      <c r="C730" s="29">
        <v>7812.29</v>
      </c>
      <c r="D730" s="29">
        <v>0</v>
      </c>
      <c r="E730" s="29">
        <v>0</v>
      </c>
      <c r="F730" s="29">
        <v>0</v>
      </c>
      <c r="G730" s="29">
        <v>0</v>
      </c>
      <c r="H730" s="29">
        <v>0</v>
      </c>
      <c r="I730" s="29">
        <v>0</v>
      </c>
      <c r="J730" s="29">
        <f t="shared" si="13"/>
        <v>634783.62</v>
      </c>
    </row>
    <row r="731" spans="1:11" hidden="1" outlineLevel="1" x14ac:dyDescent="0.2">
      <c r="A731" s="21" t="s">
        <v>804</v>
      </c>
      <c r="B731" s="197">
        <v>510133.62</v>
      </c>
      <c r="C731" s="29">
        <v>1765159.28</v>
      </c>
      <c r="D731" s="29">
        <v>0</v>
      </c>
      <c r="E731" s="29">
        <v>40123.26</v>
      </c>
      <c r="F731" s="29">
        <v>0</v>
      </c>
      <c r="G731" s="29">
        <v>0</v>
      </c>
      <c r="H731" s="29">
        <v>0</v>
      </c>
      <c r="I731" s="29">
        <v>105043.09</v>
      </c>
      <c r="J731" s="29">
        <f t="shared" si="13"/>
        <v>2210373.0699999998</v>
      </c>
    </row>
    <row r="732" spans="1:11" hidden="1" outlineLevel="1" x14ac:dyDescent="0.2">
      <c r="A732" s="21" t="s">
        <v>805</v>
      </c>
      <c r="B732" s="197">
        <v>125777.65</v>
      </c>
      <c r="C732" s="29">
        <v>717493.72</v>
      </c>
      <c r="D732" s="29">
        <v>0</v>
      </c>
      <c r="E732" s="29">
        <v>0</v>
      </c>
      <c r="F732" s="29">
        <v>0</v>
      </c>
      <c r="G732" s="29">
        <v>0</v>
      </c>
      <c r="H732" s="29">
        <v>0</v>
      </c>
      <c r="I732" s="29">
        <v>48527.590000000004</v>
      </c>
      <c r="J732" s="29">
        <f t="shared" si="13"/>
        <v>794743.78</v>
      </c>
    </row>
    <row r="733" spans="1:11" hidden="1" outlineLevel="1" x14ac:dyDescent="0.2">
      <c r="A733" s="21" t="s">
        <v>806</v>
      </c>
      <c r="B733" s="197">
        <v>1900303.2000000002</v>
      </c>
      <c r="C733" s="29">
        <v>1714814.83</v>
      </c>
      <c r="D733" s="29">
        <v>0</v>
      </c>
      <c r="E733" s="29">
        <v>134592.73000000001</v>
      </c>
      <c r="F733" s="29">
        <v>0</v>
      </c>
      <c r="G733" s="29">
        <v>0</v>
      </c>
      <c r="H733" s="29">
        <v>0</v>
      </c>
      <c r="I733" s="29">
        <v>59442.07</v>
      </c>
      <c r="J733" s="29">
        <f t="shared" si="13"/>
        <v>3690268.6900000004</v>
      </c>
    </row>
    <row r="734" spans="1:11" hidden="1" outlineLevel="1" x14ac:dyDescent="0.2">
      <c r="A734" s="21" t="s">
        <v>807</v>
      </c>
      <c r="B734" s="197">
        <v>4114291.2199999997</v>
      </c>
      <c r="C734" s="29">
        <v>2291421.31</v>
      </c>
      <c r="D734" s="29">
        <v>1061.1199999999999</v>
      </c>
      <c r="E734" s="29">
        <v>9656.42</v>
      </c>
      <c r="F734" s="29">
        <v>0</v>
      </c>
      <c r="G734" s="29">
        <v>0</v>
      </c>
      <c r="H734" s="29">
        <v>4502.3</v>
      </c>
      <c r="I734" s="29">
        <v>141779.26</v>
      </c>
      <c r="J734" s="29">
        <f t="shared" si="13"/>
        <v>6270148.5099999998</v>
      </c>
    </row>
    <row r="735" spans="1:11" hidden="1" outlineLevel="1" x14ac:dyDescent="0.2">
      <c r="A735" s="21" t="s">
        <v>808</v>
      </c>
      <c r="B735" s="197">
        <v>1605868.63</v>
      </c>
      <c r="C735" s="29">
        <v>1122603.25</v>
      </c>
      <c r="D735" s="29">
        <v>0</v>
      </c>
      <c r="E735" s="29">
        <v>0</v>
      </c>
      <c r="F735" s="29">
        <v>0</v>
      </c>
      <c r="G735" s="29">
        <v>0</v>
      </c>
      <c r="H735" s="29">
        <v>0</v>
      </c>
      <c r="I735" s="29">
        <v>69694.240000000005</v>
      </c>
      <c r="J735" s="29">
        <f t="shared" si="13"/>
        <v>2658777.6399999997</v>
      </c>
    </row>
    <row r="736" spans="1:11" hidden="1" outlineLevel="1" x14ac:dyDescent="0.2">
      <c r="A736" s="21" t="s">
        <v>809</v>
      </c>
      <c r="B736" s="197">
        <v>278364.61</v>
      </c>
      <c r="C736" s="29">
        <v>464674.96</v>
      </c>
      <c r="D736" s="29">
        <v>0</v>
      </c>
      <c r="E736" s="29">
        <v>0</v>
      </c>
      <c r="F736" s="29">
        <v>0</v>
      </c>
      <c r="G736" s="29">
        <v>0</v>
      </c>
      <c r="H736" s="29">
        <v>0</v>
      </c>
      <c r="I736" s="29">
        <v>143945.87</v>
      </c>
      <c r="J736" s="29">
        <f t="shared" si="13"/>
        <v>599093.70000000007</v>
      </c>
    </row>
    <row r="737" spans="1:12" hidden="1" outlineLevel="1" x14ac:dyDescent="0.2">
      <c r="A737" s="21" t="s">
        <v>810</v>
      </c>
      <c r="B737" s="197">
        <v>217421.33</v>
      </c>
      <c r="C737" s="29">
        <v>797399.04999999993</v>
      </c>
      <c r="D737" s="29">
        <v>0</v>
      </c>
      <c r="E737" s="29">
        <v>0</v>
      </c>
      <c r="F737" s="29">
        <v>0</v>
      </c>
      <c r="G737" s="29">
        <v>0</v>
      </c>
      <c r="H737" s="29">
        <v>0</v>
      </c>
      <c r="I737" s="29">
        <v>64648.959999999999</v>
      </c>
      <c r="J737" s="29">
        <f t="shared" si="13"/>
        <v>950171.41999999993</v>
      </c>
      <c r="L737" s="24"/>
    </row>
    <row r="738" spans="1:12" hidden="1" outlineLevel="1" x14ac:dyDescent="0.2">
      <c r="A738" s="21" t="s">
        <v>811</v>
      </c>
      <c r="B738" s="197">
        <v>6147704.6100000003</v>
      </c>
      <c r="C738" s="29">
        <v>7945505.1700000009</v>
      </c>
      <c r="D738" s="29">
        <v>65.900000000000006</v>
      </c>
      <c r="E738" s="29">
        <v>237657.39</v>
      </c>
      <c r="F738" s="29">
        <v>0</v>
      </c>
      <c r="G738" s="29">
        <v>0</v>
      </c>
      <c r="H738" s="29">
        <v>0</v>
      </c>
      <c r="I738" s="29">
        <v>479952.71</v>
      </c>
      <c r="J738" s="29">
        <f t="shared" si="13"/>
        <v>13850980.360000001</v>
      </c>
    </row>
    <row r="739" spans="1:12" hidden="1" outlineLevel="1" x14ac:dyDescent="0.2">
      <c r="A739" s="21" t="s">
        <v>812</v>
      </c>
      <c r="B739" s="197">
        <v>2549634.6800000002</v>
      </c>
      <c r="C739" s="29">
        <v>994554.36999999988</v>
      </c>
      <c r="D739" s="29">
        <v>0</v>
      </c>
      <c r="E739" s="29">
        <v>22392.5</v>
      </c>
      <c r="F739" s="29">
        <v>0</v>
      </c>
      <c r="G739" s="29">
        <v>0</v>
      </c>
      <c r="H739" s="29">
        <v>0</v>
      </c>
      <c r="I739" s="29">
        <v>6275.23</v>
      </c>
      <c r="J739" s="29">
        <f t="shared" si="13"/>
        <v>3560306.32</v>
      </c>
    </row>
    <row r="740" spans="1:12" hidden="1" outlineLevel="1" x14ac:dyDescent="0.2">
      <c r="A740" s="21" t="s">
        <v>813</v>
      </c>
      <c r="B740" s="197">
        <v>1872158.98</v>
      </c>
      <c r="C740" s="29">
        <v>1253292.79</v>
      </c>
      <c r="D740" s="29">
        <v>0</v>
      </c>
      <c r="E740" s="29">
        <v>0</v>
      </c>
      <c r="F740" s="29">
        <v>0</v>
      </c>
      <c r="G740" s="29">
        <v>0</v>
      </c>
      <c r="H740" s="29">
        <v>0</v>
      </c>
      <c r="I740" s="29">
        <v>70752.27</v>
      </c>
      <c r="J740" s="29">
        <f t="shared" si="13"/>
        <v>3054699.5</v>
      </c>
    </row>
    <row r="741" spans="1:12" hidden="1" outlineLevel="1" x14ac:dyDescent="0.2">
      <c r="A741" s="21" t="s">
        <v>814</v>
      </c>
      <c r="B741" s="197">
        <v>2339090.0700000003</v>
      </c>
      <c r="C741" s="29">
        <v>307073.71000000002</v>
      </c>
      <c r="D741" s="29">
        <v>1368.3</v>
      </c>
      <c r="E741" s="29">
        <v>0</v>
      </c>
      <c r="F741" s="29">
        <v>0</v>
      </c>
      <c r="G741" s="29">
        <v>0</v>
      </c>
      <c r="H741" s="29">
        <v>0</v>
      </c>
      <c r="I741" s="29">
        <v>3682.49</v>
      </c>
      <c r="J741" s="29">
        <f t="shared" si="13"/>
        <v>2643849.59</v>
      </c>
    </row>
    <row r="742" spans="1:12" hidden="1" outlineLevel="1" x14ac:dyDescent="0.2">
      <c r="A742" s="21" t="s">
        <v>815</v>
      </c>
      <c r="B742" s="197">
        <v>1597842.59</v>
      </c>
      <c r="C742" s="29">
        <v>161135.01999999999</v>
      </c>
      <c r="D742" s="29">
        <v>0</v>
      </c>
      <c r="E742" s="29">
        <v>0</v>
      </c>
      <c r="F742" s="29">
        <v>0</v>
      </c>
      <c r="G742" s="29">
        <v>0</v>
      </c>
      <c r="H742" s="29">
        <v>0</v>
      </c>
      <c r="I742" s="29">
        <v>0</v>
      </c>
      <c r="J742" s="29">
        <f t="shared" si="13"/>
        <v>1758977.61</v>
      </c>
    </row>
    <row r="743" spans="1:12" hidden="1" outlineLevel="1" x14ac:dyDescent="0.2">
      <c r="A743" s="21" t="s">
        <v>816</v>
      </c>
      <c r="B743" s="197">
        <v>3286136.27</v>
      </c>
      <c r="C743" s="29">
        <v>2870388.7199999997</v>
      </c>
      <c r="D743" s="29">
        <v>0</v>
      </c>
      <c r="E743" s="29">
        <v>65078</v>
      </c>
      <c r="F743" s="29">
        <v>54554.6</v>
      </c>
      <c r="G743" s="29">
        <v>0</v>
      </c>
      <c r="H743" s="29">
        <v>0</v>
      </c>
      <c r="I743" s="29">
        <v>28889.309999999998</v>
      </c>
      <c r="J743" s="29">
        <f t="shared" si="13"/>
        <v>6247268.2800000003</v>
      </c>
    </row>
    <row r="744" spans="1:12" hidden="1" outlineLevel="1" x14ac:dyDescent="0.2">
      <c r="A744" s="2" t="s">
        <v>817</v>
      </c>
      <c r="B744" s="197">
        <v>0</v>
      </c>
      <c r="C744" s="29">
        <v>6900934.9800000004</v>
      </c>
      <c r="D744" s="29">
        <v>0</v>
      </c>
      <c r="E744" s="29">
        <v>0</v>
      </c>
      <c r="F744" s="29">
        <v>545828.04</v>
      </c>
      <c r="G744" s="29">
        <v>0</v>
      </c>
      <c r="H744" s="29">
        <v>0</v>
      </c>
      <c r="I744" s="29">
        <v>0</v>
      </c>
      <c r="J744" s="29">
        <f t="shared" si="13"/>
        <v>7446763.0200000005</v>
      </c>
    </row>
    <row r="745" spans="1:12" hidden="1" outlineLevel="1" x14ac:dyDescent="0.2">
      <c r="A745" s="21" t="s">
        <v>818</v>
      </c>
      <c r="B745" s="197">
        <v>0</v>
      </c>
      <c r="C745" s="29">
        <v>0</v>
      </c>
      <c r="D745" s="29">
        <v>0</v>
      </c>
      <c r="E745" s="29">
        <v>0</v>
      </c>
      <c r="F745" s="29">
        <v>0</v>
      </c>
      <c r="G745" s="29">
        <v>0</v>
      </c>
      <c r="H745" s="29">
        <v>0</v>
      </c>
      <c r="I745" s="29">
        <v>0</v>
      </c>
      <c r="J745" s="29">
        <f t="shared" si="13"/>
        <v>0</v>
      </c>
    </row>
    <row r="746" spans="1:12" hidden="1" outlineLevel="1" x14ac:dyDescent="0.2">
      <c r="A746" s="21"/>
      <c r="B746" s="197"/>
      <c r="C746" s="29"/>
      <c r="D746" s="29"/>
      <c r="E746" s="29"/>
      <c r="F746" s="29"/>
      <c r="G746" s="29"/>
      <c r="H746" s="29"/>
      <c r="I746" s="29"/>
      <c r="J746" s="29"/>
    </row>
    <row r="747" spans="1:12" hidden="1" outlineLevel="1" x14ac:dyDescent="0.2">
      <c r="A747" s="21"/>
      <c r="B747" s="197"/>
      <c r="C747" s="29"/>
      <c r="D747" s="29"/>
      <c r="E747" s="29"/>
      <c r="F747" s="29"/>
      <c r="G747" s="29"/>
      <c r="H747" s="29"/>
      <c r="I747" s="29"/>
      <c r="J747" s="29"/>
    </row>
    <row r="748" spans="1:12" hidden="1" outlineLevel="1" x14ac:dyDescent="0.2">
      <c r="A748" s="21"/>
      <c r="B748" s="29"/>
      <c r="C748" s="29"/>
      <c r="D748" s="29"/>
      <c r="E748" s="29"/>
      <c r="F748" s="29"/>
      <c r="G748" s="29"/>
      <c r="H748" s="29"/>
      <c r="I748" s="29"/>
      <c r="J748" s="29"/>
    </row>
    <row r="749" spans="1:12" collapsed="1" x14ac:dyDescent="0.2">
      <c r="A749" s="21" t="str">
        <f>'Anlage 1a'!A10</f>
        <v>TransnetBW</v>
      </c>
      <c r="B749" s="29">
        <f>'Anlage 1a'!$I21</f>
        <v>1533180482.6900001</v>
      </c>
      <c r="C749" s="29">
        <f>'Anlage 1b'!I11</f>
        <v>634096519.04999995</v>
      </c>
      <c r="D749" s="29">
        <f>'Anlage 1c'!E10</f>
        <v>109740.92</v>
      </c>
      <c r="E749" s="29">
        <f>'Anlage 1c'!B19</f>
        <v>22293007.129999999</v>
      </c>
      <c r="F749" s="29">
        <f>'Anlage 1d'!D10</f>
        <v>521145.03</v>
      </c>
      <c r="G749" s="29">
        <f>'Anlage 1d'!B20</f>
        <v>158982.6</v>
      </c>
      <c r="H749" s="29">
        <f>'Anlage 1e'!I10</f>
        <v>4045649.57</v>
      </c>
      <c r="I749" s="29">
        <f>'Anlage 1f'!F10</f>
        <v>28600900.25</v>
      </c>
      <c r="J749" s="29">
        <f>B749+C749+D749+E749+F749+G749-H749-I749</f>
        <v>2157713327.5999999</v>
      </c>
      <c r="K749" s="24"/>
    </row>
    <row r="750" spans="1:12" hidden="1" x14ac:dyDescent="0.2">
      <c r="A750" s="214" t="str">
        <f>CONCATENATE('Anlage 1a'!$A$10," (ÜNB)")</f>
        <v>TransnetBW (ÜNB)</v>
      </c>
      <c r="B750" s="217">
        <f t="shared" ref="B750:I750" si="14">SUM(B751:B877)</f>
        <v>1523896456.0099988</v>
      </c>
      <c r="C750" s="215">
        <f t="shared" si="14"/>
        <v>633245190.66000044</v>
      </c>
      <c r="D750" s="215">
        <f t="shared" si="14"/>
        <v>108592.24999999999</v>
      </c>
      <c r="E750" s="215">
        <f t="shared" si="14"/>
        <v>22293007.129999999</v>
      </c>
      <c r="F750" s="215">
        <f t="shared" si="14"/>
        <v>521145.03000000009</v>
      </c>
      <c r="G750" s="215">
        <f t="shared" si="14"/>
        <v>158982.6</v>
      </c>
      <c r="H750" s="215">
        <f t="shared" si="14"/>
        <v>4045649.5700000003</v>
      </c>
      <c r="I750" s="215">
        <f t="shared" si="14"/>
        <v>27924163.119999997</v>
      </c>
      <c r="J750" s="29">
        <f t="shared" ref="J750:J813" si="15">B750+C750+D750+E750+F750+G750-H750-I750</f>
        <v>2148253560.9899993</v>
      </c>
    </row>
    <row r="751" spans="1:12" hidden="1" outlineLevel="1" x14ac:dyDescent="0.2">
      <c r="A751" s="21" t="s">
        <v>819</v>
      </c>
      <c r="B751" s="29">
        <v>86709.89</v>
      </c>
      <c r="C751" s="29">
        <v>861227.84</v>
      </c>
      <c r="D751" s="29">
        <v>93.09</v>
      </c>
      <c r="E751" s="29">
        <v>66949.460000000006</v>
      </c>
      <c r="F751" s="29">
        <v>0</v>
      </c>
      <c r="G751" s="29">
        <v>0</v>
      </c>
      <c r="H751" s="29">
        <v>0</v>
      </c>
      <c r="I751" s="29">
        <v>43191.02</v>
      </c>
      <c r="J751" s="29">
        <f t="shared" si="15"/>
        <v>971789.25999999989</v>
      </c>
    </row>
    <row r="752" spans="1:12" hidden="1" outlineLevel="1" x14ac:dyDescent="0.2">
      <c r="A752" s="21" t="s">
        <v>820</v>
      </c>
      <c r="B752" s="29">
        <v>2918328.95</v>
      </c>
      <c r="C752" s="29">
        <v>4133626.25</v>
      </c>
      <c r="D752" s="29">
        <v>0</v>
      </c>
      <c r="E752" s="29">
        <v>90090.66</v>
      </c>
      <c r="F752" s="29">
        <v>0</v>
      </c>
      <c r="G752" s="29">
        <v>0</v>
      </c>
      <c r="H752" s="29">
        <v>20067.18</v>
      </c>
      <c r="I752" s="29">
        <v>292779.46999999997</v>
      </c>
      <c r="J752" s="29">
        <f t="shared" si="15"/>
        <v>6829199.2100000009</v>
      </c>
    </row>
    <row r="753" spans="1:10" hidden="1" outlineLevel="1" x14ac:dyDescent="0.2">
      <c r="A753" s="21" t="s">
        <v>821</v>
      </c>
      <c r="B753" s="29">
        <v>3171234.67</v>
      </c>
      <c r="C753" s="29">
        <v>158617.71</v>
      </c>
      <c r="D753" s="29">
        <v>282.69</v>
      </c>
      <c r="E753" s="29">
        <v>0</v>
      </c>
      <c r="F753" s="29">
        <v>0</v>
      </c>
      <c r="G753" s="29">
        <v>0</v>
      </c>
      <c r="H753" s="29">
        <v>32545.8</v>
      </c>
      <c r="I753" s="29">
        <v>26268.68</v>
      </c>
      <c r="J753" s="29">
        <f t="shared" si="15"/>
        <v>3271320.59</v>
      </c>
    </row>
    <row r="754" spans="1:10" hidden="1" outlineLevel="1" x14ac:dyDescent="0.2">
      <c r="A754" s="21" t="s">
        <v>822</v>
      </c>
      <c r="B754" s="29">
        <v>585178</v>
      </c>
      <c r="C754" s="29">
        <v>674164.79</v>
      </c>
      <c r="D754" s="29">
        <v>0</v>
      </c>
      <c r="E754" s="29">
        <v>20598.54</v>
      </c>
      <c r="F754" s="29">
        <v>0</v>
      </c>
      <c r="G754" s="29">
        <v>0</v>
      </c>
      <c r="H754" s="29">
        <v>0</v>
      </c>
      <c r="I754" s="29">
        <v>44547.14</v>
      </c>
      <c r="J754" s="29">
        <f t="shared" si="15"/>
        <v>1235394.1900000002</v>
      </c>
    </row>
    <row r="755" spans="1:10" hidden="1" outlineLevel="1" x14ac:dyDescent="0.2">
      <c r="A755" s="21" t="s">
        <v>823</v>
      </c>
      <c r="B755" s="29">
        <v>2164663.42</v>
      </c>
      <c r="C755" s="29">
        <v>151875.35999999999</v>
      </c>
      <c r="D755" s="29">
        <v>0</v>
      </c>
      <c r="E755" s="29">
        <v>0</v>
      </c>
      <c r="F755" s="29">
        <v>0</v>
      </c>
      <c r="G755" s="29">
        <v>0</v>
      </c>
      <c r="H755" s="29">
        <v>0</v>
      </c>
      <c r="I755" s="29">
        <v>775.93</v>
      </c>
      <c r="J755" s="29">
        <f t="shared" si="15"/>
        <v>2315762.8499999996</v>
      </c>
    </row>
    <row r="756" spans="1:10" hidden="1" outlineLevel="1" x14ac:dyDescent="0.2">
      <c r="A756" s="21" t="s">
        <v>824</v>
      </c>
      <c r="B756" s="29">
        <v>4558934.32</v>
      </c>
      <c r="C756" s="29">
        <v>726853.83</v>
      </c>
      <c r="D756" s="29">
        <v>458.01</v>
      </c>
      <c r="E756" s="29">
        <v>0</v>
      </c>
      <c r="F756" s="29">
        <v>0</v>
      </c>
      <c r="G756" s="29">
        <v>0</v>
      </c>
      <c r="H756" s="29">
        <v>0</v>
      </c>
      <c r="I756" s="29">
        <v>1153.4100000000001</v>
      </c>
      <c r="J756" s="29">
        <f t="shared" si="15"/>
        <v>5285092.75</v>
      </c>
    </row>
    <row r="757" spans="1:10" hidden="1" outlineLevel="1" x14ac:dyDescent="0.2">
      <c r="A757" s="21" t="s">
        <v>825</v>
      </c>
      <c r="B757" s="29">
        <v>2826018.82</v>
      </c>
      <c r="C757" s="29">
        <v>1368358.55</v>
      </c>
      <c r="D757" s="29">
        <v>0</v>
      </c>
      <c r="E757" s="29">
        <v>22732.39</v>
      </c>
      <c r="F757" s="29">
        <v>0</v>
      </c>
      <c r="G757" s="29">
        <v>0</v>
      </c>
      <c r="H757" s="29">
        <v>0</v>
      </c>
      <c r="I757" s="29">
        <v>79983.600000000006</v>
      </c>
      <c r="J757" s="29">
        <f t="shared" si="15"/>
        <v>4137126.1599999997</v>
      </c>
    </row>
    <row r="758" spans="1:10" hidden="1" outlineLevel="1" x14ac:dyDescent="0.2">
      <c r="A758" s="21" t="s">
        <v>826</v>
      </c>
      <c r="B758" s="29">
        <v>57415123.219999999</v>
      </c>
      <c r="C758" s="29">
        <v>19698483.870000001</v>
      </c>
      <c r="D758" s="29">
        <v>2496.9</v>
      </c>
      <c r="E758" s="29">
        <v>429523.52</v>
      </c>
      <c r="F758" s="29">
        <v>129635.25</v>
      </c>
      <c r="G758" s="29">
        <v>0</v>
      </c>
      <c r="H758" s="29">
        <v>92681.06</v>
      </c>
      <c r="I758" s="29">
        <v>893447.1</v>
      </c>
      <c r="J758" s="29">
        <f t="shared" si="15"/>
        <v>76689134.600000009</v>
      </c>
    </row>
    <row r="759" spans="1:10" hidden="1" outlineLevel="1" x14ac:dyDescent="0.2">
      <c r="A759" s="21" t="s">
        <v>827</v>
      </c>
      <c r="B759" s="29">
        <v>2989224.45</v>
      </c>
      <c r="C759" s="29">
        <v>338625.85</v>
      </c>
      <c r="D759" s="29">
        <v>1100.81</v>
      </c>
      <c r="E759" s="29">
        <v>0</v>
      </c>
      <c r="F759" s="29">
        <v>0</v>
      </c>
      <c r="G759" s="29">
        <v>0</v>
      </c>
      <c r="H759" s="29">
        <v>8416.2099999999991</v>
      </c>
      <c r="I759" s="29">
        <v>0</v>
      </c>
      <c r="J759" s="29">
        <f t="shared" si="15"/>
        <v>3320534.9000000004</v>
      </c>
    </row>
    <row r="760" spans="1:10" hidden="1" outlineLevel="1" x14ac:dyDescent="0.2">
      <c r="A760" s="21" t="s">
        <v>828</v>
      </c>
      <c r="B760" s="29">
        <v>4141581.97</v>
      </c>
      <c r="C760" s="29">
        <v>376115.51</v>
      </c>
      <c r="D760" s="29">
        <v>0</v>
      </c>
      <c r="E760" s="29">
        <v>0</v>
      </c>
      <c r="F760" s="29">
        <v>0</v>
      </c>
      <c r="G760" s="29">
        <v>0</v>
      </c>
      <c r="H760" s="29">
        <v>0</v>
      </c>
      <c r="I760" s="29">
        <v>1271.0999999999999</v>
      </c>
      <c r="J760" s="29">
        <f t="shared" si="15"/>
        <v>4516426.3800000008</v>
      </c>
    </row>
    <row r="761" spans="1:10" hidden="1" outlineLevel="1" x14ac:dyDescent="0.2">
      <c r="A761" s="21" t="s">
        <v>829</v>
      </c>
      <c r="B761" s="29">
        <v>1045547.82</v>
      </c>
      <c r="C761" s="29">
        <v>70152.72</v>
      </c>
      <c r="D761" s="29">
        <v>0</v>
      </c>
      <c r="E761" s="29">
        <v>0</v>
      </c>
      <c r="F761" s="29">
        <v>0</v>
      </c>
      <c r="G761" s="29">
        <v>0</v>
      </c>
      <c r="H761" s="29">
        <v>0</v>
      </c>
      <c r="I761" s="29">
        <v>0</v>
      </c>
      <c r="J761" s="29">
        <f t="shared" si="15"/>
        <v>1115700.54</v>
      </c>
    </row>
    <row r="762" spans="1:10" hidden="1" outlineLevel="1" x14ac:dyDescent="0.2">
      <c r="A762" s="21" t="s">
        <v>830</v>
      </c>
      <c r="B762" s="29">
        <v>1796103.7</v>
      </c>
      <c r="C762" s="29">
        <v>99917.91</v>
      </c>
      <c r="D762" s="29">
        <v>0</v>
      </c>
      <c r="E762" s="29">
        <v>0</v>
      </c>
      <c r="F762" s="29">
        <v>0</v>
      </c>
      <c r="G762" s="29">
        <v>0</v>
      </c>
      <c r="H762" s="29">
        <v>0</v>
      </c>
      <c r="I762" s="29">
        <v>4012.24</v>
      </c>
      <c r="J762" s="29">
        <f t="shared" si="15"/>
        <v>1892009.3699999999</v>
      </c>
    </row>
    <row r="763" spans="1:10" hidden="1" outlineLevel="1" x14ac:dyDescent="0.2">
      <c r="A763" s="21" t="s">
        <v>831</v>
      </c>
      <c r="B763" s="29">
        <v>7566298.8099999996</v>
      </c>
      <c r="C763" s="29">
        <v>2293899.9</v>
      </c>
      <c r="D763" s="29">
        <v>1519.57</v>
      </c>
      <c r="E763" s="29">
        <v>188656.98</v>
      </c>
      <c r="F763" s="29">
        <v>0</v>
      </c>
      <c r="G763" s="29">
        <v>0</v>
      </c>
      <c r="H763" s="29">
        <v>2686</v>
      </c>
      <c r="I763" s="29">
        <v>111248.42</v>
      </c>
      <c r="J763" s="29">
        <f t="shared" si="15"/>
        <v>9936440.8399999999</v>
      </c>
    </row>
    <row r="764" spans="1:10" hidden="1" outlineLevel="1" x14ac:dyDescent="0.2">
      <c r="A764" s="21" t="s">
        <v>303</v>
      </c>
      <c r="B764" s="29">
        <v>9031403.4399999995</v>
      </c>
      <c r="C764" s="29">
        <v>1106275.8400000001</v>
      </c>
      <c r="D764" s="29">
        <v>99.39</v>
      </c>
      <c r="E764" s="29">
        <v>0</v>
      </c>
      <c r="F764" s="29">
        <v>0</v>
      </c>
      <c r="G764" s="29">
        <v>0</v>
      </c>
      <c r="H764" s="29">
        <v>-1096.5</v>
      </c>
      <c r="I764" s="29">
        <v>77654.27</v>
      </c>
      <c r="J764" s="29">
        <f t="shared" si="15"/>
        <v>10061220.9</v>
      </c>
    </row>
    <row r="765" spans="1:10" hidden="1" outlineLevel="1" x14ac:dyDescent="0.2">
      <c r="A765" s="21" t="s">
        <v>832</v>
      </c>
      <c r="B765" s="29">
        <v>2285015.4</v>
      </c>
      <c r="C765" s="29">
        <v>129022.72</v>
      </c>
      <c r="D765" s="29">
        <v>178.66</v>
      </c>
      <c r="E765" s="29">
        <v>0</v>
      </c>
      <c r="F765" s="29">
        <v>0</v>
      </c>
      <c r="G765" s="29">
        <v>0</v>
      </c>
      <c r="H765" s="29">
        <v>608.4</v>
      </c>
      <c r="I765" s="29">
        <v>47969.72</v>
      </c>
      <c r="J765" s="29">
        <f t="shared" si="15"/>
        <v>2365638.66</v>
      </c>
    </row>
    <row r="766" spans="1:10" hidden="1" outlineLevel="1" x14ac:dyDescent="0.2">
      <c r="A766" s="21" t="s">
        <v>833</v>
      </c>
      <c r="B766" s="29">
        <v>6512435.4000000004</v>
      </c>
      <c r="C766" s="29">
        <v>6513136.3600000003</v>
      </c>
      <c r="D766" s="29">
        <v>0</v>
      </c>
      <c r="E766" s="29">
        <v>384215.65</v>
      </c>
      <c r="F766" s="29">
        <v>0</v>
      </c>
      <c r="G766" s="29">
        <v>0</v>
      </c>
      <c r="H766" s="29">
        <v>2317.1999999999998</v>
      </c>
      <c r="I766" s="29">
        <v>384664.01</v>
      </c>
      <c r="J766" s="29">
        <f t="shared" si="15"/>
        <v>13022806.200000003</v>
      </c>
    </row>
    <row r="767" spans="1:10" hidden="1" outlineLevel="1" x14ac:dyDescent="0.2">
      <c r="A767" s="21" t="s">
        <v>834</v>
      </c>
      <c r="B767" s="29">
        <v>6758992.1200000001</v>
      </c>
      <c r="C767" s="29">
        <v>199214.74</v>
      </c>
      <c r="D767" s="29">
        <v>329.18</v>
      </c>
      <c r="E767" s="29">
        <v>0</v>
      </c>
      <c r="F767" s="29">
        <v>0</v>
      </c>
      <c r="G767" s="29">
        <v>0</v>
      </c>
      <c r="H767" s="29">
        <v>-528</v>
      </c>
      <c r="I767" s="29">
        <v>38919.06</v>
      </c>
      <c r="J767" s="29">
        <f t="shared" si="15"/>
        <v>6920144.9800000004</v>
      </c>
    </row>
    <row r="768" spans="1:10" hidden="1" outlineLevel="1" x14ac:dyDescent="0.2">
      <c r="A768" s="21" t="s">
        <v>835</v>
      </c>
      <c r="B768" s="29">
        <v>6046031.3300000001</v>
      </c>
      <c r="C768" s="29">
        <v>998632.67</v>
      </c>
      <c r="D768" s="29">
        <v>2529.9299999999998</v>
      </c>
      <c r="E768" s="29">
        <v>33611.279999999999</v>
      </c>
      <c r="F768" s="29">
        <v>0</v>
      </c>
      <c r="G768" s="29">
        <v>0</v>
      </c>
      <c r="H768" s="29">
        <v>7371</v>
      </c>
      <c r="I768" s="29">
        <v>116908.09</v>
      </c>
      <c r="J768" s="29">
        <f t="shared" si="15"/>
        <v>6956526.1200000001</v>
      </c>
    </row>
    <row r="769" spans="1:10" hidden="1" outlineLevel="1" x14ac:dyDescent="0.2">
      <c r="A769" s="21" t="s">
        <v>619</v>
      </c>
      <c r="B769" s="29">
        <v>4603197.9000000004</v>
      </c>
      <c r="C769" s="29">
        <v>1241831.3500000001</v>
      </c>
      <c r="D769" s="29">
        <v>0</v>
      </c>
      <c r="E769" s="29">
        <v>0</v>
      </c>
      <c r="F769" s="29">
        <v>0</v>
      </c>
      <c r="G769" s="29">
        <v>0</v>
      </c>
      <c r="H769" s="29">
        <v>0</v>
      </c>
      <c r="I769" s="29">
        <v>201483.14</v>
      </c>
      <c r="J769" s="29">
        <f t="shared" si="15"/>
        <v>5643546.1100000003</v>
      </c>
    </row>
    <row r="770" spans="1:10" hidden="1" outlineLevel="1" x14ac:dyDescent="0.2">
      <c r="A770" s="21" t="s">
        <v>836</v>
      </c>
      <c r="B770" s="29">
        <v>2256714.2200000002</v>
      </c>
      <c r="C770" s="29">
        <v>902641.94</v>
      </c>
      <c r="D770" s="29">
        <v>1359.23</v>
      </c>
      <c r="E770" s="29">
        <v>0</v>
      </c>
      <c r="F770" s="29">
        <v>0</v>
      </c>
      <c r="G770" s="29">
        <v>0</v>
      </c>
      <c r="H770" s="29">
        <v>0</v>
      </c>
      <c r="I770" s="29">
        <v>53868.43</v>
      </c>
      <c r="J770" s="29">
        <f t="shared" si="15"/>
        <v>3106846.96</v>
      </c>
    </row>
    <row r="771" spans="1:10" hidden="1" outlineLevel="1" x14ac:dyDescent="0.2">
      <c r="A771" s="21" t="s">
        <v>837</v>
      </c>
      <c r="B771" s="29">
        <v>4481293.09</v>
      </c>
      <c r="C771" s="29">
        <v>68375.81</v>
      </c>
      <c r="D771" s="29">
        <v>0</v>
      </c>
      <c r="E771" s="29">
        <v>0</v>
      </c>
      <c r="F771" s="29">
        <v>0</v>
      </c>
      <c r="G771" s="29">
        <v>0</v>
      </c>
      <c r="H771" s="29">
        <v>0</v>
      </c>
      <c r="I771" s="29">
        <v>1365.83</v>
      </c>
      <c r="J771" s="29">
        <f t="shared" si="15"/>
        <v>4548303.0699999994</v>
      </c>
    </row>
    <row r="772" spans="1:10" hidden="1" outlineLevel="1" x14ac:dyDescent="0.2">
      <c r="A772" s="21" t="s">
        <v>838</v>
      </c>
      <c r="B772" s="29">
        <v>513327.21</v>
      </c>
      <c r="C772" s="29">
        <v>215741</v>
      </c>
      <c r="D772" s="29">
        <v>0</v>
      </c>
      <c r="E772" s="29">
        <v>0</v>
      </c>
      <c r="F772" s="29">
        <v>0</v>
      </c>
      <c r="G772" s="29">
        <v>0</v>
      </c>
      <c r="H772" s="29">
        <v>204</v>
      </c>
      <c r="I772" s="29">
        <v>13411.61</v>
      </c>
      <c r="J772" s="29">
        <f t="shared" si="15"/>
        <v>715452.6</v>
      </c>
    </row>
    <row r="773" spans="1:10" hidden="1" outlineLevel="1" x14ac:dyDescent="0.2">
      <c r="A773" s="21" t="s">
        <v>839</v>
      </c>
      <c r="B773" s="29">
        <v>451093.33</v>
      </c>
      <c r="C773" s="29">
        <v>30888.84</v>
      </c>
      <c r="D773" s="29">
        <v>101.81</v>
      </c>
      <c r="E773" s="29">
        <v>0</v>
      </c>
      <c r="F773" s="29">
        <v>0</v>
      </c>
      <c r="G773" s="29">
        <v>0</v>
      </c>
      <c r="H773" s="29">
        <v>0</v>
      </c>
      <c r="I773" s="29">
        <v>33268.519999999997</v>
      </c>
      <c r="J773" s="29">
        <f t="shared" si="15"/>
        <v>448815.46</v>
      </c>
    </row>
    <row r="774" spans="1:10" hidden="1" outlineLevel="1" x14ac:dyDescent="0.2">
      <c r="A774" s="21" t="s">
        <v>840</v>
      </c>
      <c r="B774" s="29">
        <v>892774.04</v>
      </c>
      <c r="C774" s="29">
        <v>0</v>
      </c>
      <c r="D774" s="29">
        <v>0</v>
      </c>
      <c r="E774" s="29">
        <v>0</v>
      </c>
      <c r="F774" s="29">
        <v>0</v>
      </c>
      <c r="G774" s="29">
        <v>0</v>
      </c>
      <c r="H774" s="29">
        <v>0</v>
      </c>
      <c r="I774" s="29">
        <v>0</v>
      </c>
      <c r="J774" s="29">
        <f t="shared" si="15"/>
        <v>892774.04</v>
      </c>
    </row>
    <row r="775" spans="1:10" hidden="1" outlineLevel="1" x14ac:dyDescent="0.2">
      <c r="A775" s="21" t="s">
        <v>841</v>
      </c>
      <c r="B775" s="29">
        <v>1609382.22</v>
      </c>
      <c r="C775" s="29">
        <v>1350913.91</v>
      </c>
      <c r="D775" s="29">
        <v>0</v>
      </c>
      <c r="E775" s="29">
        <v>135709.6</v>
      </c>
      <c r="F775" s="29">
        <v>0</v>
      </c>
      <c r="G775" s="29">
        <v>0</v>
      </c>
      <c r="H775" s="29">
        <v>0</v>
      </c>
      <c r="I775" s="29">
        <v>91949.58</v>
      </c>
      <c r="J775" s="29">
        <f t="shared" si="15"/>
        <v>3004056.15</v>
      </c>
    </row>
    <row r="776" spans="1:10" hidden="1" outlineLevel="1" x14ac:dyDescent="0.2">
      <c r="A776" s="21" t="s">
        <v>842</v>
      </c>
      <c r="B776" s="29">
        <v>4212126.67</v>
      </c>
      <c r="C776" s="29">
        <v>180452.13</v>
      </c>
      <c r="D776" s="29">
        <v>0</v>
      </c>
      <c r="E776" s="29">
        <v>0</v>
      </c>
      <c r="F776" s="29">
        <v>0</v>
      </c>
      <c r="G776" s="29">
        <v>55104</v>
      </c>
      <c r="H776" s="29">
        <v>0</v>
      </c>
      <c r="I776" s="29">
        <v>2369.58</v>
      </c>
      <c r="J776" s="29">
        <f t="shared" si="15"/>
        <v>4445313.22</v>
      </c>
    </row>
    <row r="777" spans="1:10" hidden="1" outlineLevel="1" x14ac:dyDescent="0.2">
      <c r="A777" s="21" t="s">
        <v>843</v>
      </c>
      <c r="B777" s="29">
        <v>2242686.42</v>
      </c>
      <c r="C777" s="29">
        <v>351497.11</v>
      </c>
      <c r="D777" s="29">
        <v>752.33</v>
      </c>
      <c r="E777" s="29">
        <v>0</v>
      </c>
      <c r="F777" s="29">
        <v>0</v>
      </c>
      <c r="G777" s="29">
        <v>0</v>
      </c>
      <c r="H777" s="29">
        <v>0</v>
      </c>
      <c r="I777" s="29">
        <v>45195.02</v>
      </c>
      <c r="J777" s="29">
        <f t="shared" si="15"/>
        <v>2549740.84</v>
      </c>
    </row>
    <row r="778" spans="1:10" hidden="1" outlineLevel="1" x14ac:dyDescent="0.2">
      <c r="A778" s="21" t="s">
        <v>844</v>
      </c>
      <c r="B778" s="29">
        <v>4771252.9800000004</v>
      </c>
      <c r="C778" s="29">
        <v>2066603.96</v>
      </c>
      <c r="D778" s="29">
        <v>0</v>
      </c>
      <c r="E778" s="29">
        <v>208362</v>
      </c>
      <c r="F778" s="29">
        <v>0</v>
      </c>
      <c r="G778" s="29">
        <v>0</v>
      </c>
      <c r="H778" s="29">
        <v>13737.46</v>
      </c>
      <c r="I778" s="29">
        <v>108842.16</v>
      </c>
      <c r="J778" s="29">
        <f t="shared" si="15"/>
        <v>6923639.3200000003</v>
      </c>
    </row>
    <row r="779" spans="1:10" hidden="1" outlineLevel="1" x14ac:dyDescent="0.2">
      <c r="A779" s="21" t="s">
        <v>845</v>
      </c>
      <c r="B779" s="29">
        <v>2655908.7999999998</v>
      </c>
      <c r="C779" s="29">
        <v>558987.65</v>
      </c>
      <c r="D779" s="29">
        <v>0</v>
      </c>
      <c r="E779" s="29">
        <v>30289.58</v>
      </c>
      <c r="F779" s="29">
        <v>0</v>
      </c>
      <c r="G779" s="29">
        <v>0</v>
      </c>
      <c r="H779" s="29">
        <v>0</v>
      </c>
      <c r="I779" s="29">
        <v>72327.179999999993</v>
      </c>
      <c r="J779" s="29">
        <f t="shared" si="15"/>
        <v>3172858.8499999996</v>
      </c>
    </row>
    <row r="780" spans="1:10" hidden="1" outlineLevel="1" x14ac:dyDescent="0.2">
      <c r="A780" s="21" t="s">
        <v>846</v>
      </c>
      <c r="B780" s="29">
        <v>588382.26</v>
      </c>
      <c r="C780" s="29">
        <v>1893.56</v>
      </c>
      <c r="D780" s="29">
        <v>9.7100000000000009</v>
      </c>
      <c r="E780" s="29">
        <v>0</v>
      </c>
      <c r="F780" s="29">
        <v>0</v>
      </c>
      <c r="G780" s="29">
        <v>0</v>
      </c>
      <c r="H780" s="29">
        <v>0</v>
      </c>
      <c r="I780" s="29">
        <v>0</v>
      </c>
      <c r="J780" s="29">
        <f t="shared" si="15"/>
        <v>590285.53</v>
      </c>
    </row>
    <row r="781" spans="1:10" hidden="1" outlineLevel="1" x14ac:dyDescent="0.2">
      <c r="A781" s="21" t="s">
        <v>847</v>
      </c>
      <c r="B781" s="29">
        <v>25517855.600000001</v>
      </c>
      <c r="C781" s="29">
        <v>12670839.17</v>
      </c>
      <c r="D781" s="29">
        <v>977.63</v>
      </c>
      <c r="E781" s="29">
        <v>584180.17000000004</v>
      </c>
      <c r="F781" s="29">
        <v>57539.83</v>
      </c>
      <c r="G781" s="29">
        <v>0</v>
      </c>
      <c r="H781" s="29">
        <v>9998.06</v>
      </c>
      <c r="I781" s="29">
        <v>434807.96</v>
      </c>
      <c r="J781" s="29">
        <f t="shared" si="15"/>
        <v>38386586.380000003</v>
      </c>
    </row>
    <row r="782" spans="1:10" hidden="1" outlineLevel="1" x14ac:dyDescent="0.2">
      <c r="A782" s="21" t="s">
        <v>848</v>
      </c>
      <c r="B782" s="29">
        <v>2592582.1</v>
      </c>
      <c r="C782" s="29">
        <v>158432.31</v>
      </c>
      <c r="D782" s="29">
        <v>0</v>
      </c>
      <c r="E782" s="29">
        <v>0</v>
      </c>
      <c r="F782" s="29">
        <v>0</v>
      </c>
      <c r="G782" s="29">
        <v>0</v>
      </c>
      <c r="H782" s="29">
        <v>0</v>
      </c>
      <c r="I782" s="29">
        <v>11795.58</v>
      </c>
      <c r="J782" s="29">
        <f t="shared" si="15"/>
        <v>2739218.83</v>
      </c>
    </row>
    <row r="783" spans="1:10" hidden="1" outlineLevel="1" x14ac:dyDescent="0.2">
      <c r="A783" s="21" t="s">
        <v>849</v>
      </c>
      <c r="B783" s="29">
        <v>3906514.88</v>
      </c>
      <c r="C783" s="29">
        <v>1314685.67</v>
      </c>
      <c r="D783" s="29">
        <v>349.51</v>
      </c>
      <c r="E783" s="29">
        <v>64818.43</v>
      </c>
      <c r="F783" s="29">
        <v>0</v>
      </c>
      <c r="G783" s="29">
        <v>0</v>
      </c>
      <c r="H783" s="29">
        <v>0</v>
      </c>
      <c r="I783" s="29">
        <v>18325</v>
      </c>
      <c r="J783" s="29">
        <f t="shared" si="15"/>
        <v>5268043.4899999993</v>
      </c>
    </row>
    <row r="784" spans="1:10" hidden="1" outlineLevel="1" x14ac:dyDescent="0.2">
      <c r="A784" s="21" t="s">
        <v>850</v>
      </c>
      <c r="B784" s="29">
        <v>8424650.9399999995</v>
      </c>
      <c r="C784" s="29">
        <v>2796499.67</v>
      </c>
      <c r="D784" s="29">
        <v>386.17</v>
      </c>
      <c r="E784" s="29">
        <v>0</v>
      </c>
      <c r="F784" s="29">
        <v>0</v>
      </c>
      <c r="G784" s="29">
        <v>0</v>
      </c>
      <c r="H784" s="29">
        <v>398.32</v>
      </c>
      <c r="I784" s="29">
        <v>260235.24</v>
      </c>
      <c r="J784" s="29">
        <f t="shared" si="15"/>
        <v>10960903.219999999</v>
      </c>
    </row>
    <row r="785" spans="1:10" hidden="1" outlineLevel="1" x14ac:dyDescent="0.2">
      <c r="A785" s="21" t="s">
        <v>851</v>
      </c>
      <c r="B785" s="29">
        <v>986055.46</v>
      </c>
      <c r="C785" s="29">
        <v>1193560.0900000001</v>
      </c>
      <c r="D785" s="29">
        <v>0</v>
      </c>
      <c r="E785" s="29">
        <v>91000</v>
      </c>
      <c r="F785" s="29">
        <v>0</v>
      </c>
      <c r="G785" s="29">
        <v>0</v>
      </c>
      <c r="H785" s="29">
        <v>0</v>
      </c>
      <c r="I785" s="29">
        <v>51528.4</v>
      </c>
      <c r="J785" s="29">
        <f t="shared" si="15"/>
        <v>2219087.15</v>
      </c>
    </row>
    <row r="786" spans="1:10" hidden="1" outlineLevel="1" x14ac:dyDescent="0.2">
      <c r="A786" s="21" t="s">
        <v>852</v>
      </c>
      <c r="B786" s="29">
        <v>3414552.55</v>
      </c>
      <c r="C786" s="29">
        <v>236528.28</v>
      </c>
      <c r="D786" s="29">
        <v>203.16</v>
      </c>
      <c r="E786" s="29">
        <v>0</v>
      </c>
      <c r="F786" s="29">
        <v>0</v>
      </c>
      <c r="G786" s="29">
        <v>0</v>
      </c>
      <c r="H786" s="29">
        <v>0</v>
      </c>
      <c r="I786" s="29">
        <v>4891.8900000000003</v>
      </c>
      <c r="J786" s="29">
        <f t="shared" si="15"/>
        <v>3646392.0999999996</v>
      </c>
    </row>
    <row r="787" spans="1:10" hidden="1" outlineLevel="1" x14ac:dyDescent="0.2">
      <c r="A787" s="21" t="s">
        <v>853</v>
      </c>
      <c r="B787" s="29">
        <v>2847323.03</v>
      </c>
      <c r="C787" s="29">
        <v>449483.67</v>
      </c>
      <c r="D787" s="29">
        <v>0</v>
      </c>
      <c r="E787" s="29">
        <v>0</v>
      </c>
      <c r="F787" s="29">
        <v>0</v>
      </c>
      <c r="G787" s="29">
        <v>0</v>
      </c>
      <c r="H787" s="29">
        <v>0</v>
      </c>
      <c r="I787" s="29">
        <v>32534.959999999999</v>
      </c>
      <c r="J787" s="29">
        <f t="shared" si="15"/>
        <v>3264271.7399999998</v>
      </c>
    </row>
    <row r="788" spans="1:10" hidden="1" outlineLevel="1" x14ac:dyDescent="0.2">
      <c r="A788" s="21" t="s">
        <v>854</v>
      </c>
      <c r="B788" s="29">
        <v>328638.15000000002</v>
      </c>
      <c r="C788" s="29">
        <v>9353.4599999999991</v>
      </c>
      <c r="D788" s="29">
        <v>0</v>
      </c>
      <c r="E788" s="29">
        <v>0</v>
      </c>
      <c r="F788" s="29">
        <v>0</v>
      </c>
      <c r="G788" s="29">
        <v>0</v>
      </c>
      <c r="H788" s="29">
        <v>22.5</v>
      </c>
      <c r="I788" s="29">
        <v>6213.8</v>
      </c>
      <c r="J788" s="29">
        <f t="shared" si="15"/>
        <v>331755.31000000006</v>
      </c>
    </row>
    <row r="789" spans="1:10" hidden="1" outlineLevel="1" x14ac:dyDescent="0.2">
      <c r="A789" s="21" t="s">
        <v>419</v>
      </c>
      <c r="B789" s="29">
        <v>17638451.780000001</v>
      </c>
      <c r="C789" s="29">
        <v>10189021.289999999</v>
      </c>
      <c r="D789" s="29">
        <v>0</v>
      </c>
      <c r="E789" s="29">
        <v>136855.85</v>
      </c>
      <c r="F789" s="29">
        <v>0</v>
      </c>
      <c r="G789" s="29">
        <v>0</v>
      </c>
      <c r="H789" s="29">
        <v>0</v>
      </c>
      <c r="I789" s="29">
        <v>720480.45</v>
      </c>
      <c r="J789" s="29">
        <f t="shared" si="15"/>
        <v>27243848.470000003</v>
      </c>
    </row>
    <row r="790" spans="1:10" hidden="1" outlineLevel="1" x14ac:dyDescent="0.2">
      <c r="A790" s="21" t="s">
        <v>855</v>
      </c>
      <c r="B790" s="29">
        <v>3634686.73</v>
      </c>
      <c r="C790" s="29">
        <v>554271.67000000004</v>
      </c>
      <c r="D790" s="29">
        <v>0</v>
      </c>
      <c r="E790" s="29">
        <v>0</v>
      </c>
      <c r="F790" s="29">
        <v>0</v>
      </c>
      <c r="G790" s="29">
        <v>0</v>
      </c>
      <c r="H790" s="29">
        <v>0</v>
      </c>
      <c r="I790" s="29">
        <v>25.1</v>
      </c>
      <c r="J790" s="29">
        <f t="shared" si="15"/>
        <v>4188933.3</v>
      </c>
    </row>
    <row r="791" spans="1:10" hidden="1" outlineLevel="1" x14ac:dyDescent="0.2">
      <c r="A791" s="21" t="s">
        <v>856</v>
      </c>
      <c r="B791" s="29">
        <v>1640180.75</v>
      </c>
      <c r="C791" s="29">
        <v>1761136.98</v>
      </c>
      <c r="D791" s="29">
        <v>0</v>
      </c>
      <c r="E791" s="29">
        <v>367348.21</v>
      </c>
      <c r="F791" s="29">
        <v>0</v>
      </c>
      <c r="G791" s="29">
        <v>0</v>
      </c>
      <c r="H791" s="29">
        <v>0</v>
      </c>
      <c r="I791" s="29">
        <v>201214.77</v>
      </c>
      <c r="J791" s="29">
        <f t="shared" si="15"/>
        <v>3567451.17</v>
      </c>
    </row>
    <row r="792" spans="1:10" hidden="1" outlineLevel="1" x14ac:dyDescent="0.2">
      <c r="A792" s="21" t="s">
        <v>857</v>
      </c>
      <c r="B792" s="29">
        <v>7413658.6699999999</v>
      </c>
      <c r="C792" s="29">
        <v>2283678.96</v>
      </c>
      <c r="D792" s="29">
        <v>1088.8499999999999</v>
      </c>
      <c r="E792" s="29">
        <v>44929.599999999999</v>
      </c>
      <c r="F792" s="29">
        <v>0</v>
      </c>
      <c r="G792" s="29">
        <v>0</v>
      </c>
      <c r="H792" s="29">
        <v>0</v>
      </c>
      <c r="I792" s="29">
        <v>79220.63</v>
      </c>
      <c r="J792" s="29">
        <f t="shared" si="15"/>
        <v>9664135.4499999974</v>
      </c>
    </row>
    <row r="793" spans="1:10" hidden="1" outlineLevel="1" x14ac:dyDescent="0.2">
      <c r="A793" s="21" t="s">
        <v>858</v>
      </c>
      <c r="B793" s="29">
        <v>2953758.22</v>
      </c>
      <c r="C793" s="29">
        <v>38081.379999999997</v>
      </c>
      <c r="D793" s="29">
        <v>612.49</v>
      </c>
      <c r="E793" s="29">
        <v>0</v>
      </c>
      <c r="F793" s="29">
        <v>0</v>
      </c>
      <c r="G793" s="29">
        <v>0</v>
      </c>
      <c r="H793" s="29">
        <v>0</v>
      </c>
      <c r="I793" s="29">
        <v>3211.25</v>
      </c>
      <c r="J793" s="29">
        <f t="shared" si="15"/>
        <v>2989240.8400000003</v>
      </c>
    </row>
    <row r="794" spans="1:10" hidden="1" outlineLevel="1" x14ac:dyDescent="0.2">
      <c r="A794" s="21" t="s">
        <v>859</v>
      </c>
      <c r="B794" s="29">
        <v>148396858.63999999</v>
      </c>
      <c r="C794" s="29">
        <v>93321048.409999996</v>
      </c>
      <c r="D794" s="29">
        <v>4347.76</v>
      </c>
      <c r="E794" s="29">
        <v>3101784.12</v>
      </c>
      <c r="F794" s="29">
        <v>32292.16</v>
      </c>
      <c r="G794" s="29">
        <v>0</v>
      </c>
      <c r="H794" s="29">
        <v>50309.22</v>
      </c>
      <c r="I794" s="29">
        <v>3329152.92</v>
      </c>
      <c r="J794" s="29">
        <f t="shared" si="15"/>
        <v>241476868.94999999</v>
      </c>
    </row>
    <row r="795" spans="1:10" hidden="1" outlineLevel="1" x14ac:dyDescent="0.2">
      <c r="A795" s="21" t="s">
        <v>860</v>
      </c>
      <c r="B795" s="29">
        <v>5315436.49</v>
      </c>
      <c r="C795" s="29">
        <v>1078575.0900000001</v>
      </c>
      <c r="D795" s="29">
        <v>902.79</v>
      </c>
      <c r="E795" s="29">
        <v>107447.66</v>
      </c>
      <c r="F795" s="29">
        <v>0</v>
      </c>
      <c r="G795" s="29">
        <v>0</v>
      </c>
      <c r="H795" s="29">
        <v>0</v>
      </c>
      <c r="I795" s="29">
        <v>226363.42</v>
      </c>
      <c r="J795" s="29">
        <f t="shared" si="15"/>
        <v>6275998.6100000003</v>
      </c>
    </row>
    <row r="796" spans="1:10" hidden="1" outlineLevel="1" x14ac:dyDescent="0.2">
      <c r="A796" s="21" t="s">
        <v>861</v>
      </c>
      <c r="B796" s="29">
        <v>5549623.9699999997</v>
      </c>
      <c r="C796" s="29">
        <v>1706084.91</v>
      </c>
      <c r="D796" s="29">
        <v>0</v>
      </c>
      <c r="E796" s="29">
        <v>82124.38</v>
      </c>
      <c r="F796" s="29">
        <v>0</v>
      </c>
      <c r="G796" s="29">
        <v>0</v>
      </c>
      <c r="H796" s="29">
        <v>0</v>
      </c>
      <c r="I796" s="29">
        <v>228503.93</v>
      </c>
      <c r="J796" s="29">
        <f t="shared" si="15"/>
        <v>7109329.3300000001</v>
      </c>
    </row>
    <row r="797" spans="1:10" hidden="1" outlineLevel="1" x14ac:dyDescent="0.2">
      <c r="A797" s="21" t="s">
        <v>862</v>
      </c>
      <c r="B797" s="29">
        <v>5135211.6399999997</v>
      </c>
      <c r="C797" s="29">
        <v>1230953.18</v>
      </c>
      <c r="D797" s="29">
        <v>0</v>
      </c>
      <c r="E797" s="29">
        <v>0</v>
      </c>
      <c r="F797" s="29">
        <v>0</v>
      </c>
      <c r="G797" s="29">
        <v>0</v>
      </c>
      <c r="H797" s="29">
        <v>0</v>
      </c>
      <c r="I797" s="29">
        <v>14539.38</v>
      </c>
      <c r="J797" s="29">
        <f t="shared" si="15"/>
        <v>6351625.4399999995</v>
      </c>
    </row>
    <row r="798" spans="1:10" hidden="1" outlineLevel="1" x14ac:dyDescent="0.2">
      <c r="A798" s="21" t="s">
        <v>863</v>
      </c>
      <c r="B798" s="29">
        <v>3802908.62</v>
      </c>
      <c r="C798" s="29">
        <v>5716560.3200000003</v>
      </c>
      <c r="D798" s="29">
        <v>5912.48</v>
      </c>
      <c r="E798" s="29">
        <v>0</v>
      </c>
      <c r="F798" s="29">
        <v>0</v>
      </c>
      <c r="G798" s="29">
        <v>0</v>
      </c>
      <c r="H798" s="29">
        <v>23758.400000000001</v>
      </c>
      <c r="I798" s="29">
        <v>385296.76</v>
      </c>
      <c r="J798" s="29">
        <f t="shared" si="15"/>
        <v>9116326.2600000016</v>
      </c>
    </row>
    <row r="799" spans="1:10" hidden="1" outlineLevel="1" x14ac:dyDescent="0.2">
      <c r="A799" s="21" t="s">
        <v>864</v>
      </c>
      <c r="B799" s="29">
        <v>1871086.13</v>
      </c>
      <c r="C799" s="29">
        <v>1216641.45</v>
      </c>
      <c r="D799" s="29">
        <v>0</v>
      </c>
      <c r="E799" s="29">
        <v>15555.39</v>
      </c>
      <c r="F799" s="29">
        <v>0</v>
      </c>
      <c r="G799" s="29">
        <v>0</v>
      </c>
      <c r="H799" s="29">
        <v>0</v>
      </c>
      <c r="I799" s="29">
        <v>105027.82</v>
      </c>
      <c r="J799" s="29">
        <f t="shared" si="15"/>
        <v>2998255.1500000004</v>
      </c>
    </row>
    <row r="800" spans="1:10" hidden="1" outlineLevel="1" x14ac:dyDescent="0.2">
      <c r="A800" s="21" t="s">
        <v>865</v>
      </c>
      <c r="B800" s="29">
        <v>772640.28</v>
      </c>
      <c r="C800" s="29">
        <v>1030.3</v>
      </c>
      <c r="D800" s="29">
        <v>0</v>
      </c>
      <c r="E800" s="29">
        <v>0</v>
      </c>
      <c r="F800" s="29">
        <v>0</v>
      </c>
      <c r="G800" s="29">
        <v>0</v>
      </c>
      <c r="H800" s="29">
        <v>0</v>
      </c>
      <c r="I800" s="29">
        <v>0</v>
      </c>
      <c r="J800" s="29">
        <f t="shared" si="15"/>
        <v>773670.58000000007</v>
      </c>
    </row>
    <row r="801" spans="1:10" hidden="1" outlineLevel="1" x14ac:dyDescent="0.2">
      <c r="A801" s="21" t="s">
        <v>866</v>
      </c>
      <c r="B801" s="29">
        <v>4407661.88</v>
      </c>
      <c r="C801" s="29">
        <v>1700268.61</v>
      </c>
      <c r="D801" s="29">
        <v>596.73</v>
      </c>
      <c r="E801" s="29">
        <v>88755.6</v>
      </c>
      <c r="F801" s="29">
        <v>0</v>
      </c>
      <c r="G801" s="29">
        <v>0</v>
      </c>
      <c r="H801" s="29">
        <v>0</v>
      </c>
      <c r="I801" s="29">
        <v>142500.20000000001</v>
      </c>
      <c r="J801" s="29">
        <f t="shared" si="15"/>
        <v>6054782.6200000001</v>
      </c>
    </row>
    <row r="802" spans="1:10" hidden="1" outlineLevel="1" x14ac:dyDescent="0.2">
      <c r="A802" s="21" t="s">
        <v>867</v>
      </c>
      <c r="B802" s="29">
        <v>131524.60999999999</v>
      </c>
      <c r="C802" s="29">
        <v>8358.31</v>
      </c>
      <c r="D802" s="29">
        <v>0</v>
      </c>
      <c r="E802" s="29">
        <v>0</v>
      </c>
      <c r="F802" s="29">
        <v>0</v>
      </c>
      <c r="G802" s="29">
        <v>0</v>
      </c>
      <c r="H802" s="29">
        <v>0</v>
      </c>
      <c r="I802" s="29">
        <v>0</v>
      </c>
      <c r="J802" s="29">
        <f t="shared" si="15"/>
        <v>139882.91999999998</v>
      </c>
    </row>
    <row r="803" spans="1:10" hidden="1" outlineLevel="1" x14ac:dyDescent="0.2">
      <c r="A803" s="21" t="s">
        <v>868</v>
      </c>
      <c r="B803" s="29">
        <v>2519306.27</v>
      </c>
      <c r="C803" s="29">
        <v>1990225.86</v>
      </c>
      <c r="D803" s="29">
        <v>0</v>
      </c>
      <c r="E803" s="29">
        <v>159570.66</v>
      </c>
      <c r="F803" s="29">
        <v>39403.050000000003</v>
      </c>
      <c r="G803" s="29">
        <v>0</v>
      </c>
      <c r="H803" s="29">
        <v>0</v>
      </c>
      <c r="I803" s="29">
        <v>23781.52</v>
      </c>
      <c r="J803" s="29">
        <f t="shared" si="15"/>
        <v>4684724.32</v>
      </c>
    </row>
    <row r="804" spans="1:10" hidden="1" outlineLevel="1" x14ac:dyDescent="0.2">
      <c r="A804" s="21" t="s">
        <v>869</v>
      </c>
      <c r="B804" s="29">
        <v>773422.69</v>
      </c>
      <c r="C804" s="29">
        <v>19541.21</v>
      </c>
      <c r="D804" s="29">
        <v>0</v>
      </c>
      <c r="E804" s="29">
        <v>0</v>
      </c>
      <c r="F804" s="29">
        <v>0</v>
      </c>
      <c r="G804" s="29">
        <v>0</v>
      </c>
      <c r="H804" s="29">
        <v>0</v>
      </c>
      <c r="I804" s="29">
        <v>8991.11</v>
      </c>
      <c r="J804" s="29">
        <f t="shared" si="15"/>
        <v>783972.78999999992</v>
      </c>
    </row>
    <row r="805" spans="1:10" hidden="1" outlineLevel="1" x14ac:dyDescent="0.2">
      <c r="A805" s="21" t="s">
        <v>870</v>
      </c>
      <c r="B805" s="29">
        <v>27030.240000000002</v>
      </c>
      <c r="C805" s="29">
        <v>34699.730000000003</v>
      </c>
      <c r="D805" s="29">
        <v>0</v>
      </c>
      <c r="E805" s="29">
        <v>0</v>
      </c>
      <c r="F805" s="29">
        <v>0</v>
      </c>
      <c r="G805" s="29">
        <v>0</v>
      </c>
      <c r="H805" s="29">
        <v>0</v>
      </c>
      <c r="I805" s="29">
        <v>3027.48</v>
      </c>
      <c r="J805" s="29">
        <f t="shared" si="15"/>
        <v>58702.49</v>
      </c>
    </row>
    <row r="806" spans="1:10" hidden="1" outlineLevel="1" x14ac:dyDescent="0.2">
      <c r="A806" s="21" t="s">
        <v>871</v>
      </c>
      <c r="B806" s="29">
        <v>1807929.91</v>
      </c>
      <c r="C806" s="29">
        <v>158355.15</v>
      </c>
      <c r="D806" s="29">
        <v>1036.55</v>
      </c>
      <c r="E806" s="29">
        <v>0</v>
      </c>
      <c r="F806" s="29">
        <v>0</v>
      </c>
      <c r="G806" s="29">
        <v>0</v>
      </c>
      <c r="H806" s="29">
        <v>2617.44</v>
      </c>
      <c r="I806" s="29">
        <v>0</v>
      </c>
      <c r="J806" s="29">
        <f t="shared" si="15"/>
        <v>1964704.17</v>
      </c>
    </row>
    <row r="807" spans="1:10" hidden="1" outlineLevel="1" x14ac:dyDescent="0.2">
      <c r="A807" s="21" t="s">
        <v>872</v>
      </c>
      <c r="B807" s="29">
        <v>437532.17</v>
      </c>
      <c r="C807" s="29">
        <v>4947.25</v>
      </c>
      <c r="D807" s="29">
        <v>0</v>
      </c>
      <c r="E807" s="29">
        <v>0</v>
      </c>
      <c r="F807" s="29">
        <v>0</v>
      </c>
      <c r="G807" s="29">
        <v>0</v>
      </c>
      <c r="H807" s="29">
        <v>0</v>
      </c>
      <c r="I807" s="29">
        <v>0</v>
      </c>
      <c r="J807" s="29">
        <f t="shared" si="15"/>
        <v>442479.42</v>
      </c>
    </row>
    <row r="808" spans="1:10" hidden="1" outlineLevel="1" x14ac:dyDescent="0.2">
      <c r="A808" s="21" t="s">
        <v>873</v>
      </c>
      <c r="B808" s="29">
        <v>3515272.1</v>
      </c>
      <c r="C808" s="29">
        <v>2889103.64</v>
      </c>
      <c r="D808" s="29">
        <v>0</v>
      </c>
      <c r="E808" s="29">
        <v>17803.91</v>
      </c>
      <c r="F808" s="29">
        <v>0</v>
      </c>
      <c r="G808" s="29">
        <v>0</v>
      </c>
      <c r="H808" s="29">
        <v>17004.2</v>
      </c>
      <c r="I808" s="29">
        <v>92488.35</v>
      </c>
      <c r="J808" s="29">
        <f t="shared" si="15"/>
        <v>6312687.1000000006</v>
      </c>
    </row>
    <row r="809" spans="1:10" hidden="1" outlineLevel="1" x14ac:dyDescent="0.2">
      <c r="A809" s="21" t="s">
        <v>874</v>
      </c>
      <c r="B809" s="29">
        <v>64265404.200000003</v>
      </c>
      <c r="C809" s="29">
        <v>27059174.559999999</v>
      </c>
      <c r="D809" s="29">
        <v>7819.01</v>
      </c>
      <c r="E809" s="29">
        <v>1272021.28</v>
      </c>
      <c r="F809" s="29">
        <v>47914.5</v>
      </c>
      <c r="G809" s="29">
        <v>0</v>
      </c>
      <c r="H809" s="29">
        <v>118600.04</v>
      </c>
      <c r="I809" s="29">
        <v>3047933.7</v>
      </c>
      <c r="J809" s="29">
        <f t="shared" si="15"/>
        <v>89485799.810000002</v>
      </c>
    </row>
    <row r="810" spans="1:10" hidden="1" outlineLevel="1" x14ac:dyDescent="0.2">
      <c r="A810" s="21" t="s">
        <v>875</v>
      </c>
      <c r="B810" s="29">
        <v>3433836.89</v>
      </c>
      <c r="C810" s="29">
        <v>11559.69</v>
      </c>
      <c r="D810" s="29">
        <v>0</v>
      </c>
      <c r="E810" s="29">
        <v>0</v>
      </c>
      <c r="F810" s="29">
        <v>0</v>
      </c>
      <c r="G810" s="29">
        <v>0</v>
      </c>
      <c r="H810" s="29">
        <v>0</v>
      </c>
      <c r="I810" s="29">
        <v>24470.19</v>
      </c>
      <c r="J810" s="29">
        <f t="shared" si="15"/>
        <v>3420926.39</v>
      </c>
    </row>
    <row r="811" spans="1:10" hidden="1" outlineLevel="1" x14ac:dyDescent="0.2">
      <c r="A811" s="21" t="s">
        <v>876</v>
      </c>
      <c r="B811" s="29">
        <v>618898.88</v>
      </c>
      <c r="C811" s="29">
        <v>128275.27</v>
      </c>
      <c r="D811" s="29">
        <v>0</v>
      </c>
      <c r="E811" s="29">
        <v>0</v>
      </c>
      <c r="F811" s="29">
        <v>0</v>
      </c>
      <c r="G811" s="29">
        <v>0</v>
      </c>
      <c r="H811" s="29">
        <v>0</v>
      </c>
      <c r="I811" s="29">
        <v>60028.77</v>
      </c>
      <c r="J811" s="29">
        <f t="shared" si="15"/>
        <v>687145.38</v>
      </c>
    </row>
    <row r="812" spans="1:10" hidden="1" outlineLevel="1" x14ac:dyDescent="0.2">
      <c r="A812" s="21" t="s">
        <v>877</v>
      </c>
      <c r="B812" s="29">
        <v>1732222.79</v>
      </c>
      <c r="C812" s="29">
        <v>31920.35</v>
      </c>
      <c r="D812" s="29">
        <v>679.58</v>
      </c>
      <c r="E812" s="29">
        <v>0</v>
      </c>
      <c r="F812" s="29">
        <v>0</v>
      </c>
      <c r="G812" s="29">
        <v>0</v>
      </c>
      <c r="H812" s="29">
        <v>0</v>
      </c>
      <c r="I812" s="29">
        <v>0</v>
      </c>
      <c r="J812" s="29">
        <f t="shared" si="15"/>
        <v>1764822.7200000002</v>
      </c>
    </row>
    <row r="813" spans="1:10" hidden="1" outlineLevel="1" x14ac:dyDescent="0.2">
      <c r="A813" s="21" t="s">
        <v>878</v>
      </c>
      <c r="B813" s="29">
        <v>2818340.31</v>
      </c>
      <c r="C813" s="29">
        <v>91205.78</v>
      </c>
      <c r="D813" s="29">
        <v>2227.33</v>
      </c>
      <c r="E813" s="29">
        <v>0</v>
      </c>
      <c r="F813" s="29">
        <v>0</v>
      </c>
      <c r="G813" s="29">
        <v>0</v>
      </c>
      <c r="H813" s="29">
        <v>0</v>
      </c>
      <c r="I813" s="29">
        <v>361.66</v>
      </c>
      <c r="J813" s="29">
        <f t="shared" si="15"/>
        <v>2911411.76</v>
      </c>
    </row>
    <row r="814" spans="1:10" hidden="1" outlineLevel="1" x14ac:dyDescent="0.2">
      <c r="A814" s="21" t="s">
        <v>879</v>
      </c>
      <c r="B814" s="29">
        <v>6515089.25</v>
      </c>
      <c r="C814" s="29">
        <v>403966.73</v>
      </c>
      <c r="D814" s="29">
        <v>524.6</v>
      </c>
      <c r="E814" s="29">
        <v>0</v>
      </c>
      <c r="F814" s="29">
        <v>0</v>
      </c>
      <c r="G814" s="29">
        <v>0</v>
      </c>
      <c r="H814" s="29">
        <v>29228.51</v>
      </c>
      <c r="I814" s="29">
        <v>165671.87</v>
      </c>
      <c r="J814" s="29">
        <f t="shared" ref="J814:J876" si="16">B814+C814+D814+E814+F814+G814-H814-I814</f>
        <v>6724680.2000000002</v>
      </c>
    </row>
    <row r="815" spans="1:10" hidden="1" outlineLevel="1" x14ac:dyDescent="0.2">
      <c r="A815" s="21" t="s">
        <v>880</v>
      </c>
      <c r="B815" s="29">
        <v>1663706.62</v>
      </c>
      <c r="C815" s="29">
        <v>129431.26</v>
      </c>
      <c r="D815" s="29">
        <v>0</v>
      </c>
      <c r="E815" s="29">
        <v>0</v>
      </c>
      <c r="F815" s="29">
        <v>0</v>
      </c>
      <c r="G815" s="29">
        <v>0</v>
      </c>
      <c r="H815" s="29">
        <v>0</v>
      </c>
      <c r="I815" s="29">
        <v>43270.57</v>
      </c>
      <c r="J815" s="29">
        <f t="shared" si="16"/>
        <v>1749867.31</v>
      </c>
    </row>
    <row r="816" spans="1:10" hidden="1" outlineLevel="1" x14ac:dyDescent="0.2">
      <c r="A816" s="21" t="s">
        <v>881</v>
      </c>
      <c r="B816" s="29">
        <v>3172407.38</v>
      </c>
      <c r="C816" s="29">
        <v>278809.62</v>
      </c>
      <c r="D816" s="29">
        <v>0</v>
      </c>
      <c r="E816" s="29">
        <v>0</v>
      </c>
      <c r="F816" s="29">
        <v>0</v>
      </c>
      <c r="G816" s="29">
        <v>0</v>
      </c>
      <c r="H816" s="29">
        <v>13079.08</v>
      </c>
      <c r="I816" s="29">
        <v>21167</v>
      </c>
      <c r="J816" s="29">
        <f t="shared" si="16"/>
        <v>3416970.92</v>
      </c>
    </row>
    <row r="817" spans="1:10" hidden="1" outlineLevel="1" x14ac:dyDescent="0.2">
      <c r="A817" s="21" t="s">
        <v>882</v>
      </c>
      <c r="B817" s="29">
        <v>3030826.64</v>
      </c>
      <c r="C817" s="29">
        <v>206552.92</v>
      </c>
      <c r="D817" s="29">
        <v>255.97</v>
      </c>
      <c r="E817" s="29">
        <v>0</v>
      </c>
      <c r="F817" s="29">
        <v>0</v>
      </c>
      <c r="G817" s="29">
        <v>0</v>
      </c>
      <c r="H817" s="29">
        <v>0</v>
      </c>
      <c r="I817" s="29">
        <v>32797.019999999997</v>
      </c>
      <c r="J817" s="29">
        <f t="shared" si="16"/>
        <v>3204838.5100000002</v>
      </c>
    </row>
    <row r="818" spans="1:10" hidden="1" outlineLevel="1" x14ac:dyDescent="0.2">
      <c r="A818" s="21" t="s">
        <v>413</v>
      </c>
      <c r="B818" s="29">
        <v>750589535.28999996</v>
      </c>
      <c r="C818" s="29">
        <v>336691215.27999997</v>
      </c>
      <c r="D818" s="29">
        <v>27957.82</v>
      </c>
      <c r="E818" s="29">
        <v>11496182.199999999</v>
      </c>
      <c r="F818" s="29">
        <v>40006.910000000003</v>
      </c>
      <c r="G818" s="29">
        <v>61878.6</v>
      </c>
      <c r="H818" s="29">
        <v>3260616.8</v>
      </c>
      <c r="I818" s="29">
        <v>10176059.65</v>
      </c>
      <c r="J818" s="29">
        <f t="shared" si="16"/>
        <v>1085470099.6499999</v>
      </c>
    </row>
    <row r="819" spans="1:10" hidden="1" outlineLevel="1" x14ac:dyDescent="0.2">
      <c r="A819" s="21" t="s">
        <v>883</v>
      </c>
      <c r="B819" s="29">
        <v>1444391.07</v>
      </c>
      <c r="C819" s="29">
        <v>20844.63</v>
      </c>
      <c r="D819" s="29">
        <v>0</v>
      </c>
      <c r="E819" s="29">
        <v>0</v>
      </c>
      <c r="F819" s="29">
        <v>0</v>
      </c>
      <c r="G819" s="29">
        <v>0</v>
      </c>
      <c r="H819" s="29">
        <v>0</v>
      </c>
      <c r="I819" s="29">
        <v>1770.95</v>
      </c>
      <c r="J819" s="29">
        <f t="shared" si="16"/>
        <v>1463464.75</v>
      </c>
    </row>
    <row r="820" spans="1:10" hidden="1" outlineLevel="1" x14ac:dyDescent="0.2">
      <c r="A820" s="21" t="s">
        <v>884</v>
      </c>
      <c r="B820" s="29">
        <v>3321163.82</v>
      </c>
      <c r="C820" s="29">
        <v>25213.72</v>
      </c>
      <c r="D820" s="29">
        <v>829.44</v>
      </c>
      <c r="E820" s="29">
        <v>0</v>
      </c>
      <c r="F820" s="29">
        <v>0</v>
      </c>
      <c r="G820" s="29">
        <v>0</v>
      </c>
      <c r="H820" s="29">
        <v>34406.49</v>
      </c>
      <c r="I820" s="29">
        <v>12.65</v>
      </c>
      <c r="J820" s="29">
        <f t="shared" si="16"/>
        <v>3312787.84</v>
      </c>
    </row>
    <row r="821" spans="1:10" hidden="1" outlineLevel="1" x14ac:dyDescent="0.2">
      <c r="A821" s="21" t="s">
        <v>885</v>
      </c>
      <c r="B821" s="29">
        <v>5412814.4699999997</v>
      </c>
      <c r="C821" s="29">
        <v>8979.5</v>
      </c>
      <c r="D821" s="29">
        <v>356.42</v>
      </c>
      <c r="E821" s="29">
        <v>0</v>
      </c>
      <c r="F821" s="29">
        <v>0</v>
      </c>
      <c r="G821" s="29">
        <v>0</v>
      </c>
      <c r="H821" s="29">
        <v>0</v>
      </c>
      <c r="I821" s="29">
        <v>49242.66</v>
      </c>
      <c r="J821" s="29">
        <f t="shared" si="16"/>
        <v>5372907.7299999995</v>
      </c>
    </row>
    <row r="822" spans="1:10" hidden="1" outlineLevel="1" x14ac:dyDescent="0.2">
      <c r="A822" s="21" t="s">
        <v>886</v>
      </c>
      <c r="B822" s="29">
        <v>8554615.8100000005</v>
      </c>
      <c r="C822" s="29">
        <v>2855596.5</v>
      </c>
      <c r="D822" s="29">
        <v>0</v>
      </c>
      <c r="E822" s="29">
        <v>67789.95</v>
      </c>
      <c r="F822" s="29">
        <v>0</v>
      </c>
      <c r="G822" s="29">
        <v>0</v>
      </c>
      <c r="H822" s="29">
        <v>0</v>
      </c>
      <c r="I822" s="29">
        <v>136324.06</v>
      </c>
      <c r="J822" s="29">
        <f t="shared" si="16"/>
        <v>11341678.199999999</v>
      </c>
    </row>
    <row r="823" spans="1:10" hidden="1" outlineLevel="1" x14ac:dyDescent="0.2">
      <c r="A823" s="21" t="s">
        <v>887</v>
      </c>
      <c r="B823" s="29">
        <v>275885.21000000002</v>
      </c>
      <c r="C823" s="29">
        <v>0</v>
      </c>
      <c r="D823" s="29">
        <v>0</v>
      </c>
      <c r="E823" s="29">
        <v>0</v>
      </c>
      <c r="F823" s="29">
        <v>0</v>
      </c>
      <c r="G823" s="29">
        <v>0</v>
      </c>
      <c r="H823" s="29">
        <v>0</v>
      </c>
      <c r="I823" s="29">
        <v>5595.25</v>
      </c>
      <c r="J823" s="29">
        <f t="shared" si="16"/>
        <v>270289.96000000002</v>
      </c>
    </row>
    <row r="824" spans="1:10" hidden="1" outlineLevel="1" x14ac:dyDescent="0.2">
      <c r="A824" s="21" t="s">
        <v>888</v>
      </c>
      <c r="B824" s="29">
        <v>2774924</v>
      </c>
      <c r="C824" s="29">
        <v>1356259.04</v>
      </c>
      <c r="D824" s="29">
        <v>822.66</v>
      </c>
      <c r="E824" s="29">
        <v>0</v>
      </c>
      <c r="F824" s="29">
        <v>0</v>
      </c>
      <c r="G824" s="29">
        <v>0</v>
      </c>
      <c r="H824" s="29">
        <v>-748.8</v>
      </c>
      <c r="I824" s="29">
        <v>97787.16</v>
      </c>
      <c r="J824" s="29">
        <f t="shared" si="16"/>
        <v>4034967.34</v>
      </c>
    </row>
    <row r="825" spans="1:10" hidden="1" outlineLevel="1" x14ac:dyDescent="0.2">
      <c r="A825" s="21" t="s">
        <v>889</v>
      </c>
      <c r="B825" s="29">
        <v>914202.87</v>
      </c>
      <c r="C825" s="29">
        <v>4233.2</v>
      </c>
      <c r="D825" s="29">
        <v>0</v>
      </c>
      <c r="E825" s="29">
        <v>0</v>
      </c>
      <c r="F825" s="29">
        <v>0</v>
      </c>
      <c r="G825" s="29">
        <v>0</v>
      </c>
      <c r="H825" s="29">
        <v>0</v>
      </c>
      <c r="I825" s="29">
        <v>191.42</v>
      </c>
      <c r="J825" s="29">
        <f t="shared" si="16"/>
        <v>918244.64999999991</v>
      </c>
    </row>
    <row r="826" spans="1:10" hidden="1" outlineLevel="1" x14ac:dyDescent="0.2">
      <c r="A826" s="21" t="s">
        <v>890</v>
      </c>
      <c r="B826" s="29">
        <v>2002127.13</v>
      </c>
      <c r="C826" s="29">
        <v>1200472.1000000001</v>
      </c>
      <c r="D826" s="29">
        <v>4210.2700000000004</v>
      </c>
      <c r="E826" s="29">
        <v>0</v>
      </c>
      <c r="F826" s="29">
        <v>0</v>
      </c>
      <c r="G826" s="29">
        <v>0</v>
      </c>
      <c r="H826" s="29">
        <v>0</v>
      </c>
      <c r="I826" s="29">
        <v>16816.23</v>
      </c>
      <c r="J826" s="29">
        <f t="shared" si="16"/>
        <v>3189993.27</v>
      </c>
    </row>
    <row r="827" spans="1:10" hidden="1" outlineLevel="1" x14ac:dyDescent="0.2">
      <c r="A827" s="21" t="s">
        <v>891</v>
      </c>
      <c r="B827" s="29">
        <v>480597.4</v>
      </c>
      <c r="C827" s="29">
        <v>0</v>
      </c>
      <c r="D827" s="29">
        <v>0</v>
      </c>
      <c r="E827" s="29">
        <v>0</v>
      </c>
      <c r="F827" s="29">
        <v>0</v>
      </c>
      <c r="G827" s="29">
        <v>0</v>
      </c>
      <c r="H827" s="29">
        <v>0</v>
      </c>
      <c r="I827" s="29">
        <v>6.8</v>
      </c>
      <c r="J827" s="29">
        <f t="shared" si="16"/>
        <v>480590.60000000003</v>
      </c>
    </row>
    <row r="828" spans="1:10" hidden="1" outlineLevel="1" x14ac:dyDescent="0.2">
      <c r="A828" s="21" t="s">
        <v>892</v>
      </c>
      <c r="B828" s="29">
        <v>2195785.9500000002</v>
      </c>
      <c r="C828" s="29">
        <v>2171217.3199999998</v>
      </c>
      <c r="D828" s="29">
        <v>169.53</v>
      </c>
      <c r="E828" s="29">
        <v>215817.22</v>
      </c>
      <c r="F828" s="29">
        <v>0</v>
      </c>
      <c r="G828" s="29">
        <v>0</v>
      </c>
      <c r="H828" s="29">
        <v>0</v>
      </c>
      <c r="I828" s="29">
        <v>281084.40000000002</v>
      </c>
      <c r="J828" s="29">
        <f t="shared" si="16"/>
        <v>4301905.6199999992</v>
      </c>
    </row>
    <row r="829" spans="1:10" hidden="1" outlineLevel="1" x14ac:dyDescent="0.2">
      <c r="A829" s="21" t="s">
        <v>893</v>
      </c>
      <c r="B829" s="29">
        <v>433237.09</v>
      </c>
      <c r="C829" s="29">
        <v>27922.23</v>
      </c>
      <c r="D829" s="29">
        <v>0</v>
      </c>
      <c r="E829" s="29">
        <v>0</v>
      </c>
      <c r="F829" s="29">
        <v>0</v>
      </c>
      <c r="G829" s="29">
        <v>0</v>
      </c>
      <c r="H829" s="29">
        <v>0</v>
      </c>
      <c r="I829" s="29">
        <v>6486.58</v>
      </c>
      <c r="J829" s="29">
        <f t="shared" si="16"/>
        <v>454672.74</v>
      </c>
    </row>
    <row r="830" spans="1:10" hidden="1" outlineLevel="1" x14ac:dyDescent="0.2">
      <c r="A830" s="21" t="s">
        <v>894</v>
      </c>
      <c r="B830" s="29">
        <v>729671.93</v>
      </c>
      <c r="C830" s="29">
        <v>92111.48</v>
      </c>
      <c r="D830" s="29">
        <v>0</v>
      </c>
      <c r="E830" s="29">
        <v>0</v>
      </c>
      <c r="F830" s="29">
        <v>0</v>
      </c>
      <c r="G830" s="29">
        <v>0</v>
      </c>
      <c r="H830" s="29">
        <v>0</v>
      </c>
      <c r="I830" s="29">
        <v>31319.14</v>
      </c>
      <c r="J830" s="29">
        <f t="shared" si="16"/>
        <v>790464.27</v>
      </c>
    </row>
    <row r="831" spans="1:10" hidden="1" outlineLevel="1" x14ac:dyDescent="0.2">
      <c r="A831" s="21" t="s">
        <v>895</v>
      </c>
      <c r="B831" s="29">
        <v>1224160.0900000001</v>
      </c>
      <c r="C831" s="29">
        <v>102743.7</v>
      </c>
      <c r="D831" s="29">
        <v>1455.78</v>
      </c>
      <c r="E831" s="29">
        <v>0</v>
      </c>
      <c r="F831" s="29">
        <v>0</v>
      </c>
      <c r="G831" s="29">
        <v>0</v>
      </c>
      <c r="H831" s="29">
        <v>0</v>
      </c>
      <c r="I831" s="29">
        <v>0</v>
      </c>
      <c r="J831" s="29">
        <f t="shared" si="16"/>
        <v>1328359.57</v>
      </c>
    </row>
    <row r="832" spans="1:10" hidden="1" outlineLevel="1" x14ac:dyDescent="0.2">
      <c r="A832" s="21" t="s">
        <v>896</v>
      </c>
      <c r="B832" s="29">
        <v>1968677.84</v>
      </c>
      <c r="C832" s="29">
        <v>1002870.19</v>
      </c>
      <c r="D832" s="29">
        <v>0</v>
      </c>
      <c r="E832" s="29">
        <v>90915.4</v>
      </c>
      <c r="F832" s="29">
        <v>0</v>
      </c>
      <c r="G832" s="29">
        <v>0</v>
      </c>
      <c r="H832" s="29">
        <v>0</v>
      </c>
      <c r="I832" s="29">
        <v>93641</v>
      </c>
      <c r="J832" s="29">
        <f t="shared" si="16"/>
        <v>2968822.43</v>
      </c>
    </row>
    <row r="833" spans="1:10" hidden="1" outlineLevel="1" x14ac:dyDescent="0.2">
      <c r="A833" s="21" t="s">
        <v>897</v>
      </c>
      <c r="B833" s="29">
        <v>1546266.62</v>
      </c>
      <c r="C833" s="29">
        <v>27101.45</v>
      </c>
      <c r="D833" s="29">
        <v>0</v>
      </c>
      <c r="E833" s="29">
        <v>0</v>
      </c>
      <c r="F833" s="29">
        <v>0</v>
      </c>
      <c r="G833" s="29">
        <v>0</v>
      </c>
      <c r="H833" s="29">
        <v>0</v>
      </c>
      <c r="I833" s="29">
        <v>0</v>
      </c>
      <c r="J833" s="29">
        <f t="shared" si="16"/>
        <v>1573368.07</v>
      </c>
    </row>
    <row r="834" spans="1:10" hidden="1" outlineLevel="1" x14ac:dyDescent="0.2">
      <c r="A834" s="21" t="s">
        <v>898</v>
      </c>
      <c r="B834" s="29">
        <v>2802242.75</v>
      </c>
      <c r="C834" s="29">
        <v>80936.67</v>
      </c>
      <c r="D834" s="29">
        <v>2053.34</v>
      </c>
      <c r="E834" s="29">
        <v>0</v>
      </c>
      <c r="F834" s="29">
        <v>0</v>
      </c>
      <c r="G834" s="29">
        <v>0</v>
      </c>
      <c r="H834" s="29">
        <v>0</v>
      </c>
      <c r="I834" s="29">
        <v>34444.519999999997</v>
      </c>
      <c r="J834" s="29">
        <f t="shared" si="16"/>
        <v>2850788.2399999998</v>
      </c>
    </row>
    <row r="835" spans="1:10" hidden="1" outlineLevel="1" x14ac:dyDescent="0.2">
      <c r="A835" s="21" t="s">
        <v>899</v>
      </c>
      <c r="B835" s="29">
        <v>1649610.66</v>
      </c>
      <c r="C835" s="29">
        <v>75389.45</v>
      </c>
      <c r="D835" s="29">
        <v>0</v>
      </c>
      <c r="E835" s="29">
        <v>0</v>
      </c>
      <c r="F835" s="29">
        <v>0</v>
      </c>
      <c r="G835" s="29">
        <v>0</v>
      </c>
      <c r="H835" s="29">
        <v>0</v>
      </c>
      <c r="I835" s="29">
        <v>15411.76</v>
      </c>
      <c r="J835" s="29">
        <f t="shared" si="16"/>
        <v>1709588.3499999999</v>
      </c>
    </row>
    <row r="836" spans="1:10" hidden="1" outlineLevel="1" x14ac:dyDescent="0.2">
      <c r="A836" s="21" t="s">
        <v>900</v>
      </c>
      <c r="B836" s="29">
        <v>5613226.7199999997</v>
      </c>
      <c r="C836" s="29">
        <v>2598885.59</v>
      </c>
      <c r="D836" s="29">
        <v>167.55</v>
      </c>
      <c r="E836" s="29">
        <v>305392.86</v>
      </c>
      <c r="F836" s="29">
        <v>0</v>
      </c>
      <c r="G836" s="29">
        <v>0</v>
      </c>
      <c r="H836" s="29">
        <v>2953.5</v>
      </c>
      <c r="I836" s="29">
        <v>298422.96000000002</v>
      </c>
      <c r="J836" s="29">
        <f t="shared" si="16"/>
        <v>8216296.2599999988</v>
      </c>
    </row>
    <row r="837" spans="1:10" hidden="1" outlineLevel="1" x14ac:dyDescent="0.2">
      <c r="A837" s="21" t="s">
        <v>901</v>
      </c>
      <c r="B837" s="29">
        <v>4102475.57</v>
      </c>
      <c r="C837" s="29">
        <v>706546.36</v>
      </c>
      <c r="D837" s="29">
        <v>152.01</v>
      </c>
      <c r="E837" s="29">
        <v>0</v>
      </c>
      <c r="F837" s="29">
        <v>0</v>
      </c>
      <c r="G837" s="29">
        <v>0</v>
      </c>
      <c r="H837" s="29">
        <v>0</v>
      </c>
      <c r="I837" s="29">
        <v>4070.5</v>
      </c>
      <c r="J837" s="29">
        <f t="shared" si="16"/>
        <v>4805103.4399999995</v>
      </c>
    </row>
    <row r="838" spans="1:10" hidden="1" outlineLevel="1" x14ac:dyDescent="0.2">
      <c r="A838" s="21" t="s">
        <v>902</v>
      </c>
      <c r="B838" s="29">
        <v>5267809.66</v>
      </c>
      <c r="C838" s="29">
        <v>28635.98</v>
      </c>
      <c r="D838" s="29">
        <v>1606.71</v>
      </c>
      <c r="E838" s="29">
        <v>0</v>
      </c>
      <c r="F838" s="29">
        <v>0</v>
      </c>
      <c r="G838" s="29">
        <v>0</v>
      </c>
      <c r="H838" s="29">
        <v>0</v>
      </c>
      <c r="I838" s="29">
        <v>1637.33</v>
      </c>
      <c r="J838" s="29">
        <f t="shared" si="16"/>
        <v>5296415.0200000005</v>
      </c>
    </row>
    <row r="839" spans="1:10" hidden="1" outlineLevel="1" x14ac:dyDescent="0.2">
      <c r="A839" s="21" t="s">
        <v>903</v>
      </c>
      <c r="B839" s="29">
        <v>4191186.04</v>
      </c>
      <c r="C839" s="29">
        <v>2818578.91</v>
      </c>
      <c r="D839" s="29">
        <v>339.98</v>
      </c>
      <c r="E839" s="29">
        <v>0</v>
      </c>
      <c r="F839" s="29">
        <v>0</v>
      </c>
      <c r="G839" s="29">
        <v>0</v>
      </c>
      <c r="H839" s="29">
        <v>0</v>
      </c>
      <c r="I839" s="29">
        <v>1068.22</v>
      </c>
      <c r="J839" s="29">
        <f t="shared" si="16"/>
        <v>7009036.7100000009</v>
      </c>
    </row>
    <row r="840" spans="1:10" hidden="1" outlineLevel="1" x14ac:dyDescent="0.2">
      <c r="A840" s="21" t="s">
        <v>904</v>
      </c>
      <c r="B840" s="29">
        <v>1703265.81</v>
      </c>
      <c r="C840" s="29">
        <v>1076688.45</v>
      </c>
      <c r="D840" s="29">
        <v>1143.69</v>
      </c>
      <c r="E840" s="29">
        <v>0</v>
      </c>
      <c r="F840" s="29">
        <v>0</v>
      </c>
      <c r="G840" s="29">
        <v>0</v>
      </c>
      <c r="H840" s="29">
        <v>1092.24</v>
      </c>
      <c r="I840" s="29">
        <v>129426.3</v>
      </c>
      <c r="J840" s="29">
        <f t="shared" si="16"/>
        <v>2650579.4099999997</v>
      </c>
    </row>
    <row r="841" spans="1:10" hidden="1" outlineLevel="1" x14ac:dyDescent="0.2">
      <c r="A841" s="21" t="s">
        <v>905</v>
      </c>
      <c r="B841" s="29">
        <v>27355206.219999999</v>
      </c>
      <c r="C841" s="29">
        <v>5843863.6699999999</v>
      </c>
      <c r="D841" s="29">
        <v>5497.95</v>
      </c>
      <c r="E841" s="29">
        <v>179641.02</v>
      </c>
      <c r="F841" s="29">
        <v>0</v>
      </c>
      <c r="G841" s="29">
        <v>0</v>
      </c>
      <c r="H841" s="29">
        <v>41504.53</v>
      </c>
      <c r="I841" s="29">
        <v>883674.76</v>
      </c>
      <c r="J841" s="29">
        <f t="shared" si="16"/>
        <v>32459029.569999997</v>
      </c>
    </row>
    <row r="842" spans="1:10" hidden="1" outlineLevel="1" x14ac:dyDescent="0.2">
      <c r="A842" s="21" t="s">
        <v>906</v>
      </c>
      <c r="B842" s="29">
        <v>629130.84</v>
      </c>
      <c r="C842" s="29">
        <v>43377.83</v>
      </c>
      <c r="D842" s="29">
        <v>206.18</v>
      </c>
      <c r="E842" s="29">
        <v>0</v>
      </c>
      <c r="F842" s="29">
        <v>0</v>
      </c>
      <c r="G842" s="29">
        <v>0</v>
      </c>
      <c r="H842" s="29">
        <v>0</v>
      </c>
      <c r="I842" s="29">
        <v>6639.34</v>
      </c>
      <c r="J842" s="29">
        <f t="shared" si="16"/>
        <v>666075.51</v>
      </c>
    </row>
    <row r="843" spans="1:10" hidden="1" outlineLevel="1" x14ac:dyDescent="0.2">
      <c r="A843" s="21" t="s">
        <v>907</v>
      </c>
      <c r="B843" s="29">
        <v>3209337.81</v>
      </c>
      <c r="C843" s="29">
        <v>497061.18</v>
      </c>
      <c r="D843" s="29">
        <v>0</v>
      </c>
      <c r="E843" s="29">
        <v>0</v>
      </c>
      <c r="F843" s="29">
        <v>0</v>
      </c>
      <c r="G843" s="29">
        <v>0</v>
      </c>
      <c r="H843" s="29">
        <v>31784.400000000001</v>
      </c>
      <c r="I843" s="29">
        <v>2831.11</v>
      </c>
      <c r="J843" s="29">
        <f t="shared" si="16"/>
        <v>3671783.4800000004</v>
      </c>
    </row>
    <row r="844" spans="1:10" hidden="1" outlineLevel="1" x14ac:dyDescent="0.2">
      <c r="A844" s="21" t="s">
        <v>908</v>
      </c>
      <c r="B844" s="29">
        <v>2883034.29</v>
      </c>
      <c r="C844" s="29">
        <v>2340.0300000000002</v>
      </c>
      <c r="D844" s="29">
        <v>0</v>
      </c>
      <c r="E844" s="29">
        <v>0</v>
      </c>
      <c r="F844" s="29">
        <v>0</v>
      </c>
      <c r="G844" s="29">
        <v>0</v>
      </c>
      <c r="H844" s="29">
        <v>0</v>
      </c>
      <c r="I844" s="29">
        <v>207.92</v>
      </c>
      <c r="J844" s="29">
        <f t="shared" si="16"/>
        <v>2885166.4</v>
      </c>
    </row>
    <row r="845" spans="1:10" hidden="1" outlineLevel="1" x14ac:dyDescent="0.2">
      <c r="A845" s="21" t="s">
        <v>909</v>
      </c>
      <c r="B845" s="29">
        <v>4452291.5199999996</v>
      </c>
      <c r="C845" s="29">
        <v>1983427.21</v>
      </c>
      <c r="D845" s="29">
        <v>372.22</v>
      </c>
      <c r="E845" s="29">
        <v>105674.98</v>
      </c>
      <c r="F845" s="29">
        <v>30922.69</v>
      </c>
      <c r="G845" s="29">
        <v>0</v>
      </c>
      <c r="H845" s="29">
        <v>0</v>
      </c>
      <c r="I845" s="29">
        <v>94299.51</v>
      </c>
      <c r="J845" s="29">
        <f t="shared" si="16"/>
        <v>6478389.1100000003</v>
      </c>
    </row>
    <row r="846" spans="1:10" hidden="1" outlineLevel="1" x14ac:dyDescent="0.2">
      <c r="A846" s="21" t="s">
        <v>910</v>
      </c>
      <c r="B846" s="29">
        <v>5283533.9800000004</v>
      </c>
      <c r="C846" s="29">
        <v>384900.89</v>
      </c>
      <c r="D846" s="29">
        <v>261.93</v>
      </c>
      <c r="E846" s="29">
        <v>0</v>
      </c>
      <c r="F846" s="29">
        <v>0</v>
      </c>
      <c r="G846" s="29">
        <v>0</v>
      </c>
      <c r="H846" s="29">
        <v>4232.3999999999996</v>
      </c>
      <c r="I846" s="29">
        <v>8929.4</v>
      </c>
      <c r="J846" s="29">
        <f t="shared" si="16"/>
        <v>5655534.9999999991</v>
      </c>
    </row>
    <row r="847" spans="1:10" hidden="1" outlineLevel="1" x14ac:dyDescent="0.2">
      <c r="A847" s="21" t="s">
        <v>911</v>
      </c>
      <c r="B847" s="29">
        <v>485153.11</v>
      </c>
      <c r="C847" s="29">
        <v>0</v>
      </c>
      <c r="D847" s="29">
        <v>0</v>
      </c>
      <c r="E847" s="29">
        <v>0</v>
      </c>
      <c r="F847" s="29">
        <v>0</v>
      </c>
      <c r="G847" s="29">
        <v>0</v>
      </c>
      <c r="H847" s="29">
        <v>0</v>
      </c>
      <c r="I847" s="29">
        <v>1317.2</v>
      </c>
      <c r="J847" s="29">
        <f t="shared" si="16"/>
        <v>483835.91</v>
      </c>
    </row>
    <row r="848" spans="1:10" hidden="1" outlineLevel="1" x14ac:dyDescent="0.2">
      <c r="A848" s="21" t="s">
        <v>912</v>
      </c>
      <c r="B848" s="29">
        <v>268700.19</v>
      </c>
      <c r="C848" s="29">
        <v>60958.35</v>
      </c>
      <c r="D848" s="29">
        <v>0</v>
      </c>
      <c r="E848" s="29">
        <v>10726.08</v>
      </c>
      <c r="F848" s="29">
        <v>0</v>
      </c>
      <c r="G848" s="29">
        <v>0</v>
      </c>
      <c r="H848" s="29">
        <v>0</v>
      </c>
      <c r="I848" s="29">
        <v>7007.4</v>
      </c>
      <c r="J848" s="29">
        <f t="shared" si="16"/>
        <v>333377.21999999997</v>
      </c>
    </row>
    <row r="849" spans="1:10" hidden="1" outlineLevel="1" x14ac:dyDescent="0.2">
      <c r="A849" s="21" t="s">
        <v>913</v>
      </c>
      <c r="B849" s="29">
        <v>1083972.32</v>
      </c>
      <c r="C849" s="29">
        <v>17255.939999999999</v>
      </c>
      <c r="D849" s="29">
        <v>0</v>
      </c>
      <c r="E849" s="29">
        <v>0</v>
      </c>
      <c r="F849" s="29">
        <v>0</v>
      </c>
      <c r="G849" s="29">
        <v>0</v>
      </c>
      <c r="H849" s="29">
        <v>0</v>
      </c>
      <c r="I849" s="29">
        <v>0</v>
      </c>
      <c r="J849" s="29">
        <f t="shared" si="16"/>
        <v>1101228.26</v>
      </c>
    </row>
    <row r="850" spans="1:10" hidden="1" outlineLevel="1" x14ac:dyDescent="0.2">
      <c r="A850" s="21" t="s">
        <v>914</v>
      </c>
      <c r="B850" s="29">
        <v>6919719.7699999996</v>
      </c>
      <c r="C850" s="29">
        <v>233853.11</v>
      </c>
      <c r="D850" s="29">
        <v>905.17</v>
      </c>
      <c r="E850" s="29">
        <v>0</v>
      </c>
      <c r="F850" s="29">
        <v>0</v>
      </c>
      <c r="G850" s="29">
        <v>0</v>
      </c>
      <c r="H850" s="29">
        <v>-24.86</v>
      </c>
      <c r="I850" s="29">
        <v>6912.24</v>
      </c>
      <c r="J850" s="29">
        <f t="shared" si="16"/>
        <v>7147590.6699999999</v>
      </c>
    </row>
    <row r="851" spans="1:10" hidden="1" outlineLevel="1" x14ac:dyDescent="0.2">
      <c r="A851" s="21" t="s">
        <v>915</v>
      </c>
      <c r="B851" s="29">
        <v>3716774.1</v>
      </c>
      <c r="C851" s="29">
        <v>31498.04</v>
      </c>
      <c r="D851" s="29">
        <v>0</v>
      </c>
      <c r="E851" s="29">
        <v>0</v>
      </c>
      <c r="F851" s="29">
        <v>0</v>
      </c>
      <c r="G851" s="29">
        <v>0</v>
      </c>
      <c r="H851" s="29">
        <v>0</v>
      </c>
      <c r="I851" s="29">
        <v>0</v>
      </c>
      <c r="J851" s="29">
        <f t="shared" si="16"/>
        <v>3748272.14</v>
      </c>
    </row>
    <row r="852" spans="1:10" hidden="1" outlineLevel="1" x14ac:dyDescent="0.2">
      <c r="A852" s="21" t="s">
        <v>916</v>
      </c>
      <c r="B852" s="29">
        <v>2071469.66</v>
      </c>
      <c r="C852" s="29">
        <v>833576.18</v>
      </c>
      <c r="D852" s="29">
        <v>0</v>
      </c>
      <c r="E852" s="29">
        <v>0</v>
      </c>
      <c r="F852" s="29">
        <v>0</v>
      </c>
      <c r="G852" s="29">
        <v>0</v>
      </c>
      <c r="H852" s="29">
        <v>0</v>
      </c>
      <c r="I852" s="29">
        <v>43410.51</v>
      </c>
      <c r="J852" s="29">
        <f t="shared" si="16"/>
        <v>2861635.33</v>
      </c>
    </row>
    <row r="853" spans="1:10" hidden="1" outlineLevel="1" x14ac:dyDescent="0.2">
      <c r="A853" s="21" t="s">
        <v>917</v>
      </c>
      <c r="B853" s="29">
        <v>6097526.8300000001</v>
      </c>
      <c r="C853" s="29">
        <v>266452.46000000002</v>
      </c>
      <c r="D853" s="29">
        <v>742.92</v>
      </c>
      <c r="E853" s="29">
        <v>0</v>
      </c>
      <c r="F853" s="29">
        <v>0</v>
      </c>
      <c r="G853" s="29">
        <v>0</v>
      </c>
      <c r="H853" s="29">
        <v>4573.2</v>
      </c>
      <c r="I853" s="29">
        <v>67343.429999999993</v>
      </c>
      <c r="J853" s="29">
        <f t="shared" si="16"/>
        <v>6292805.5800000001</v>
      </c>
    </row>
    <row r="854" spans="1:10" hidden="1" outlineLevel="1" x14ac:dyDescent="0.2">
      <c r="A854" s="21" t="s">
        <v>785</v>
      </c>
      <c r="B854" s="29">
        <v>28836754.48</v>
      </c>
      <c r="C854" s="29">
        <v>16008029.49</v>
      </c>
      <c r="D854" s="29">
        <v>240.42</v>
      </c>
      <c r="E854" s="29">
        <v>641819.6</v>
      </c>
      <c r="F854" s="29">
        <v>18559.27</v>
      </c>
      <c r="G854" s="29">
        <v>0</v>
      </c>
      <c r="H854" s="29">
        <v>27509.9</v>
      </c>
      <c r="I854" s="29">
        <v>359160.26</v>
      </c>
      <c r="J854" s="29">
        <f t="shared" si="16"/>
        <v>45118733.100000009</v>
      </c>
    </row>
    <row r="855" spans="1:10" hidden="1" outlineLevel="1" x14ac:dyDescent="0.2">
      <c r="A855" s="21" t="s">
        <v>918</v>
      </c>
      <c r="B855" s="29">
        <v>3073008.27</v>
      </c>
      <c r="C855" s="29">
        <v>994240.13</v>
      </c>
      <c r="D855" s="29">
        <v>1016.81</v>
      </c>
      <c r="E855" s="29">
        <v>0</v>
      </c>
      <c r="F855" s="29">
        <v>12828.87</v>
      </c>
      <c r="G855" s="29">
        <v>0</v>
      </c>
      <c r="H855" s="29">
        <v>0</v>
      </c>
      <c r="I855" s="29">
        <v>76516.06</v>
      </c>
      <c r="J855" s="29">
        <f t="shared" si="16"/>
        <v>4004578.02</v>
      </c>
    </row>
    <row r="856" spans="1:10" hidden="1" outlineLevel="1" x14ac:dyDescent="0.2">
      <c r="A856" s="21" t="s">
        <v>919</v>
      </c>
      <c r="B856" s="29">
        <v>7904057.9000000004</v>
      </c>
      <c r="C856" s="29">
        <v>518161.61</v>
      </c>
      <c r="D856" s="29">
        <v>542.24</v>
      </c>
      <c r="E856" s="29">
        <v>0</v>
      </c>
      <c r="F856" s="29">
        <v>0</v>
      </c>
      <c r="G856" s="29">
        <v>0</v>
      </c>
      <c r="H856" s="29">
        <v>5984.4</v>
      </c>
      <c r="I856" s="29">
        <v>3073.72</v>
      </c>
      <c r="J856" s="29">
        <f t="shared" si="16"/>
        <v>8413703.629999999</v>
      </c>
    </row>
    <row r="857" spans="1:10" hidden="1" outlineLevel="1" x14ac:dyDescent="0.2">
      <c r="A857" s="21" t="s">
        <v>920</v>
      </c>
      <c r="B857" s="29">
        <v>839256.84</v>
      </c>
      <c r="C857" s="29">
        <v>146072.38</v>
      </c>
      <c r="D857" s="29">
        <v>0</v>
      </c>
      <c r="E857" s="29">
        <v>0</v>
      </c>
      <c r="F857" s="29">
        <v>0</v>
      </c>
      <c r="G857" s="29">
        <v>0</v>
      </c>
      <c r="H857" s="29">
        <v>0</v>
      </c>
      <c r="I857" s="29">
        <v>56681.58</v>
      </c>
      <c r="J857" s="29">
        <f t="shared" si="16"/>
        <v>928647.64</v>
      </c>
    </row>
    <row r="858" spans="1:10" hidden="1" outlineLevel="1" x14ac:dyDescent="0.2">
      <c r="A858" s="21" t="s">
        <v>921</v>
      </c>
      <c r="B858" s="29">
        <v>3144711.62</v>
      </c>
      <c r="C858" s="29">
        <v>135254.14000000001</v>
      </c>
      <c r="D858" s="29">
        <v>96.7</v>
      </c>
      <c r="E858" s="29">
        <v>0</v>
      </c>
      <c r="F858" s="29">
        <v>0</v>
      </c>
      <c r="G858" s="29">
        <v>0</v>
      </c>
      <c r="H858" s="29">
        <v>474</v>
      </c>
      <c r="I858" s="29">
        <v>8396.41</v>
      </c>
      <c r="J858" s="29">
        <f t="shared" si="16"/>
        <v>3271192.0500000003</v>
      </c>
    </row>
    <row r="859" spans="1:10" hidden="1" outlineLevel="1" x14ac:dyDescent="0.2">
      <c r="A859" s="21" t="s">
        <v>922</v>
      </c>
      <c r="B859" s="29">
        <v>701772.18</v>
      </c>
      <c r="C859" s="29">
        <v>0</v>
      </c>
      <c r="D859" s="29">
        <v>0</v>
      </c>
      <c r="E859" s="29">
        <v>0</v>
      </c>
      <c r="F859" s="29">
        <v>0</v>
      </c>
      <c r="G859" s="29">
        <v>0</v>
      </c>
      <c r="H859" s="29">
        <v>0</v>
      </c>
      <c r="I859" s="29">
        <v>24995.03</v>
      </c>
      <c r="J859" s="29">
        <f t="shared" si="16"/>
        <v>676777.15</v>
      </c>
    </row>
    <row r="860" spans="1:10" hidden="1" outlineLevel="1" x14ac:dyDescent="0.2">
      <c r="A860" s="21" t="s">
        <v>923</v>
      </c>
      <c r="B860" s="29">
        <v>2135362.84</v>
      </c>
      <c r="C860" s="29">
        <v>422150.39</v>
      </c>
      <c r="D860" s="29">
        <v>0</v>
      </c>
      <c r="E860" s="29">
        <v>14405.62</v>
      </c>
      <c r="F860" s="29">
        <v>0</v>
      </c>
      <c r="G860" s="29">
        <v>0</v>
      </c>
      <c r="H860" s="29">
        <v>0</v>
      </c>
      <c r="I860" s="29">
        <v>77920.89</v>
      </c>
      <c r="J860" s="29">
        <f t="shared" si="16"/>
        <v>2493997.96</v>
      </c>
    </row>
    <row r="861" spans="1:10" hidden="1" outlineLevel="1" x14ac:dyDescent="0.2">
      <c r="A861" s="21" t="s">
        <v>924</v>
      </c>
      <c r="B861" s="29">
        <v>6951450.5099999998</v>
      </c>
      <c r="C861" s="29">
        <v>1673922.21</v>
      </c>
      <c r="D861" s="29">
        <v>3441.64</v>
      </c>
      <c r="E861" s="29">
        <v>55936.94</v>
      </c>
      <c r="F861" s="29">
        <v>0</v>
      </c>
      <c r="G861" s="29">
        <v>0</v>
      </c>
      <c r="H861" s="29">
        <v>30961.64</v>
      </c>
      <c r="I861" s="29">
        <v>147900.87</v>
      </c>
      <c r="J861" s="29">
        <f t="shared" si="16"/>
        <v>8505888.7899999991</v>
      </c>
    </row>
    <row r="862" spans="1:10" hidden="1" outlineLevel="1" x14ac:dyDescent="0.2">
      <c r="A862" s="21" t="s">
        <v>381</v>
      </c>
      <c r="B862" s="29">
        <v>2723641.59</v>
      </c>
      <c r="C862" s="29">
        <v>4645992.7699999996</v>
      </c>
      <c r="D862" s="29">
        <v>1848.07</v>
      </c>
      <c r="E862" s="29">
        <v>0</v>
      </c>
      <c r="F862" s="29">
        <v>0</v>
      </c>
      <c r="G862" s="29">
        <v>0</v>
      </c>
      <c r="H862" s="29">
        <v>33564.5</v>
      </c>
      <c r="I862" s="29">
        <v>190346.37</v>
      </c>
      <c r="J862" s="29">
        <f t="shared" si="16"/>
        <v>7147571.5599999996</v>
      </c>
    </row>
    <row r="863" spans="1:10" hidden="1" outlineLevel="1" x14ac:dyDescent="0.2">
      <c r="A863" s="21" t="s">
        <v>925</v>
      </c>
      <c r="B863" s="29">
        <v>5839423.7599999998</v>
      </c>
      <c r="C863" s="29">
        <v>735667.63</v>
      </c>
      <c r="D863" s="29">
        <v>0</v>
      </c>
      <c r="E863" s="29">
        <v>0</v>
      </c>
      <c r="F863" s="29">
        <v>0</v>
      </c>
      <c r="G863" s="29">
        <v>0</v>
      </c>
      <c r="H863" s="29">
        <v>1579.6</v>
      </c>
      <c r="I863" s="29">
        <v>64390.73</v>
      </c>
      <c r="J863" s="29">
        <f t="shared" si="16"/>
        <v>6509121.0599999996</v>
      </c>
    </row>
    <row r="864" spans="1:10" hidden="1" outlineLevel="1" x14ac:dyDescent="0.2">
      <c r="A864" s="21" t="s">
        <v>926</v>
      </c>
      <c r="B864" s="29">
        <v>2916705.82</v>
      </c>
      <c r="C864" s="29">
        <v>684952.22</v>
      </c>
      <c r="D864" s="29">
        <v>413.38</v>
      </c>
      <c r="E864" s="29">
        <v>22958.07</v>
      </c>
      <c r="F864" s="29">
        <v>0</v>
      </c>
      <c r="G864" s="29">
        <v>0</v>
      </c>
      <c r="H864" s="29">
        <v>0</v>
      </c>
      <c r="I864" s="29">
        <v>25177.89</v>
      </c>
      <c r="J864" s="29">
        <f t="shared" si="16"/>
        <v>3599851.5999999996</v>
      </c>
    </row>
    <row r="865" spans="1:10" hidden="1" outlineLevel="1" x14ac:dyDescent="0.2">
      <c r="A865" s="21" t="s">
        <v>319</v>
      </c>
      <c r="B865" s="29">
        <v>19853317.789999999</v>
      </c>
      <c r="C865" s="29">
        <v>12424449.68</v>
      </c>
      <c r="D865" s="29">
        <v>0</v>
      </c>
      <c r="E865" s="29">
        <v>1009228.96</v>
      </c>
      <c r="F865" s="29">
        <v>112042.5</v>
      </c>
      <c r="G865" s="29">
        <v>42000</v>
      </c>
      <c r="H865" s="29">
        <v>0</v>
      </c>
      <c r="I865" s="29">
        <v>629057.07999999996</v>
      </c>
      <c r="J865" s="29">
        <f t="shared" si="16"/>
        <v>32811981.850000001</v>
      </c>
    </row>
    <row r="866" spans="1:10" hidden="1" outlineLevel="1" x14ac:dyDescent="0.2">
      <c r="A866" s="21" t="s">
        <v>927</v>
      </c>
      <c r="B866" s="29">
        <v>6694528.0899999999</v>
      </c>
      <c r="C866" s="29">
        <v>325969.40000000002</v>
      </c>
      <c r="D866" s="29">
        <v>171.08</v>
      </c>
      <c r="E866" s="29">
        <v>0</v>
      </c>
      <c r="F866" s="29">
        <v>0</v>
      </c>
      <c r="G866" s="29">
        <v>0</v>
      </c>
      <c r="H866" s="29">
        <v>0</v>
      </c>
      <c r="I866" s="29">
        <v>9652.4599999999991</v>
      </c>
      <c r="J866" s="29">
        <f t="shared" si="16"/>
        <v>7011016.1100000003</v>
      </c>
    </row>
    <row r="867" spans="1:10" hidden="1" outlineLevel="1" x14ac:dyDescent="0.2">
      <c r="A867" s="21" t="s">
        <v>928</v>
      </c>
      <c r="B867" s="29">
        <v>3492861.13</v>
      </c>
      <c r="C867" s="29">
        <v>112100.25</v>
      </c>
      <c r="D867" s="29">
        <v>22.19</v>
      </c>
      <c r="E867" s="29">
        <v>0</v>
      </c>
      <c r="F867" s="29">
        <v>0</v>
      </c>
      <c r="G867" s="29">
        <v>0</v>
      </c>
      <c r="H867" s="29">
        <v>2090.92</v>
      </c>
      <c r="I867" s="29">
        <v>11140.82</v>
      </c>
      <c r="J867" s="29">
        <f t="shared" si="16"/>
        <v>3591751.83</v>
      </c>
    </row>
    <row r="868" spans="1:10" hidden="1" outlineLevel="1" x14ac:dyDescent="0.2">
      <c r="A868" s="21" t="s">
        <v>929</v>
      </c>
      <c r="B868" s="29">
        <v>5819975.5499999998</v>
      </c>
      <c r="C868" s="29">
        <v>1251460.2</v>
      </c>
      <c r="D868" s="29">
        <v>644.97</v>
      </c>
      <c r="E868" s="29">
        <v>0</v>
      </c>
      <c r="F868" s="29">
        <v>0</v>
      </c>
      <c r="G868" s="29">
        <v>0</v>
      </c>
      <c r="H868" s="29">
        <v>0</v>
      </c>
      <c r="I868" s="29">
        <v>110141.03</v>
      </c>
      <c r="J868" s="29">
        <f t="shared" si="16"/>
        <v>6961939.6899999995</v>
      </c>
    </row>
    <row r="869" spans="1:10" hidden="1" outlineLevel="1" x14ac:dyDescent="0.2">
      <c r="A869" s="21" t="s">
        <v>930</v>
      </c>
      <c r="B869" s="29">
        <v>3253153.51</v>
      </c>
      <c r="C869" s="29">
        <v>1066444.32</v>
      </c>
      <c r="D869" s="29">
        <v>119.27</v>
      </c>
      <c r="E869" s="29">
        <v>0</v>
      </c>
      <c r="F869" s="29">
        <v>0</v>
      </c>
      <c r="G869" s="29">
        <v>0</v>
      </c>
      <c r="H869" s="29">
        <v>0</v>
      </c>
      <c r="I869" s="29">
        <v>33028.300000000003</v>
      </c>
      <c r="J869" s="29">
        <f t="shared" si="16"/>
        <v>4286688.8</v>
      </c>
    </row>
    <row r="870" spans="1:10" hidden="1" outlineLevel="1" x14ac:dyDescent="0.2">
      <c r="A870" s="21" t="s">
        <v>931</v>
      </c>
      <c r="B870" s="29">
        <v>9014950.5</v>
      </c>
      <c r="C870" s="29">
        <v>1381024.56</v>
      </c>
      <c r="D870" s="29">
        <v>5066.28</v>
      </c>
      <c r="E870" s="29">
        <v>0</v>
      </c>
      <c r="F870" s="29">
        <v>0</v>
      </c>
      <c r="G870" s="29">
        <v>0</v>
      </c>
      <c r="H870" s="29">
        <v>95520</v>
      </c>
      <c r="I870" s="29">
        <v>255241.53</v>
      </c>
      <c r="J870" s="29">
        <f t="shared" si="16"/>
        <v>10050279.810000001</v>
      </c>
    </row>
    <row r="871" spans="1:10" hidden="1" outlineLevel="1" x14ac:dyDescent="0.2">
      <c r="A871" s="21" t="s">
        <v>932</v>
      </c>
      <c r="B871" s="29">
        <v>1240845.8500000001</v>
      </c>
      <c r="C871" s="29">
        <v>181457.45</v>
      </c>
      <c r="D871" s="29">
        <v>13.39</v>
      </c>
      <c r="E871" s="29">
        <v>0</v>
      </c>
      <c r="F871" s="29">
        <v>0</v>
      </c>
      <c r="G871" s="29">
        <v>0</v>
      </c>
      <c r="H871" s="29">
        <v>0</v>
      </c>
      <c r="I871" s="29">
        <v>7134.19</v>
      </c>
      <c r="J871" s="29">
        <f t="shared" si="16"/>
        <v>1415182.5</v>
      </c>
    </row>
    <row r="872" spans="1:10" hidden="1" outlineLevel="1" x14ac:dyDescent="0.2">
      <c r="A872" s="21" t="s">
        <v>279</v>
      </c>
      <c r="B872" s="29">
        <v>6000207.2400000002</v>
      </c>
      <c r="C872" s="29">
        <v>2995366.09</v>
      </c>
      <c r="D872" s="29">
        <v>0</v>
      </c>
      <c r="E872" s="29">
        <v>217326.3</v>
      </c>
      <c r="F872" s="29">
        <v>0</v>
      </c>
      <c r="G872" s="29">
        <v>0</v>
      </c>
      <c r="H872" s="29">
        <v>0</v>
      </c>
      <c r="I872" s="29">
        <v>75601.45</v>
      </c>
      <c r="J872" s="29">
        <f t="shared" si="16"/>
        <v>9137298.1800000016</v>
      </c>
    </row>
    <row r="873" spans="1:10" hidden="1" outlineLevel="1" x14ac:dyDescent="0.2">
      <c r="A873" s="21" t="s">
        <v>933</v>
      </c>
      <c r="B873" s="29">
        <v>1345263.79</v>
      </c>
      <c r="C873" s="29">
        <v>161319.1</v>
      </c>
      <c r="D873" s="29">
        <v>1364.12</v>
      </c>
      <c r="E873" s="29">
        <v>0</v>
      </c>
      <c r="F873" s="29">
        <v>0</v>
      </c>
      <c r="G873" s="29">
        <v>0</v>
      </c>
      <c r="H873" s="29">
        <v>7182.9</v>
      </c>
      <c r="I873" s="29">
        <v>9428.25</v>
      </c>
      <c r="J873" s="29">
        <f t="shared" si="16"/>
        <v>1491335.8600000003</v>
      </c>
    </row>
    <row r="874" spans="1:10" hidden="1" outlineLevel="1" x14ac:dyDescent="0.2">
      <c r="A874" s="21" t="s">
        <v>934</v>
      </c>
      <c r="B874" s="29">
        <v>16417494.470000001</v>
      </c>
      <c r="C874" s="29">
        <v>3988986.84</v>
      </c>
      <c r="D874" s="29">
        <v>1638.8</v>
      </c>
      <c r="E874" s="29">
        <v>107804.38</v>
      </c>
      <c r="F874" s="29">
        <v>0</v>
      </c>
      <c r="G874" s="29">
        <v>0</v>
      </c>
      <c r="H874" s="29">
        <v>6966.23</v>
      </c>
      <c r="I874" s="29">
        <v>637785.06000000006</v>
      </c>
      <c r="J874" s="29">
        <f t="shared" si="16"/>
        <v>19871173.200000003</v>
      </c>
    </row>
    <row r="875" spans="1:10" hidden="1" outlineLevel="1" x14ac:dyDescent="0.2">
      <c r="A875" s="21" t="s">
        <v>935</v>
      </c>
      <c r="B875" s="29">
        <v>6169240.9199999999</v>
      </c>
      <c r="C875" s="29">
        <v>276902.65999999997</v>
      </c>
      <c r="D875" s="29">
        <v>3469.4</v>
      </c>
      <c r="E875" s="29">
        <v>6452.63</v>
      </c>
      <c r="F875" s="29">
        <v>0</v>
      </c>
      <c r="G875" s="29">
        <v>0</v>
      </c>
      <c r="H875" s="29">
        <v>9400</v>
      </c>
      <c r="I875" s="29">
        <v>17514.04</v>
      </c>
      <c r="J875" s="29">
        <f t="shared" si="16"/>
        <v>6429151.5700000003</v>
      </c>
    </row>
    <row r="876" spans="1:10" hidden="1" outlineLevel="1" x14ac:dyDescent="0.2">
      <c r="A876" s="21" t="s">
        <v>261</v>
      </c>
      <c r="B876" s="29">
        <v>6513.07</v>
      </c>
      <c r="C876" s="29">
        <v>0</v>
      </c>
      <c r="D876" s="29">
        <v>0</v>
      </c>
      <c r="E876" s="29">
        <v>0</v>
      </c>
      <c r="F876" s="29">
        <v>0</v>
      </c>
      <c r="G876" s="29">
        <v>0</v>
      </c>
      <c r="H876" s="29">
        <v>0</v>
      </c>
      <c r="I876" s="29">
        <v>0</v>
      </c>
      <c r="J876" s="29">
        <f t="shared" si="16"/>
        <v>6513.07</v>
      </c>
    </row>
    <row r="877" spans="1:10" hidden="1" outlineLevel="1" x14ac:dyDescent="0.2">
      <c r="A877" s="21" t="s">
        <v>936</v>
      </c>
      <c r="B877" s="29">
        <v>1678181.52</v>
      </c>
      <c r="C877" s="29">
        <v>3368.62</v>
      </c>
      <c r="D877" s="29">
        <v>0</v>
      </c>
      <c r="E877" s="29">
        <v>0</v>
      </c>
      <c r="F877" s="29">
        <v>0</v>
      </c>
      <c r="G877" s="29">
        <v>0</v>
      </c>
      <c r="H877" s="29">
        <v>0</v>
      </c>
      <c r="I877" s="29">
        <v>21753.73</v>
      </c>
      <c r="J877" s="29">
        <f t="shared" ref="J877" si="17">B877+C877+D877+E877+F877+G877-H877-I877</f>
        <v>1659796.4100000001</v>
      </c>
    </row>
    <row r="878" spans="1:10" hidden="1" outlineLevel="1" x14ac:dyDescent="0.2">
      <c r="A878" s="21" t="s">
        <v>937</v>
      </c>
      <c r="B878" s="29">
        <v>9284026.6799999997</v>
      </c>
      <c r="C878" s="29">
        <v>851328.39</v>
      </c>
      <c r="D878" s="29">
        <v>1148.67</v>
      </c>
      <c r="E878" s="29">
        <v>0</v>
      </c>
      <c r="F878" s="29">
        <v>0</v>
      </c>
      <c r="G878" s="29">
        <v>0</v>
      </c>
      <c r="H878" s="29">
        <v>0</v>
      </c>
      <c r="I878" s="29">
        <v>676737.13</v>
      </c>
      <c r="J878" s="29">
        <f>B878+C878+D878+E878+F878+G878-H878-I878</f>
        <v>9459766.6099999994</v>
      </c>
    </row>
    <row r="879" spans="1:10" collapsed="1" x14ac:dyDescent="0.2">
      <c r="A879" s="8" t="s">
        <v>15</v>
      </c>
      <c r="B879" s="28">
        <f t="shared" ref="B879:J879" si="18">B5+B165+B385+B749</f>
        <v>9004815177.8600006</v>
      </c>
      <c r="C879" s="28">
        <f t="shared" si="18"/>
        <v>10068913542.709999</v>
      </c>
      <c r="D879" s="28">
        <f t="shared" si="18"/>
        <v>603010.79</v>
      </c>
      <c r="E879" s="28">
        <f t="shared" si="18"/>
        <v>205520834.66999999</v>
      </c>
      <c r="F879" s="28">
        <f t="shared" si="18"/>
        <v>11780507.799999999</v>
      </c>
      <c r="G879" s="28">
        <f t="shared" si="18"/>
        <v>7309234.1100000003</v>
      </c>
      <c r="H879" s="28">
        <f t="shared" si="18"/>
        <v>34368633.909999996</v>
      </c>
      <c r="I879" s="28">
        <f t="shared" si="18"/>
        <v>279038421.71000004</v>
      </c>
      <c r="J879" s="28">
        <f t="shared" si="18"/>
        <v>18985535252.320004</v>
      </c>
    </row>
    <row r="880" spans="1:10" x14ac:dyDescent="0.2">
      <c r="A880" s="23"/>
      <c r="B880" s="17"/>
      <c r="C880" s="17"/>
      <c r="D880" s="17"/>
      <c r="E880" s="17"/>
      <c r="F880" s="17"/>
      <c r="G880" s="17"/>
      <c r="H880" s="17"/>
      <c r="I880" s="17"/>
    </row>
    <row r="881" spans="1:11" x14ac:dyDescent="0.2">
      <c r="A881" s="23"/>
      <c r="B881" s="17"/>
      <c r="C881" s="17"/>
      <c r="D881" s="17"/>
      <c r="E881" s="17"/>
      <c r="F881" s="17"/>
      <c r="G881" s="17"/>
      <c r="H881" s="17"/>
      <c r="I881" s="17"/>
    </row>
    <row r="882" spans="1:11" ht="127.5" x14ac:dyDescent="0.2">
      <c r="A882" s="234" t="s">
        <v>88</v>
      </c>
      <c r="B882" s="234" t="s">
        <v>938</v>
      </c>
      <c r="C882" s="234" t="s">
        <v>939</v>
      </c>
      <c r="D882" s="234" t="s">
        <v>940</v>
      </c>
      <c r="E882" s="234" t="s">
        <v>941</v>
      </c>
      <c r="F882" s="234" t="s">
        <v>942</v>
      </c>
      <c r="G882" s="234" t="s">
        <v>943</v>
      </c>
      <c r="H882" s="234" t="s">
        <v>944</v>
      </c>
      <c r="I882" s="234" t="s">
        <v>945</v>
      </c>
      <c r="J882" s="234" t="s">
        <v>946</v>
      </c>
      <c r="K882" s="234" t="s">
        <v>947</v>
      </c>
    </row>
    <row r="883" spans="1:11" ht="52.5" customHeight="1" x14ac:dyDescent="0.2">
      <c r="A883" s="235"/>
      <c r="B883" s="235" t="s">
        <v>948</v>
      </c>
      <c r="C883" s="235" t="s">
        <v>949</v>
      </c>
      <c r="D883" s="235" t="s">
        <v>950</v>
      </c>
      <c r="E883" s="235" t="s">
        <v>951</v>
      </c>
      <c r="F883" s="235" t="s">
        <v>952</v>
      </c>
      <c r="G883" s="235" t="s">
        <v>953</v>
      </c>
      <c r="H883" s="235" t="s">
        <v>954</v>
      </c>
      <c r="I883" s="235" t="s">
        <v>955</v>
      </c>
      <c r="J883" s="235" t="s">
        <v>956</v>
      </c>
      <c r="K883" s="235" t="s">
        <v>957</v>
      </c>
    </row>
    <row r="884" spans="1:11" ht="13.5" customHeight="1" x14ac:dyDescent="0.2">
      <c r="A884" s="209" t="str">
        <f>'Anlage 1a'!A7</f>
        <v>50Hertz</v>
      </c>
      <c r="B884" s="208">
        <f>'Anlage 1g'!$D393</f>
        <v>20588986.550000001</v>
      </c>
      <c r="C884" s="208">
        <f>'Anlage 1g'!$D402</f>
        <v>20057775.539999999</v>
      </c>
      <c r="D884" s="208">
        <f>'Anlage 1g'!$D411</f>
        <v>37722.649999999994</v>
      </c>
      <c r="E884" s="208">
        <f>'Anlage 1g'!$C420</f>
        <v>3312441.26</v>
      </c>
      <c r="F884" s="208">
        <f>'Anlage 1g'!$C429</f>
        <v>159847.28999999998</v>
      </c>
      <c r="G884" s="208">
        <f>'Anlage 1g'!$C438</f>
        <v>853186.77</v>
      </c>
      <c r="H884" s="208">
        <f>'Anlage 1g'!$C447</f>
        <v>-2195236.44</v>
      </c>
      <c r="I884" s="208">
        <f>'Anlage 1g'!$C456</f>
        <v>248479.38</v>
      </c>
      <c r="J884" s="208">
        <f>B884+C884+D884+E884+F884+G884-H884-I884</f>
        <v>46956717.119999997</v>
      </c>
      <c r="K884" s="208">
        <f>J5+J884</f>
        <v>3936014778.0800004</v>
      </c>
    </row>
    <row r="885" spans="1:11" hidden="1" outlineLevel="1" x14ac:dyDescent="0.2">
      <c r="A885" s="198" t="s">
        <v>106</v>
      </c>
      <c r="B885" s="198">
        <v>0</v>
      </c>
      <c r="C885">
        <v>0</v>
      </c>
      <c r="D885" s="198">
        <v>0</v>
      </c>
      <c r="E885" s="208">
        <v>0</v>
      </c>
      <c r="F885" s="208">
        <v>0</v>
      </c>
      <c r="G885" s="208">
        <v>0</v>
      </c>
      <c r="H885" s="208">
        <v>0</v>
      </c>
      <c r="I885" s="198">
        <v>0</v>
      </c>
      <c r="J885" s="208">
        <v>0</v>
      </c>
      <c r="K885" s="208">
        <f t="shared" ref="K885:K916" si="19">J7+J885</f>
        <v>5037373.38</v>
      </c>
    </row>
    <row r="886" spans="1:11" hidden="1" outlineLevel="1" x14ac:dyDescent="0.2">
      <c r="A886" s="198" t="s">
        <v>107</v>
      </c>
      <c r="B886" s="198">
        <v>0</v>
      </c>
      <c r="C886">
        <v>0</v>
      </c>
      <c r="D886" s="198">
        <v>0</v>
      </c>
      <c r="E886" s="208">
        <v>0</v>
      </c>
      <c r="F886" s="208">
        <v>0</v>
      </c>
      <c r="G886" s="208">
        <v>0</v>
      </c>
      <c r="H886" s="208">
        <v>0</v>
      </c>
      <c r="I886" s="198">
        <v>0</v>
      </c>
      <c r="J886" s="208">
        <v>0</v>
      </c>
      <c r="K886" s="208">
        <f t="shared" si="19"/>
        <v>4079240.09</v>
      </c>
    </row>
    <row r="887" spans="1:11" hidden="1" outlineLevel="1" x14ac:dyDescent="0.2">
      <c r="A887" s="198" t="s">
        <v>108</v>
      </c>
      <c r="B887" s="198">
        <v>0</v>
      </c>
      <c r="C887">
        <v>0</v>
      </c>
      <c r="D887" s="198">
        <v>0</v>
      </c>
      <c r="E887" s="208">
        <v>0</v>
      </c>
      <c r="F887" s="208">
        <v>0</v>
      </c>
      <c r="G887" s="208">
        <v>0</v>
      </c>
      <c r="H887" s="208">
        <v>0</v>
      </c>
      <c r="I887" s="198">
        <v>0</v>
      </c>
      <c r="J887" s="208">
        <v>0</v>
      </c>
      <c r="K887" s="208">
        <f t="shared" si="19"/>
        <v>678.65</v>
      </c>
    </row>
    <row r="888" spans="1:11" hidden="1" outlineLevel="1" x14ac:dyDescent="0.2">
      <c r="A888" s="198" t="s">
        <v>109</v>
      </c>
      <c r="B888" s="198">
        <v>0</v>
      </c>
      <c r="C888">
        <v>0</v>
      </c>
      <c r="D888" s="198">
        <v>0</v>
      </c>
      <c r="E888" s="208">
        <v>0</v>
      </c>
      <c r="F888" s="208">
        <v>0</v>
      </c>
      <c r="G888" s="208">
        <v>0</v>
      </c>
      <c r="H888" s="208">
        <v>0</v>
      </c>
      <c r="I888" s="198">
        <v>0</v>
      </c>
      <c r="J888" s="208">
        <v>0</v>
      </c>
      <c r="K888" s="208">
        <f t="shared" si="19"/>
        <v>2555984.9500000002</v>
      </c>
    </row>
    <row r="889" spans="1:11" hidden="1" outlineLevel="1" x14ac:dyDescent="0.2">
      <c r="A889" s="198" t="s">
        <v>110</v>
      </c>
      <c r="B889" s="212">
        <v>11813.45</v>
      </c>
      <c r="C889">
        <v>0</v>
      </c>
      <c r="D889" s="198">
        <v>0</v>
      </c>
      <c r="E889" s="208">
        <v>0</v>
      </c>
      <c r="F889" s="208">
        <v>0</v>
      </c>
      <c r="G889" s="208">
        <v>0</v>
      </c>
      <c r="H889" s="208">
        <v>0</v>
      </c>
      <c r="I889" s="198">
        <v>0</v>
      </c>
      <c r="J889" s="208">
        <v>11813.45</v>
      </c>
      <c r="K889" s="208">
        <f t="shared" si="19"/>
        <v>6431050.6100000003</v>
      </c>
    </row>
    <row r="890" spans="1:11" hidden="1" outlineLevel="1" x14ac:dyDescent="0.2">
      <c r="A890" s="198" t="s">
        <v>111</v>
      </c>
      <c r="B890" s="212">
        <v>3634.49</v>
      </c>
      <c r="C890">
        <v>0</v>
      </c>
      <c r="D890" s="198">
        <v>17.649999999999999</v>
      </c>
      <c r="E890" s="208">
        <v>0</v>
      </c>
      <c r="F890" s="208">
        <v>0</v>
      </c>
      <c r="G890" s="208">
        <v>0</v>
      </c>
      <c r="H890" s="208">
        <v>0</v>
      </c>
      <c r="I890" s="198">
        <v>0</v>
      </c>
      <c r="J890" s="208">
        <v>3652.14</v>
      </c>
      <c r="K890" s="208">
        <f t="shared" si="19"/>
        <v>8423345.7700000014</v>
      </c>
    </row>
    <row r="891" spans="1:11" hidden="1" outlineLevel="1" x14ac:dyDescent="0.2">
      <c r="A891" s="198" t="s">
        <v>112</v>
      </c>
      <c r="B891" s="198">
        <v>0</v>
      </c>
      <c r="C891">
        <v>0</v>
      </c>
      <c r="D891" s="198">
        <v>0</v>
      </c>
      <c r="E891" s="208">
        <v>0</v>
      </c>
      <c r="F891" s="208">
        <v>0</v>
      </c>
      <c r="G891" s="208">
        <v>0</v>
      </c>
      <c r="H891" s="208">
        <v>0</v>
      </c>
      <c r="I891" s="198">
        <v>0</v>
      </c>
      <c r="J891" s="208">
        <v>0</v>
      </c>
      <c r="K891" s="208">
        <f t="shared" si="19"/>
        <v>4546608.1399999997</v>
      </c>
    </row>
    <row r="892" spans="1:11" hidden="1" outlineLevel="1" x14ac:dyDescent="0.2">
      <c r="A892" s="198" t="s">
        <v>113</v>
      </c>
      <c r="B892" s="212">
        <v>12072.38</v>
      </c>
      <c r="C892">
        <v>387.53</v>
      </c>
      <c r="D892" s="198">
        <v>0</v>
      </c>
      <c r="E892" s="208">
        <v>0</v>
      </c>
      <c r="F892" s="208">
        <v>0</v>
      </c>
      <c r="G892" s="208">
        <v>0</v>
      </c>
      <c r="H892" s="208">
        <v>0</v>
      </c>
      <c r="I892" s="198">
        <v>0</v>
      </c>
      <c r="J892" s="208">
        <v>12459.91</v>
      </c>
      <c r="K892" s="208">
        <f t="shared" si="19"/>
        <v>1392511.73</v>
      </c>
    </row>
    <row r="893" spans="1:11" hidden="1" outlineLevel="1" x14ac:dyDescent="0.2">
      <c r="A893" s="198" t="s">
        <v>114</v>
      </c>
      <c r="B893" s="212">
        <v>9487.5</v>
      </c>
      <c r="C893">
        <v>-0.04</v>
      </c>
      <c r="D893" s="198">
        <v>0</v>
      </c>
      <c r="E893" s="208">
        <v>0</v>
      </c>
      <c r="F893" s="208">
        <v>0</v>
      </c>
      <c r="G893" s="208">
        <v>0</v>
      </c>
      <c r="H893" s="208">
        <v>0</v>
      </c>
      <c r="I893" s="198">
        <v>0</v>
      </c>
      <c r="J893" s="208">
        <v>9487.4599999999991</v>
      </c>
      <c r="K893" s="208">
        <f t="shared" si="19"/>
        <v>2221519.35</v>
      </c>
    </row>
    <row r="894" spans="1:11" hidden="1" outlineLevel="1" x14ac:dyDescent="0.2">
      <c r="A894" s="198" t="s">
        <v>115</v>
      </c>
      <c r="B894" s="198">
        <v>0</v>
      </c>
      <c r="C894">
        <v>0</v>
      </c>
      <c r="D894" s="198">
        <v>0</v>
      </c>
      <c r="E894" s="208">
        <v>0</v>
      </c>
      <c r="F894" s="208">
        <v>0</v>
      </c>
      <c r="G894" s="208">
        <v>0</v>
      </c>
      <c r="H894" s="208">
        <v>0</v>
      </c>
      <c r="I894" s="198">
        <v>0</v>
      </c>
      <c r="J894" s="208">
        <v>0</v>
      </c>
      <c r="K894" s="208">
        <f t="shared" si="19"/>
        <v>6004565.1299999999</v>
      </c>
    </row>
    <row r="895" spans="1:11" hidden="1" outlineLevel="1" x14ac:dyDescent="0.2">
      <c r="A895" s="198" t="s">
        <v>116</v>
      </c>
      <c r="B895" s="198">
        <v>806.8</v>
      </c>
      <c r="C895">
        <v>0</v>
      </c>
      <c r="D895" s="198">
        <v>0</v>
      </c>
      <c r="E895" s="208">
        <v>0</v>
      </c>
      <c r="F895" s="208">
        <v>0</v>
      </c>
      <c r="G895" s="208">
        <v>0</v>
      </c>
      <c r="H895" s="208">
        <v>0</v>
      </c>
      <c r="I895" s="198">
        <v>0</v>
      </c>
      <c r="J895" s="208">
        <v>806.8</v>
      </c>
      <c r="K895" s="208">
        <f t="shared" si="19"/>
        <v>2466873.88</v>
      </c>
    </row>
    <row r="896" spans="1:11" hidden="1" outlineLevel="1" x14ac:dyDescent="0.2">
      <c r="A896" s="198" t="s">
        <v>117</v>
      </c>
      <c r="B896" s="212">
        <v>15397.83</v>
      </c>
      <c r="C896">
        <v>0</v>
      </c>
      <c r="D896" s="198">
        <v>0</v>
      </c>
      <c r="E896" s="208">
        <v>0</v>
      </c>
      <c r="F896" s="208">
        <v>0</v>
      </c>
      <c r="G896" s="208">
        <v>0</v>
      </c>
      <c r="H896" s="208">
        <v>0</v>
      </c>
      <c r="I896" s="198">
        <v>0</v>
      </c>
      <c r="J896" s="208">
        <v>15397.83</v>
      </c>
      <c r="K896" s="208">
        <f t="shared" si="19"/>
        <v>1254141.83</v>
      </c>
    </row>
    <row r="897" spans="1:11" hidden="1" outlineLevel="1" x14ac:dyDescent="0.2">
      <c r="A897" s="198" t="s">
        <v>118</v>
      </c>
      <c r="B897" s="198">
        <v>0</v>
      </c>
      <c r="C897">
        <v>0</v>
      </c>
      <c r="D897" s="198">
        <v>0</v>
      </c>
      <c r="E897" s="208">
        <v>0</v>
      </c>
      <c r="F897" s="208">
        <v>0</v>
      </c>
      <c r="G897" s="208">
        <v>0</v>
      </c>
      <c r="H897" s="208">
        <v>0</v>
      </c>
      <c r="I897" s="198">
        <v>0</v>
      </c>
      <c r="J897" s="208">
        <v>0</v>
      </c>
      <c r="K897" s="208">
        <f t="shared" si="19"/>
        <v>809182.07</v>
      </c>
    </row>
    <row r="898" spans="1:11" hidden="1" outlineLevel="1" x14ac:dyDescent="0.2">
      <c r="A898" s="198" t="s">
        <v>119</v>
      </c>
      <c r="B898" s="212">
        <v>2603.65</v>
      </c>
      <c r="C898">
        <v>0</v>
      </c>
      <c r="D898" s="198">
        <v>0</v>
      </c>
      <c r="E898" s="208">
        <v>0</v>
      </c>
      <c r="F898" s="208">
        <v>0</v>
      </c>
      <c r="G898" s="208">
        <v>0</v>
      </c>
      <c r="H898" s="208">
        <v>0</v>
      </c>
      <c r="I898" s="198">
        <v>0</v>
      </c>
      <c r="J898" s="208">
        <v>2603.65</v>
      </c>
      <c r="K898" s="208">
        <f t="shared" si="19"/>
        <v>7338736.0900000008</v>
      </c>
    </row>
    <row r="899" spans="1:11" hidden="1" outlineLevel="1" x14ac:dyDescent="0.2">
      <c r="A899" s="198" t="s">
        <v>120</v>
      </c>
      <c r="B899" s="212">
        <v>9549908.5199999996</v>
      </c>
      <c r="C899" s="197">
        <v>17645988.66</v>
      </c>
      <c r="D899" s="198">
        <v>569.54999999999995</v>
      </c>
      <c r="E899" s="208">
        <v>3187186.6</v>
      </c>
      <c r="F899" s="208">
        <v>0</v>
      </c>
      <c r="G899" s="208">
        <v>42533.22</v>
      </c>
      <c r="H899" s="208">
        <v>-2255200</v>
      </c>
      <c r="I899" s="212">
        <v>54252.31</v>
      </c>
      <c r="J899" s="208">
        <v>32627134.239999998</v>
      </c>
      <c r="K899" s="208">
        <f t="shared" si="19"/>
        <v>972399610.63</v>
      </c>
    </row>
    <row r="900" spans="1:11" hidden="1" outlineLevel="1" x14ac:dyDescent="0.2">
      <c r="A900" s="198" t="s">
        <v>121</v>
      </c>
      <c r="B900" s="212">
        <v>89894.62</v>
      </c>
      <c r="C900">
        <v>0</v>
      </c>
      <c r="D900" s="198">
        <v>0</v>
      </c>
      <c r="E900" s="208">
        <v>0</v>
      </c>
      <c r="F900" s="208">
        <v>0</v>
      </c>
      <c r="G900" s="208">
        <v>0</v>
      </c>
      <c r="H900" s="208">
        <v>0</v>
      </c>
      <c r="I900" s="198">
        <v>0</v>
      </c>
      <c r="J900" s="208">
        <v>89894.62</v>
      </c>
      <c r="K900" s="208">
        <f t="shared" si="19"/>
        <v>6820704.2800000003</v>
      </c>
    </row>
    <row r="901" spans="1:11" hidden="1" outlineLevel="1" x14ac:dyDescent="0.2">
      <c r="A901" s="198" t="s">
        <v>122</v>
      </c>
      <c r="B901" s="198">
        <v>0</v>
      </c>
      <c r="C901">
        <v>0</v>
      </c>
      <c r="D901" s="198">
        <v>0</v>
      </c>
      <c r="E901" s="208">
        <v>0</v>
      </c>
      <c r="F901" s="208">
        <v>0</v>
      </c>
      <c r="G901" s="208">
        <v>0</v>
      </c>
      <c r="H901" s="208">
        <v>0</v>
      </c>
      <c r="I901" s="198">
        <v>0</v>
      </c>
      <c r="J901" s="208">
        <v>0</v>
      </c>
      <c r="K901" s="208">
        <f t="shared" si="19"/>
        <v>270560.86</v>
      </c>
    </row>
    <row r="902" spans="1:11" hidden="1" outlineLevel="1" x14ac:dyDescent="0.2">
      <c r="A902" s="198" t="s">
        <v>123</v>
      </c>
      <c r="B902" s="198">
        <v>0</v>
      </c>
      <c r="C902">
        <v>0</v>
      </c>
      <c r="D902" s="198">
        <v>0</v>
      </c>
      <c r="E902" s="208">
        <v>0</v>
      </c>
      <c r="F902" s="208">
        <v>88492.63</v>
      </c>
      <c r="G902" s="208">
        <v>0</v>
      </c>
      <c r="H902" s="208">
        <v>0</v>
      </c>
      <c r="I902" s="212">
        <v>7601.63</v>
      </c>
      <c r="J902" s="208">
        <v>80891</v>
      </c>
      <c r="K902" s="208">
        <f t="shared" si="19"/>
        <v>4118386.17</v>
      </c>
    </row>
    <row r="903" spans="1:11" hidden="1" outlineLevel="1" x14ac:dyDescent="0.2">
      <c r="A903" s="198" t="s">
        <v>124</v>
      </c>
      <c r="B903" s="212">
        <v>4911.47</v>
      </c>
      <c r="C903">
        <v>0</v>
      </c>
      <c r="D903" s="198">
        <v>0</v>
      </c>
      <c r="E903" s="208">
        <v>0</v>
      </c>
      <c r="F903" s="208">
        <v>0</v>
      </c>
      <c r="G903" s="208">
        <v>0</v>
      </c>
      <c r="H903" s="208">
        <v>0</v>
      </c>
      <c r="I903" s="198">
        <v>0</v>
      </c>
      <c r="J903" s="208">
        <v>4911.47</v>
      </c>
      <c r="K903" s="208">
        <f t="shared" si="19"/>
        <v>1489911.78</v>
      </c>
    </row>
    <row r="904" spans="1:11" hidden="1" outlineLevel="1" x14ac:dyDescent="0.2">
      <c r="A904" s="198" t="s">
        <v>125</v>
      </c>
      <c r="B904" s="198">
        <v>0</v>
      </c>
      <c r="C904">
        <v>0</v>
      </c>
      <c r="D904" s="198">
        <v>0</v>
      </c>
      <c r="E904" s="208">
        <v>0</v>
      </c>
      <c r="F904" s="208">
        <v>0</v>
      </c>
      <c r="G904" s="208">
        <v>0</v>
      </c>
      <c r="H904" s="208">
        <v>0</v>
      </c>
      <c r="I904" s="198">
        <v>0</v>
      </c>
      <c r="J904" s="208">
        <v>0</v>
      </c>
      <c r="K904" s="208">
        <f t="shared" si="19"/>
        <v>524393.66</v>
      </c>
    </row>
    <row r="905" spans="1:11" hidden="1" outlineLevel="1" x14ac:dyDescent="0.2">
      <c r="A905" s="198" t="s">
        <v>126</v>
      </c>
      <c r="B905" s="212">
        <v>2472.9699999999998</v>
      </c>
      <c r="C905">
        <v>0</v>
      </c>
      <c r="D905" s="198">
        <v>0</v>
      </c>
      <c r="E905" s="208">
        <v>0</v>
      </c>
      <c r="F905" s="208">
        <v>0</v>
      </c>
      <c r="G905" s="208">
        <v>0</v>
      </c>
      <c r="H905" s="208">
        <v>0</v>
      </c>
      <c r="I905" s="198">
        <v>0</v>
      </c>
      <c r="J905" s="208">
        <v>2472.9699999999998</v>
      </c>
      <c r="K905" s="208">
        <f t="shared" si="19"/>
        <v>2123143.75</v>
      </c>
    </row>
    <row r="906" spans="1:11" hidden="1" outlineLevel="1" x14ac:dyDescent="0.2">
      <c r="A906" s="198" t="s">
        <v>127</v>
      </c>
      <c r="B906" s="198">
        <v>0</v>
      </c>
      <c r="C906">
        <v>0</v>
      </c>
      <c r="D906" s="198">
        <v>0</v>
      </c>
      <c r="E906" s="208">
        <v>0</v>
      </c>
      <c r="F906" s="208">
        <v>6467.44</v>
      </c>
      <c r="G906" s="208">
        <v>110621.7</v>
      </c>
      <c r="H906" s="208">
        <v>0</v>
      </c>
      <c r="I906" s="198">
        <v>0</v>
      </c>
      <c r="J906" s="208">
        <v>117089.14</v>
      </c>
      <c r="K906" s="208">
        <f t="shared" si="19"/>
        <v>2412262.02</v>
      </c>
    </row>
    <row r="907" spans="1:11" hidden="1" outlineLevel="1" x14ac:dyDescent="0.2">
      <c r="A907" s="198" t="s">
        <v>128</v>
      </c>
      <c r="B907" s="198">
        <v>0</v>
      </c>
      <c r="C907">
        <v>0</v>
      </c>
      <c r="D907" s="198">
        <v>0</v>
      </c>
      <c r="E907" s="208">
        <v>0</v>
      </c>
      <c r="F907" s="208">
        <v>0</v>
      </c>
      <c r="G907" s="208">
        <v>0</v>
      </c>
      <c r="H907" s="208">
        <v>0</v>
      </c>
      <c r="I907" s="198">
        <v>0</v>
      </c>
      <c r="J907" s="208">
        <v>0</v>
      </c>
      <c r="K907" s="208">
        <f t="shared" si="19"/>
        <v>1429045.72</v>
      </c>
    </row>
    <row r="908" spans="1:11" hidden="1" outlineLevel="1" x14ac:dyDescent="0.2">
      <c r="A908" s="198" t="s">
        <v>129</v>
      </c>
      <c r="B908" s="198">
        <v>-36.880000000000003</v>
      </c>
      <c r="C908">
        <v>0</v>
      </c>
      <c r="D908" s="198">
        <v>0</v>
      </c>
      <c r="E908" s="208">
        <v>0</v>
      </c>
      <c r="F908" s="208">
        <v>0</v>
      </c>
      <c r="G908" s="208">
        <v>0</v>
      </c>
      <c r="H908" s="208">
        <v>0</v>
      </c>
      <c r="I908" s="198">
        <v>0</v>
      </c>
      <c r="J908" s="208">
        <v>-36.880000000000003</v>
      </c>
      <c r="K908" s="208">
        <f t="shared" si="19"/>
        <v>1418227.84</v>
      </c>
    </row>
    <row r="909" spans="1:11" hidden="1" outlineLevel="1" x14ac:dyDescent="0.2">
      <c r="A909" s="198" t="s">
        <v>130</v>
      </c>
      <c r="B909" s="198">
        <v>0</v>
      </c>
      <c r="C909">
        <v>0</v>
      </c>
      <c r="D909" s="198">
        <v>0</v>
      </c>
      <c r="E909" s="208">
        <v>0</v>
      </c>
      <c r="F909" s="208">
        <v>0</v>
      </c>
      <c r="G909" s="208">
        <v>0</v>
      </c>
      <c r="H909" s="208">
        <v>0</v>
      </c>
      <c r="I909" s="198">
        <v>0</v>
      </c>
      <c r="J909" s="208">
        <v>0</v>
      </c>
      <c r="K909" s="208">
        <f t="shared" si="19"/>
        <v>5531443.1500000004</v>
      </c>
    </row>
    <row r="910" spans="1:11" hidden="1" outlineLevel="1" x14ac:dyDescent="0.2">
      <c r="A910" s="198" t="s">
        <v>131</v>
      </c>
      <c r="B910" s="212">
        <v>19523.650000000001</v>
      </c>
      <c r="C910">
        <v>-0.02</v>
      </c>
      <c r="D910" s="198">
        <v>0</v>
      </c>
      <c r="E910" s="208">
        <v>0</v>
      </c>
      <c r="F910" s="208">
        <v>0</v>
      </c>
      <c r="G910" s="208">
        <v>0</v>
      </c>
      <c r="H910" s="208">
        <v>0</v>
      </c>
      <c r="I910" s="198">
        <v>0</v>
      </c>
      <c r="J910" s="208">
        <v>19523.63</v>
      </c>
      <c r="K910" s="208">
        <f t="shared" si="19"/>
        <v>1924551.45</v>
      </c>
    </row>
    <row r="911" spans="1:11" hidden="1" outlineLevel="1" x14ac:dyDescent="0.2">
      <c r="A911" s="198" t="s">
        <v>132</v>
      </c>
      <c r="B911" s="198">
        <v>0</v>
      </c>
      <c r="C911">
        <v>0</v>
      </c>
      <c r="D911" s="198">
        <v>0</v>
      </c>
      <c r="E911" s="208">
        <v>0</v>
      </c>
      <c r="F911" s="208">
        <v>0</v>
      </c>
      <c r="G911" s="208">
        <v>0</v>
      </c>
      <c r="H911" s="208">
        <v>0</v>
      </c>
      <c r="I911" s="198">
        <v>0</v>
      </c>
      <c r="J911" s="208">
        <v>0</v>
      </c>
      <c r="K911" s="208">
        <f t="shared" si="19"/>
        <v>185566.62</v>
      </c>
    </row>
    <row r="912" spans="1:11" hidden="1" outlineLevel="1" x14ac:dyDescent="0.2">
      <c r="A912" s="198" t="s">
        <v>133</v>
      </c>
      <c r="B912" s="198">
        <v>0</v>
      </c>
      <c r="C912">
        <v>0</v>
      </c>
      <c r="D912" s="198">
        <v>0</v>
      </c>
      <c r="E912" s="208">
        <v>0</v>
      </c>
      <c r="F912" s="208">
        <v>0</v>
      </c>
      <c r="G912" s="208">
        <v>0</v>
      </c>
      <c r="H912" s="208">
        <v>0</v>
      </c>
      <c r="I912" s="198">
        <v>0</v>
      </c>
      <c r="J912" s="208">
        <v>0</v>
      </c>
      <c r="K912" s="208">
        <f t="shared" si="19"/>
        <v>3406471.28</v>
      </c>
    </row>
    <row r="913" spans="1:11" hidden="1" outlineLevel="1" x14ac:dyDescent="0.2">
      <c r="A913" s="198" t="s">
        <v>134</v>
      </c>
      <c r="B913" s="198">
        <v>0</v>
      </c>
      <c r="C913">
        <v>0</v>
      </c>
      <c r="D913" s="198">
        <v>0</v>
      </c>
      <c r="E913" s="208">
        <v>0</v>
      </c>
      <c r="F913" s="208">
        <v>0</v>
      </c>
      <c r="G913" s="208">
        <v>0</v>
      </c>
      <c r="H913" s="208">
        <v>0</v>
      </c>
      <c r="I913" s="198">
        <v>0</v>
      </c>
      <c r="J913" s="208">
        <v>0</v>
      </c>
      <c r="K913" s="208">
        <f t="shared" si="19"/>
        <v>2445747.39</v>
      </c>
    </row>
    <row r="914" spans="1:11" hidden="1" outlineLevel="1" x14ac:dyDescent="0.2">
      <c r="A914" s="198" t="s">
        <v>135</v>
      </c>
      <c r="B914" s="212">
        <v>4926.8900000000003</v>
      </c>
      <c r="C914">
        <v>0</v>
      </c>
      <c r="D914" s="198">
        <v>0</v>
      </c>
      <c r="E914" s="208">
        <v>0</v>
      </c>
      <c r="F914" s="208">
        <v>0</v>
      </c>
      <c r="G914" s="208">
        <v>0</v>
      </c>
      <c r="H914" s="208">
        <v>0</v>
      </c>
      <c r="I914" s="198">
        <v>0</v>
      </c>
      <c r="J914" s="208">
        <v>4926.8900000000003</v>
      </c>
      <c r="K914" s="208">
        <f t="shared" si="19"/>
        <v>9838766.8399999999</v>
      </c>
    </row>
    <row r="915" spans="1:11" hidden="1" outlineLevel="1" x14ac:dyDescent="0.2">
      <c r="A915" s="198" t="s">
        <v>136</v>
      </c>
      <c r="B915" s="212">
        <v>1415.73</v>
      </c>
      <c r="C915">
        <v>0</v>
      </c>
      <c r="D915" s="198">
        <v>0</v>
      </c>
      <c r="E915" s="208">
        <v>0</v>
      </c>
      <c r="F915" s="208">
        <v>0</v>
      </c>
      <c r="G915" s="208">
        <v>0</v>
      </c>
      <c r="H915" s="208">
        <v>0</v>
      </c>
      <c r="I915" s="198">
        <v>0</v>
      </c>
      <c r="J915" s="208">
        <v>1415.73</v>
      </c>
      <c r="K915" s="208">
        <f t="shared" si="19"/>
        <v>6267394.2100000009</v>
      </c>
    </row>
    <row r="916" spans="1:11" hidden="1" outlineLevel="1" x14ac:dyDescent="0.2">
      <c r="A916" s="198" t="s">
        <v>137</v>
      </c>
      <c r="B916" s="212">
        <v>11579.96</v>
      </c>
      <c r="C916">
        <v>-24.31</v>
      </c>
      <c r="D916" s="198">
        <v>0</v>
      </c>
      <c r="E916" s="208">
        <v>0</v>
      </c>
      <c r="F916" s="208">
        <v>0</v>
      </c>
      <c r="G916" s="208">
        <v>0</v>
      </c>
      <c r="H916" s="208">
        <v>-27772.799999999999</v>
      </c>
      <c r="I916" s="198">
        <v>0</v>
      </c>
      <c r="J916" s="208">
        <v>39328.449999999997</v>
      </c>
      <c r="K916" s="208">
        <f t="shared" si="19"/>
        <v>6014018.21</v>
      </c>
    </row>
    <row r="917" spans="1:11" hidden="1" outlineLevel="1" x14ac:dyDescent="0.2">
      <c r="A917" s="198" t="s">
        <v>138</v>
      </c>
      <c r="B917" s="198">
        <v>0</v>
      </c>
      <c r="C917">
        <v>0</v>
      </c>
      <c r="D917" s="198">
        <v>0</v>
      </c>
      <c r="E917" s="208">
        <v>0</v>
      </c>
      <c r="F917" s="208">
        <v>0</v>
      </c>
      <c r="G917" s="208">
        <v>0</v>
      </c>
      <c r="H917" s="208">
        <v>0</v>
      </c>
      <c r="I917" s="198">
        <v>0</v>
      </c>
      <c r="J917" s="208">
        <v>0</v>
      </c>
      <c r="K917" s="208">
        <f t="shared" ref="K917:K948" si="20">J39+J917</f>
        <v>2267404.35</v>
      </c>
    </row>
    <row r="918" spans="1:11" hidden="1" outlineLevel="1" x14ac:dyDescent="0.2">
      <c r="A918" s="198" t="s">
        <v>139</v>
      </c>
      <c r="B918" s="198">
        <v>0</v>
      </c>
      <c r="C918">
        <v>0</v>
      </c>
      <c r="D918" s="198">
        <v>0</v>
      </c>
      <c r="E918" s="208">
        <v>0</v>
      </c>
      <c r="F918" s="208">
        <v>0</v>
      </c>
      <c r="G918" s="208">
        <v>0</v>
      </c>
      <c r="H918" s="208">
        <v>0</v>
      </c>
      <c r="I918" s="198">
        <v>0</v>
      </c>
      <c r="J918" s="208">
        <v>0</v>
      </c>
      <c r="K918" s="208">
        <f t="shared" si="20"/>
        <v>3813630.13</v>
      </c>
    </row>
    <row r="919" spans="1:11" hidden="1" outlineLevel="1" x14ac:dyDescent="0.2">
      <c r="A919" s="198" t="s">
        <v>140</v>
      </c>
      <c r="B919" s="212">
        <v>16219.54</v>
      </c>
      <c r="C919">
        <v>0</v>
      </c>
      <c r="D919" s="198">
        <v>0</v>
      </c>
      <c r="E919" s="208">
        <v>0</v>
      </c>
      <c r="F919" s="208">
        <v>0</v>
      </c>
      <c r="G919" s="208">
        <v>0</v>
      </c>
      <c r="H919" s="208">
        <v>0</v>
      </c>
      <c r="I919" s="198">
        <v>0</v>
      </c>
      <c r="J919" s="208">
        <v>16219.54</v>
      </c>
      <c r="K919" s="208">
        <f t="shared" si="20"/>
        <v>3354468.97</v>
      </c>
    </row>
    <row r="920" spans="1:11" hidden="1" outlineLevel="1" x14ac:dyDescent="0.2">
      <c r="A920" s="198" t="s">
        <v>141</v>
      </c>
      <c r="B920" s="198">
        <v>0</v>
      </c>
      <c r="C920">
        <v>0</v>
      </c>
      <c r="D920" s="198">
        <v>0</v>
      </c>
      <c r="E920" s="208">
        <v>0</v>
      </c>
      <c r="F920" s="208">
        <v>0</v>
      </c>
      <c r="G920" s="208">
        <v>0</v>
      </c>
      <c r="H920" s="208">
        <v>0</v>
      </c>
      <c r="I920" s="198">
        <v>0</v>
      </c>
      <c r="J920" s="208">
        <v>0</v>
      </c>
      <c r="K920" s="208">
        <f t="shared" si="20"/>
        <v>3708438.21</v>
      </c>
    </row>
    <row r="921" spans="1:11" hidden="1" outlineLevel="1" x14ac:dyDescent="0.2">
      <c r="A921" s="198" t="s">
        <v>142</v>
      </c>
      <c r="B921" s="198">
        <v>0</v>
      </c>
      <c r="C921">
        <v>0</v>
      </c>
      <c r="D921" s="198">
        <v>0</v>
      </c>
      <c r="E921" s="208">
        <v>0</v>
      </c>
      <c r="F921" s="208">
        <v>0</v>
      </c>
      <c r="G921" s="208">
        <v>0</v>
      </c>
      <c r="H921" s="208">
        <v>0</v>
      </c>
      <c r="I921" s="198">
        <v>0</v>
      </c>
      <c r="J921" s="208">
        <v>0</v>
      </c>
      <c r="K921" s="208">
        <f t="shared" si="20"/>
        <v>2798730.41</v>
      </c>
    </row>
    <row r="922" spans="1:11" hidden="1" outlineLevel="1" x14ac:dyDescent="0.2">
      <c r="A922" s="198" t="s">
        <v>143</v>
      </c>
      <c r="B922" s="212">
        <v>1427.66</v>
      </c>
      <c r="C922">
        <v>0</v>
      </c>
      <c r="D922" s="198">
        <v>0</v>
      </c>
      <c r="E922" s="208">
        <v>0</v>
      </c>
      <c r="F922" s="208">
        <v>0</v>
      </c>
      <c r="G922" s="208">
        <v>0</v>
      </c>
      <c r="H922" s="208">
        <v>0</v>
      </c>
      <c r="I922" s="198">
        <v>0</v>
      </c>
      <c r="J922" s="208">
        <v>1427.66</v>
      </c>
      <c r="K922" s="208">
        <f t="shared" si="20"/>
        <v>1157804</v>
      </c>
    </row>
    <row r="923" spans="1:11" hidden="1" outlineLevel="1" x14ac:dyDescent="0.2">
      <c r="A923" s="198" t="s">
        <v>144</v>
      </c>
      <c r="B923" s="198">
        <v>0</v>
      </c>
      <c r="C923">
        <v>0</v>
      </c>
      <c r="D923" s="198">
        <v>0</v>
      </c>
      <c r="E923" s="208">
        <v>0</v>
      </c>
      <c r="F923" s="208">
        <v>0</v>
      </c>
      <c r="G923" s="208">
        <v>0</v>
      </c>
      <c r="H923" s="208">
        <v>0</v>
      </c>
      <c r="I923" s="198">
        <v>0</v>
      </c>
      <c r="J923" s="208">
        <v>0</v>
      </c>
      <c r="K923" s="208">
        <f t="shared" si="20"/>
        <v>1427523.57</v>
      </c>
    </row>
    <row r="924" spans="1:11" hidden="1" outlineLevel="1" x14ac:dyDescent="0.2">
      <c r="A924" s="198" t="s">
        <v>145</v>
      </c>
      <c r="B924" s="198">
        <v>0</v>
      </c>
      <c r="C924">
        <v>0</v>
      </c>
      <c r="D924" s="198">
        <v>0</v>
      </c>
      <c r="E924" s="208">
        <v>0</v>
      </c>
      <c r="F924" s="208">
        <v>0</v>
      </c>
      <c r="G924" s="208">
        <v>0</v>
      </c>
      <c r="H924" s="208">
        <v>0</v>
      </c>
      <c r="I924" s="198">
        <v>0</v>
      </c>
      <c r="J924" s="208">
        <v>0</v>
      </c>
      <c r="K924" s="208">
        <f t="shared" si="20"/>
        <v>3656476.9</v>
      </c>
    </row>
    <row r="925" spans="1:11" hidden="1" outlineLevel="1" x14ac:dyDescent="0.2">
      <c r="A925" s="198" t="s">
        <v>146</v>
      </c>
      <c r="B925" s="212">
        <v>11659.14</v>
      </c>
      <c r="C925" s="197">
        <v>10741.19</v>
      </c>
      <c r="D925" s="198">
        <v>0</v>
      </c>
      <c r="E925" s="208">
        <v>36140</v>
      </c>
      <c r="F925" s="208">
        <v>0</v>
      </c>
      <c r="G925" s="208">
        <v>0</v>
      </c>
      <c r="H925" s="208">
        <v>0</v>
      </c>
      <c r="I925" s="198">
        <v>0</v>
      </c>
      <c r="J925" s="208">
        <v>58540.33</v>
      </c>
      <c r="K925" s="208">
        <f t="shared" si="20"/>
        <v>197666459.72</v>
      </c>
    </row>
    <row r="926" spans="1:11" hidden="1" outlineLevel="1" x14ac:dyDescent="0.2">
      <c r="A926" s="198" t="s">
        <v>147</v>
      </c>
      <c r="B926" s="198">
        <v>0</v>
      </c>
      <c r="C926">
        <v>0</v>
      </c>
      <c r="D926" s="198">
        <v>0</v>
      </c>
      <c r="E926" s="208">
        <v>0</v>
      </c>
      <c r="F926" s="208">
        <v>0</v>
      </c>
      <c r="G926" s="208">
        <v>0</v>
      </c>
      <c r="H926" s="208">
        <v>0</v>
      </c>
      <c r="I926" s="198">
        <v>0</v>
      </c>
      <c r="J926" s="208">
        <v>0</v>
      </c>
      <c r="K926" s="208">
        <f t="shared" si="20"/>
        <v>2081727.64</v>
      </c>
    </row>
    <row r="927" spans="1:11" hidden="1" outlineLevel="1" x14ac:dyDescent="0.2">
      <c r="A927" s="198" t="s">
        <v>148</v>
      </c>
      <c r="B927" s="212">
        <v>2885.28</v>
      </c>
      <c r="C927">
        <v>0</v>
      </c>
      <c r="D927" s="198">
        <v>0</v>
      </c>
      <c r="E927" s="208">
        <v>0</v>
      </c>
      <c r="F927" s="208">
        <v>0</v>
      </c>
      <c r="G927" s="208">
        <v>0</v>
      </c>
      <c r="H927" s="208">
        <v>292.5</v>
      </c>
      <c r="I927" s="198">
        <v>0</v>
      </c>
      <c r="J927" s="208">
        <v>2592.7800000000002</v>
      </c>
      <c r="K927" s="208">
        <f t="shared" si="20"/>
        <v>1326393.32</v>
      </c>
    </row>
    <row r="928" spans="1:11" hidden="1" outlineLevel="1" x14ac:dyDescent="0.2">
      <c r="A928" s="198" t="s">
        <v>149</v>
      </c>
      <c r="B928" s="198">
        <v>0</v>
      </c>
      <c r="C928">
        <v>0</v>
      </c>
      <c r="D928" s="198">
        <v>0</v>
      </c>
      <c r="E928" s="208">
        <v>0</v>
      </c>
      <c r="F928" s="208">
        <v>0</v>
      </c>
      <c r="G928" s="208">
        <v>0</v>
      </c>
      <c r="H928" s="208">
        <v>0</v>
      </c>
      <c r="I928" s="198">
        <v>0</v>
      </c>
      <c r="J928" s="208">
        <v>0</v>
      </c>
      <c r="K928" s="208">
        <f t="shared" si="20"/>
        <v>2517.46</v>
      </c>
    </row>
    <row r="929" spans="1:11" hidden="1" outlineLevel="1" x14ac:dyDescent="0.2">
      <c r="A929" s="198" t="s">
        <v>150</v>
      </c>
      <c r="B929" s="198">
        <v>0</v>
      </c>
      <c r="C929">
        <v>0</v>
      </c>
      <c r="D929" s="198">
        <v>0</v>
      </c>
      <c r="E929" s="208">
        <v>0</v>
      </c>
      <c r="F929" s="208">
        <v>0</v>
      </c>
      <c r="G929" s="208">
        <v>0</v>
      </c>
      <c r="H929" s="208">
        <v>0</v>
      </c>
      <c r="I929" s="198">
        <v>0</v>
      </c>
      <c r="J929" s="208">
        <v>0</v>
      </c>
      <c r="K929" s="208">
        <f t="shared" si="20"/>
        <v>655924.06000000006</v>
      </c>
    </row>
    <row r="930" spans="1:11" hidden="1" outlineLevel="1" x14ac:dyDescent="0.2">
      <c r="A930" s="198" t="s">
        <v>151</v>
      </c>
      <c r="B930" s="212">
        <v>384200</v>
      </c>
      <c r="C930" s="197">
        <v>31406.92</v>
      </c>
      <c r="D930" s="198">
        <v>0</v>
      </c>
      <c r="E930" s="208">
        <v>0</v>
      </c>
      <c r="F930" s="208">
        <v>0</v>
      </c>
      <c r="G930" s="208">
        <v>0</v>
      </c>
      <c r="H930" s="208">
        <v>0</v>
      </c>
      <c r="I930" s="198">
        <v>0</v>
      </c>
      <c r="J930" s="208">
        <v>415606.92</v>
      </c>
      <c r="K930" s="208">
        <f t="shared" si="20"/>
        <v>9086373.2599999998</v>
      </c>
    </row>
    <row r="931" spans="1:11" hidden="1" outlineLevel="1" x14ac:dyDescent="0.2">
      <c r="A931" s="198" t="s">
        <v>152</v>
      </c>
      <c r="B931" s="198">
        <v>0</v>
      </c>
      <c r="C931">
        <v>0</v>
      </c>
      <c r="D931" s="198">
        <v>0</v>
      </c>
      <c r="E931" s="208">
        <v>0</v>
      </c>
      <c r="F931" s="208">
        <v>0</v>
      </c>
      <c r="G931" s="208">
        <v>0</v>
      </c>
      <c r="H931" s="208">
        <v>0</v>
      </c>
      <c r="I931" s="198">
        <v>0</v>
      </c>
      <c r="J931" s="208">
        <v>0</v>
      </c>
      <c r="K931" s="208">
        <f t="shared" si="20"/>
        <v>3124983.32</v>
      </c>
    </row>
    <row r="932" spans="1:11" hidden="1" outlineLevel="1" x14ac:dyDescent="0.2">
      <c r="A932" s="198" t="s">
        <v>153</v>
      </c>
      <c r="B932" s="198">
        <v>0</v>
      </c>
      <c r="C932" s="197">
        <v>-9185.35</v>
      </c>
      <c r="D932" s="198">
        <v>0</v>
      </c>
      <c r="E932" s="208">
        <v>0</v>
      </c>
      <c r="F932" s="208">
        <v>0</v>
      </c>
      <c r="G932" s="208">
        <v>0</v>
      </c>
      <c r="H932" s="208">
        <v>0</v>
      </c>
      <c r="I932" s="198">
        <v>0</v>
      </c>
      <c r="J932" s="208">
        <v>-9185.35</v>
      </c>
      <c r="K932" s="208">
        <f t="shared" si="20"/>
        <v>1704845.17</v>
      </c>
    </row>
    <row r="933" spans="1:11" hidden="1" outlineLevel="1" x14ac:dyDescent="0.2">
      <c r="A933" s="198" t="s">
        <v>154</v>
      </c>
      <c r="B933" s="198">
        <v>0</v>
      </c>
      <c r="C933">
        <v>0</v>
      </c>
      <c r="D933" s="198">
        <v>0</v>
      </c>
      <c r="E933" s="208">
        <v>0</v>
      </c>
      <c r="F933" s="208">
        <v>0</v>
      </c>
      <c r="G933" s="208">
        <v>0</v>
      </c>
      <c r="H933" s="208">
        <v>0</v>
      </c>
      <c r="I933" s="198">
        <v>0</v>
      </c>
      <c r="J933" s="208">
        <v>0</v>
      </c>
      <c r="K933" s="208">
        <f t="shared" si="20"/>
        <v>8267423.1100000003</v>
      </c>
    </row>
    <row r="934" spans="1:11" hidden="1" outlineLevel="1" x14ac:dyDescent="0.2">
      <c r="A934" s="198" t="s">
        <v>155</v>
      </c>
      <c r="B934" s="198">
        <v>0</v>
      </c>
      <c r="C934">
        <v>0</v>
      </c>
      <c r="D934" s="198">
        <v>0</v>
      </c>
      <c r="E934" s="208">
        <v>0</v>
      </c>
      <c r="F934" s="208">
        <v>0</v>
      </c>
      <c r="G934" s="208">
        <v>0</v>
      </c>
      <c r="H934" s="208">
        <v>0</v>
      </c>
      <c r="I934" s="198">
        <v>0</v>
      </c>
      <c r="J934" s="208">
        <v>0</v>
      </c>
      <c r="K934" s="208">
        <f t="shared" si="20"/>
        <v>3524361.83</v>
      </c>
    </row>
    <row r="935" spans="1:11" hidden="1" outlineLevel="1" x14ac:dyDescent="0.2">
      <c r="A935" s="198" t="s">
        <v>156</v>
      </c>
      <c r="B935" s="198">
        <v>0</v>
      </c>
      <c r="C935">
        <v>0</v>
      </c>
      <c r="D935" s="198">
        <v>0</v>
      </c>
      <c r="E935" s="208">
        <v>0</v>
      </c>
      <c r="F935" s="208">
        <v>0</v>
      </c>
      <c r="G935" s="208">
        <v>0</v>
      </c>
      <c r="H935" s="208">
        <v>0</v>
      </c>
      <c r="I935" s="198">
        <v>0</v>
      </c>
      <c r="J935" s="208">
        <v>0</v>
      </c>
      <c r="K935" s="208">
        <f t="shared" si="20"/>
        <v>5371242.0199999996</v>
      </c>
    </row>
    <row r="936" spans="1:11" hidden="1" outlineLevel="1" x14ac:dyDescent="0.2">
      <c r="A936" s="198" t="s">
        <v>157</v>
      </c>
      <c r="B936" s="212">
        <v>9938.11</v>
      </c>
      <c r="C936">
        <v>0</v>
      </c>
      <c r="D936" s="198">
        <v>0</v>
      </c>
      <c r="E936" s="208">
        <v>0</v>
      </c>
      <c r="F936" s="208">
        <v>0</v>
      </c>
      <c r="G936" s="208">
        <v>0</v>
      </c>
      <c r="H936" s="208">
        <v>0</v>
      </c>
      <c r="I936" s="198">
        <v>0</v>
      </c>
      <c r="J936" s="208">
        <v>9938.11</v>
      </c>
      <c r="K936" s="208">
        <f t="shared" si="20"/>
        <v>5354607.49</v>
      </c>
    </row>
    <row r="937" spans="1:11" hidden="1" outlineLevel="1" x14ac:dyDescent="0.2">
      <c r="A937" s="198" t="s">
        <v>158</v>
      </c>
      <c r="B937" s="212">
        <v>230793.68</v>
      </c>
      <c r="C937">
        <v>0</v>
      </c>
      <c r="D937" s="198">
        <v>103.87</v>
      </c>
      <c r="E937" s="208">
        <v>0</v>
      </c>
      <c r="F937" s="208">
        <v>0</v>
      </c>
      <c r="G937" s="208">
        <v>0</v>
      </c>
      <c r="H937" s="208">
        <v>0</v>
      </c>
      <c r="I937" s="198">
        <v>0</v>
      </c>
      <c r="J937" s="208">
        <v>230897.55</v>
      </c>
      <c r="K937" s="208">
        <f t="shared" si="20"/>
        <v>11068992.130000001</v>
      </c>
    </row>
    <row r="938" spans="1:11" hidden="1" outlineLevel="1" x14ac:dyDescent="0.2">
      <c r="A938" s="198" t="s">
        <v>159</v>
      </c>
      <c r="B938" s="198">
        <v>0</v>
      </c>
      <c r="C938">
        <v>0</v>
      </c>
      <c r="D938" s="198">
        <v>0</v>
      </c>
      <c r="E938" s="208">
        <v>0</v>
      </c>
      <c r="F938" s="208">
        <v>0</v>
      </c>
      <c r="G938" s="208">
        <v>0</v>
      </c>
      <c r="H938" s="208">
        <v>0</v>
      </c>
      <c r="I938" s="198">
        <v>0</v>
      </c>
      <c r="J938" s="208">
        <v>0</v>
      </c>
      <c r="K938" s="208">
        <f t="shared" si="20"/>
        <v>384766.6</v>
      </c>
    </row>
    <row r="939" spans="1:11" hidden="1" outlineLevel="1" x14ac:dyDescent="0.2">
      <c r="A939" s="198" t="s">
        <v>160</v>
      </c>
      <c r="B939" s="198">
        <v>0</v>
      </c>
      <c r="C939">
        <v>0</v>
      </c>
      <c r="D939" s="198">
        <v>0</v>
      </c>
      <c r="E939" s="208">
        <v>0</v>
      </c>
      <c r="F939" s="208">
        <v>0</v>
      </c>
      <c r="G939" s="208">
        <v>0</v>
      </c>
      <c r="H939" s="208">
        <v>0</v>
      </c>
      <c r="I939" s="198">
        <v>0</v>
      </c>
      <c r="J939" s="208">
        <v>0</v>
      </c>
      <c r="K939" s="208">
        <f t="shared" si="20"/>
        <v>1351542.55</v>
      </c>
    </row>
    <row r="940" spans="1:11" hidden="1" outlineLevel="1" x14ac:dyDescent="0.2">
      <c r="A940" s="198" t="s">
        <v>161</v>
      </c>
      <c r="B940" s="198">
        <v>681.29</v>
      </c>
      <c r="C940">
        <v>0</v>
      </c>
      <c r="D940" s="198">
        <v>0</v>
      </c>
      <c r="E940" s="208">
        <v>0</v>
      </c>
      <c r="F940" s="208">
        <v>0</v>
      </c>
      <c r="G940" s="208">
        <v>0</v>
      </c>
      <c r="H940" s="208">
        <v>380.16</v>
      </c>
      <c r="I940" s="198">
        <v>0</v>
      </c>
      <c r="J940" s="208">
        <v>301.13</v>
      </c>
      <c r="K940" s="208">
        <f t="shared" si="20"/>
        <v>638924.51</v>
      </c>
    </row>
    <row r="941" spans="1:11" hidden="1" outlineLevel="1" x14ac:dyDescent="0.2">
      <c r="A941" s="198" t="s">
        <v>162</v>
      </c>
      <c r="B941" s="212">
        <v>25452.77</v>
      </c>
      <c r="C941">
        <v>0</v>
      </c>
      <c r="D941" s="198">
        <v>0</v>
      </c>
      <c r="E941" s="208">
        <v>0</v>
      </c>
      <c r="F941" s="208">
        <v>0</v>
      </c>
      <c r="G941" s="208">
        <v>0</v>
      </c>
      <c r="H941" s="208">
        <v>0</v>
      </c>
      <c r="I941" s="198">
        <v>0</v>
      </c>
      <c r="J941" s="208">
        <v>25452.77</v>
      </c>
      <c r="K941" s="208">
        <f t="shared" si="20"/>
        <v>2126129.85</v>
      </c>
    </row>
    <row r="942" spans="1:11" hidden="1" outlineLevel="1" x14ac:dyDescent="0.2">
      <c r="A942" s="198" t="s">
        <v>163</v>
      </c>
      <c r="B942" s="198">
        <v>-271.27</v>
      </c>
      <c r="C942">
        <v>0</v>
      </c>
      <c r="D942" s="198">
        <v>0</v>
      </c>
      <c r="E942" s="208">
        <v>0</v>
      </c>
      <c r="F942" s="208">
        <v>0</v>
      </c>
      <c r="G942" s="208">
        <v>0</v>
      </c>
      <c r="H942" s="208">
        <v>0</v>
      </c>
      <c r="I942" s="198">
        <v>0</v>
      </c>
      <c r="J942" s="208">
        <v>-271.27</v>
      </c>
      <c r="K942" s="208">
        <f t="shared" si="20"/>
        <v>985980.91</v>
      </c>
    </row>
    <row r="943" spans="1:11" hidden="1" outlineLevel="1" x14ac:dyDescent="0.2">
      <c r="A943" s="198" t="s">
        <v>164</v>
      </c>
      <c r="B943" s="198">
        <v>710.1</v>
      </c>
      <c r="C943">
        <v>0</v>
      </c>
      <c r="D943" s="198">
        <v>0</v>
      </c>
      <c r="E943" s="208">
        <v>0</v>
      </c>
      <c r="F943" s="208">
        <v>0</v>
      </c>
      <c r="G943" s="208">
        <v>0</v>
      </c>
      <c r="H943" s="208">
        <v>0</v>
      </c>
      <c r="I943" s="198">
        <v>0</v>
      </c>
      <c r="J943" s="208">
        <v>710.1</v>
      </c>
      <c r="K943" s="208">
        <f t="shared" si="20"/>
        <v>1954133.24</v>
      </c>
    </row>
    <row r="944" spans="1:11" hidden="1" outlineLevel="1" x14ac:dyDescent="0.2">
      <c r="A944" s="198" t="s">
        <v>165</v>
      </c>
      <c r="B944" s="198">
        <v>147.16</v>
      </c>
      <c r="C944">
        <v>0</v>
      </c>
      <c r="D944" s="198">
        <v>0</v>
      </c>
      <c r="E944" s="208">
        <v>0</v>
      </c>
      <c r="F944" s="208">
        <v>0</v>
      </c>
      <c r="G944" s="208">
        <v>0</v>
      </c>
      <c r="H944" s="208">
        <v>0</v>
      </c>
      <c r="I944" s="198">
        <v>0</v>
      </c>
      <c r="J944" s="208">
        <v>147.16</v>
      </c>
      <c r="K944" s="208">
        <f t="shared" si="20"/>
        <v>2825875.48</v>
      </c>
    </row>
    <row r="945" spans="1:11" hidden="1" outlineLevel="1" x14ac:dyDescent="0.2">
      <c r="A945" s="198" t="s">
        <v>166</v>
      </c>
      <c r="B945" s="198">
        <v>0</v>
      </c>
      <c r="C945">
        <v>0</v>
      </c>
      <c r="D945" s="198">
        <v>0</v>
      </c>
      <c r="E945" s="208">
        <v>0</v>
      </c>
      <c r="F945" s="208">
        <v>0</v>
      </c>
      <c r="G945" s="208">
        <v>0</v>
      </c>
      <c r="H945" s="208">
        <v>0</v>
      </c>
      <c r="I945" s="198">
        <v>0</v>
      </c>
      <c r="J945" s="208">
        <v>0</v>
      </c>
      <c r="K945" s="208">
        <f t="shared" si="20"/>
        <v>50203.02</v>
      </c>
    </row>
    <row r="946" spans="1:11" hidden="1" outlineLevel="1" x14ac:dyDescent="0.2">
      <c r="A946" s="198" t="s">
        <v>167</v>
      </c>
      <c r="B946" s="198">
        <v>0</v>
      </c>
      <c r="C946">
        <v>0</v>
      </c>
      <c r="D946" s="198">
        <v>0</v>
      </c>
      <c r="E946" s="208">
        <v>0</v>
      </c>
      <c r="F946" s="208">
        <v>0</v>
      </c>
      <c r="G946" s="208">
        <v>0</v>
      </c>
      <c r="H946" s="208">
        <v>0</v>
      </c>
      <c r="I946" s="198">
        <v>0</v>
      </c>
      <c r="J946" s="208">
        <v>0</v>
      </c>
      <c r="K946" s="208">
        <f t="shared" si="20"/>
        <v>1283761.17</v>
      </c>
    </row>
    <row r="947" spans="1:11" hidden="1" outlineLevel="1" x14ac:dyDescent="0.2">
      <c r="A947" s="198" t="s">
        <v>168</v>
      </c>
      <c r="B947" s="198">
        <v>0</v>
      </c>
      <c r="C947">
        <v>0</v>
      </c>
      <c r="D947" s="198">
        <v>0</v>
      </c>
      <c r="E947" s="208">
        <v>0</v>
      </c>
      <c r="F947" s="208">
        <v>0</v>
      </c>
      <c r="G947" s="208">
        <v>0</v>
      </c>
      <c r="H947" s="208">
        <v>0</v>
      </c>
      <c r="I947" s="198">
        <v>0</v>
      </c>
      <c r="J947" s="208">
        <v>0</v>
      </c>
      <c r="K947" s="208">
        <f t="shared" si="20"/>
        <v>5174513.12</v>
      </c>
    </row>
    <row r="948" spans="1:11" hidden="1" outlineLevel="1" x14ac:dyDescent="0.2">
      <c r="A948" s="198" t="s">
        <v>169</v>
      </c>
      <c r="B948" s="198">
        <v>0</v>
      </c>
      <c r="C948">
        <v>0</v>
      </c>
      <c r="D948" s="198">
        <v>0</v>
      </c>
      <c r="E948" s="208">
        <v>0</v>
      </c>
      <c r="F948" s="208">
        <v>0</v>
      </c>
      <c r="G948" s="208">
        <v>0</v>
      </c>
      <c r="H948" s="208">
        <v>0</v>
      </c>
      <c r="I948" s="198">
        <v>0</v>
      </c>
      <c r="J948" s="208">
        <v>0</v>
      </c>
      <c r="K948" s="208">
        <f t="shared" si="20"/>
        <v>5193682.5999999996</v>
      </c>
    </row>
    <row r="949" spans="1:11" hidden="1" outlineLevel="1" x14ac:dyDescent="0.2">
      <c r="A949" s="198" t="s">
        <v>170</v>
      </c>
      <c r="B949" s="198">
        <v>0</v>
      </c>
      <c r="C949">
        <v>0</v>
      </c>
      <c r="D949" s="198">
        <v>0</v>
      </c>
      <c r="E949" s="208">
        <v>0</v>
      </c>
      <c r="F949" s="208">
        <v>0</v>
      </c>
      <c r="G949" s="208">
        <v>0</v>
      </c>
      <c r="H949" s="208">
        <v>0</v>
      </c>
      <c r="I949" s="198">
        <v>0</v>
      </c>
      <c r="J949" s="208">
        <v>0</v>
      </c>
      <c r="K949" s="208">
        <f t="shared" ref="K949:K980" si="21">J71+J949</f>
        <v>1530884.06</v>
      </c>
    </row>
    <row r="950" spans="1:11" hidden="1" outlineLevel="1" x14ac:dyDescent="0.2">
      <c r="A950" s="198" t="s">
        <v>171</v>
      </c>
      <c r="B950" s="198">
        <v>0</v>
      </c>
      <c r="C950">
        <v>0</v>
      </c>
      <c r="D950" s="198">
        <v>0</v>
      </c>
      <c r="E950" s="208">
        <v>0</v>
      </c>
      <c r="F950" s="208">
        <v>0</v>
      </c>
      <c r="G950" s="208">
        <v>0</v>
      </c>
      <c r="H950" s="208">
        <v>0</v>
      </c>
      <c r="I950" s="198">
        <v>0</v>
      </c>
      <c r="J950" s="208">
        <v>0</v>
      </c>
      <c r="K950" s="208">
        <f t="shared" si="21"/>
        <v>5265309.26</v>
      </c>
    </row>
    <row r="951" spans="1:11" hidden="1" outlineLevel="1" x14ac:dyDescent="0.2">
      <c r="A951" s="198" t="s">
        <v>172</v>
      </c>
      <c r="B951" s="212">
        <v>12668.39</v>
      </c>
      <c r="C951">
        <v>0</v>
      </c>
      <c r="D951" s="198">
        <v>550.02</v>
      </c>
      <c r="E951" s="208">
        <v>0</v>
      </c>
      <c r="F951" s="208">
        <v>0</v>
      </c>
      <c r="G951" s="208">
        <v>0</v>
      </c>
      <c r="H951" s="208">
        <v>0</v>
      </c>
      <c r="I951" s="198">
        <v>0</v>
      </c>
      <c r="J951" s="208">
        <v>13218.41</v>
      </c>
      <c r="K951" s="208">
        <f t="shared" si="21"/>
        <v>5486107.2300000004</v>
      </c>
    </row>
    <row r="952" spans="1:11" hidden="1" outlineLevel="1" x14ac:dyDescent="0.2">
      <c r="A952" s="198" t="s">
        <v>173</v>
      </c>
      <c r="B952" s="212">
        <v>-24831.64</v>
      </c>
      <c r="C952">
        <v>0</v>
      </c>
      <c r="D952" s="198">
        <v>0</v>
      </c>
      <c r="E952" s="208">
        <v>0</v>
      </c>
      <c r="F952" s="208">
        <v>0</v>
      </c>
      <c r="G952" s="208">
        <v>0</v>
      </c>
      <c r="H952" s="208">
        <v>0</v>
      </c>
      <c r="I952" s="198">
        <v>-49.2</v>
      </c>
      <c r="J952" s="208">
        <v>-24782.44</v>
      </c>
      <c r="K952" s="208">
        <f t="shared" si="21"/>
        <v>5847348.0499999998</v>
      </c>
    </row>
    <row r="953" spans="1:11" hidden="1" outlineLevel="1" x14ac:dyDescent="0.2">
      <c r="A953" s="198" t="s">
        <v>174</v>
      </c>
      <c r="B953" s="198">
        <v>0</v>
      </c>
      <c r="C953">
        <v>0</v>
      </c>
      <c r="D953" s="198">
        <v>0</v>
      </c>
      <c r="E953" s="208">
        <v>0</v>
      </c>
      <c r="F953" s="208">
        <v>0</v>
      </c>
      <c r="G953" s="208">
        <v>0</v>
      </c>
      <c r="H953" s="208">
        <v>0</v>
      </c>
      <c r="I953" s="198">
        <v>0</v>
      </c>
      <c r="J953" s="208">
        <v>0</v>
      </c>
      <c r="K953" s="208">
        <f t="shared" si="21"/>
        <v>2771734.76</v>
      </c>
    </row>
    <row r="954" spans="1:11" hidden="1" outlineLevel="1" x14ac:dyDescent="0.2">
      <c r="A954" s="198" t="s">
        <v>175</v>
      </c>
      <c r="B954" s="198">
        <v>329.19</v>
      </c>
      <c r="C954">
        <v>0</v>
      </c>
      <c r="D954" s="198">
        <v>0</v>
      </c>
      <c r="E954" s="208">
        <v>0</v>
      </c>
      <c r="F954" s="208">
        <v>0</v>
      </c>
      <c r="G954" s="208">
        <v>0</v>
      </c>
      <c r="H954" s="208">
        <v>0</v>
      </c>
      <c r="I954" s="198">
        <v>0</v>
      </c>
      <c r="J954" s="208">
        <v>329.19</v>
      </c>
      <c r="K954" s="208">
        <f t="shared" si="21"/>
        <v>10407343.979999999</v>
      </c>
    </row>
    <row r="955" spans="1:11" hidden="1" outlineLevel="1" x14ac:dyDescent="0.2">
      <c r="A955" s="198" t="s">
        <v>176</v>
      </c>
      <c r="B955" s="198">
        <v>0</v>
      </c>
      <c r="C955">
        <v>0</v>
      </c>
      <c r="D955" s="198">
        <v>0</v>
      </c>
      <c r="E955" s="208">
        <v>0</v>
      </c>
      <c r="F955" s="208">
        <v>0</v>
      </c>
      <c r="G955" s="208">
        <v>0</v>
      </c>
      <c r="H955" s="208">
        <v>0</v>
      </c>
      <c r="I955" s="198">
        <v>0</v>
      </c>
      <c r="J955" s="208">
        <v>0</v>
      </c>
      <c r="K955" s="208">
        <f t="shared" si="21"/>
        <v>1450023.03</v>
      </c>
    </row>
    <row r="956" spans="1:11" hidden="1" outlineLevel="1" x14ac:dyDescent="0.2">
      <c r="A956" s="198" t="s">
        <v>177</v>
      </c>
      <c r="B956" s="212">
        <v>-5839.69</v>
      </c>
      <c r="C956" s="197">
        <v>30614.61</v>
      </c>
      <c r="D956" s="198">
        <v>0</v>
      </c>
      <c r="E956" s="208">
        <v>0</v>
      </c>
      <c r="F956" s="208">
        <v>0</v>
      </c>
      <c r="G956" s="208">
        <v>0</v>
      </c>
      <c r="H956" s="208">
        <v>0</v>
      </c>
      <c r="I956" s="198">
        <v>-41.6</v>
      </c>
      <c r="J956" s="208">
        <v>24816.52</v>
      </c>
      <c r="K956" s="208">
        <f t="shared" si="21"/>
        <v>979755020.21000004</v>
      </c>
    </row>
    <row r="957" spans="1:11" hidden="1" outlineLevel="1" x14ac:dyDescent="0.2">
      <c r="A957" s="198" t="s">
        <v>178</v>
      </c>
      <c r="B957" s="212">
        <v>1685.24</v>
      </c>
      <c r="C957">
        <v>0</v>
      </c>
      <c r="D957" s="198">
        <v>0</v>
      </c>
      <c r="E957" s="208">
        <v>0</v>
      </c>
      <c r="F957" s="208">
        <v>0</v>
      </c>
      <c r="G957" s="208">
        <v>0</v>
      </c>
      <c r="H957" s="208">
        <v>44.82</v>
      </c>
      <c r="I957" s="198">
        <v>0</v>
      </c>
      <c r="J957" s="208">
        <v>1640.42</v>
      </c>
      <c r="K957" s="208">
        <f t="shared" si="21"/>
        <v>2286918.4299999997</v>
      </c>
    </row>
    <row r="958" spans="1:11" hidden="1" outlineLevel="1" x14ac:dyDescent="0.2">
      <c r="A958" s="198" t="s">
        <v>179</v>
      </c>
      <c r="B958" s="198">
        <v>0</v>
      </c>
      <c r="C958">
        <v>0</v>
      </c>
      <c r="D958" s="198">
        <v>0</v>
      </c>
      <c r="E958" s="208">
        <v>0</v>
      </c>
      <c r="F958" s="208">
        <v>0</v>
      </c>
      <c r="G958" s="208">
        <v>0</v>
      </c>
      <c r="H958" s="208">
        <v>0</v>
      </c>
      <c r="I958" s="198">
        <v>0</v>
      </c>
      <c r="J958" s="208">
        <v>0</v>
      </c>
      <c r="K958" s="208">
        <f t="shared" si="21"/>
        <v>3897076.62</v>
      </c>
    </row>
    <row r="959" spans="1:11" hidden="1" outlineLevel="1" x14ac:dyDescent="0.2">
      <c r="A959" s="198" t="s">
        <v>180</v>
      </c>
      <c r="B959" s="198">
        <v>150.87</v>
      </c>
      <c r="C959">
        <v>610.15</v>
      </c>
      <c r="D959" s="198">
        <v>0</v>
      </c>
      <c r="E959" s="208">
        <v>0</v>
      </c>
      <c r="F959" s="208">
        <v>0</v>
      </c>
      <c r="G959" s="208">
        <v>0</v>
      </c>
      <c r="H959" s="208">
        <v>8326.5</v>
      </c>
      <c r="I959" s="198">
        <v>0</v>
      </c>
      <c r="J959" s="208">
        <v>-7565.48</v>
      </c>
      <c r="K959" s="208">
        <f t="shared" si="21"/>
        <v>2241349.85</v>
      </c>
    </row>
    <row r="960" spans="1:11" hidden="1" outlineLevel="1" x14ac:dyDescent="0.2">
      <c r="A960" s="198" t="s">
        <v>181</v>
      </c>
      <c r="B960" s="198">
        <v>236.39</v>
      </c>
      <c r="C960">
        <v>0</v>
      </c>
      <c r="D960" s="198">
        <v>0</v>
      </c>
      <c r="E960" s="208">
        <v>0</v>
      </c>
      <c r="F960" s="208">
        <v>0</v>
      </c>
      <c r="G960" s="208">
        <v>0</v>
      </c>
      <c r="H960" s="208">
        <v>0</v>
      </c>
      <c r="I960" s="198">
        <v>0</v>
      </c>
      <c r="J960" s="208">
        <v>236.39</v>
      </c>
      <c r="K960" s="208">
        <f t="shared" si="21"/>
        <v>1209884.48</v>
      </c>
    </row>
    <row r="961" spans="1:11" hidden="1" outlineLevel="1" x14ac:dyDescent="0.2">
      <c r="A961" s="198" t="s">
        <v>182</v>
      </c>
      <c r="B961" s="212">
        <v>19502.060000000001</v>
      </c>
      <c r="C961">
        <v>0</v>
      </c>
      <c r="D961" s="198">
        <v>0</v>
      </c>
      <c r="E961" s="208">
        <v>0</v>
      </c>
      <c r="F961" s="208">
        <v>0</v>
      </c>
      <c r="G961" s="208">
        <v>0</v>
      </c>
      <c r="H961" s="208">
        <v>0</v>
      </c>
      <c r="I961" s="198">
        <v>0</v>
      </c>
      <c r="J961" s="208">
        <v>19502.060000000001</v>
      </c>
      <c r="K961" s="208">
        <f t="shared" si="21"/>
        <v>9831824.1400000006</v>
      </c>
    </row>
    <row r="962" spans="1:11" hidden="1" outlineLevel="1" x14ac:dyDescent="0.2">
      <c r="A962" s="198" t="s">
        <v>183</v>
      </c>
      <c r="B962" s="198">
        <v>0</v>
      </c>
      <c r="C962">
        <v>0</v>
      </c>
      <c r="D962" s="198">
        <v>0</v>
      </c>
      <c r="E962" s="208">
        <v>0</v>
      </c>
      <c r="F962" s="208">
        <v>0</v>
      </c>
      <c r="G962" s="208">
        <v>0</v>
      </c>
      <c r="H962" s="208">
        <v>0</v>
      </c>
      <c r="I962" s="198">
        <v>0</v>
      </c>
      <c r="J962" s="208">
        <v>0</v>
      </c>
      <c r="K962" s="208">
        <f t="shared" si="21"/>
        <v>3037987.62</v>
      </c>
    </row>
    <row r="963" spans="1:11" hidden="1" outlineLevel="1" x14ac:dyDescent="0.2">
      <c r="A963" s="198" t="s">
        <v>184</v>
      </c>
      <c r="B963" s="212">
        <v>2299.64</v>
      </c>
      <c r="C963">
        <v>0</v>
      </c>
      <c r="D963" s="198">
        <v>0</v>
      </c>
      <c r="E963" s="208">
        <v>0</v>
      </c>
      <c r="F963" s="208">
        <v>0</v>
      </c>
      <c r="G963" s="208">
        <v>0</v>
      </c>
      <c r="H963" s="208">
        <v>0</v>
      </c>
      <c r="I963" s="198">
        <v>0</v>
      </c>
      <c r="J963" s="208">
        <v>2299.64</v>
      </c>
      <c r="K963" s="208">
        <f t="shared" si="21"/>
        <v>4545782.7799999993</v>
      </c>
    </row>
    <row r="964" spans="1:11" hidden="1" outlineLevel="1" x14ac:dyDescent="0.2">
      <c r="A964" s="198" t="s">
        <v>185</v>
      </c>
      <c r="B964" s="212">
        <v>1486.89</v>
      </c>
      <c r="C964">
        <v>0</v>
      </c>
      <c r="D964" s="198">
        <v>0</v>
      </c>
      <c r="E964" s="208">
        <v>0</v>
      </c>
      <c r="F964" s="208">
        <v>7628.44</v>
      </c>
      <c r="G964" s="208">
        <v>0</v>
      </c>
      <c r="H964" s="208">
        <v>514.08000000000004</v>
      </c>
      <c r="I964" s="198">
        <v>0</v>
      </c>
      <c r="J964" s="208">
        <v>8601.25</v>
      </c>
      <c r="K964" s="208">
        <f t="shared" si="21"/>
        <v>3415986.17</v>
      </c>
    </row>
    <row r="965" spans="1:11" hidden="1" outlineLevel="1" x14ac:dyDescent="0.2">
      <c r="A965" s="198" t="s">
        <v>186</v>
      </c>
      <c r="B965" s="198">
        <v>0</v>
      </c>
      <c r="C965">
        <v>0</v>
      </c>
      <c r="D965" s="198">
        <v>0</v>
      </c>
      <c r="E965" s="208">
        <v>0</v>
      </c>
      <c r="F965" s="208">
        <v>0</v>
      </c>
      <c r="G965" s="208">
        <v>0</v>
      </c>
      <c r="H965" s="208">
        <v>0</v>
      </c>
      <c r="I965" s="198">
        <v>0</v>
      </c>
      <c r="J965" s="208">
        <v>0</v>
      </c>
      <c r="K965" s="208">
        <f t="shared" si="21"/>
        <v>824687.26</v>
      </c>
    </row>
    <row r="966" spans="1:11" hidden="1" outlineLevel="1" x14ac:dyDescent="0.2">
      <c r="A966" s="198" t="s">
        <v>187</v>
      </c>
      <c r="B966" s="212">
        <v>18851.86</v>
      </c>
      <c r="C966" s="197">
        <v>9997.2099999999991</v>
      </c>
      <c r="D966" s="198">
        <v>0</v>
      </c>
      <c r="E966" s="208">
        <v>0</v>
      </c>
      <c r="F966" s="208">
        <v>0</v>
      </c>
      <c r="G966" s="208">
        <v>0</v>
      </c>
      <c r="H966" s="208">
        <v>0</v>
      </c>
      <c r="I966" s="198">
        <v>0</v>
      </c>
      <c r="J966" s="208">
        <v>28849.07</v>
      </c>
      <c r="K966" s="208">
        <f t="shared" si="21"/>
        <v>5447795.46</v>
      </c>
    </row>
    <row r="967" spans="1:11" hidden="1" outlineLevel="1" x14ac:dyDescent="0.2">
      <c r="A967" s="198" t="s">
        <v>188</v>
      </c>
      <c r="B967" s="212">
        <v>1037151.47</v>
      </c>
      <c r="C967" s="197">
        <v>1975455.22</v>
      </c>
      <c r="D967" s="198">
        <v>246.69</v>
      </c>
      <c r="E967" s="208">
        <v>47580</v>
      </c>
      <c r="F967" s="208">
        <v>0</v>
      </c>
      <c r="G967" s="208">
        <v>0</v>
      </c>
      <c r="H967" s="208">
        <v>0</v>
      </c>
      <c r="I967" s="212">
        <v>141865.20000000001</v>
      </c>
      <c r="J967" s="208">
        <v>2918568.18</v>
      </c>
      <c r="K967" s="208">
        <f t="shared" si="21"/>
        <v>14755161.859999999</v>
      </c>
    </row>
    <row r="968" spans="1:11" hidden="1" outlineLevel="1" x14ac:dyDescent="0.2">
      <c r="A968" s="198" t="s">
        <v>189</v>
      </c>
      <c r="B968" s="212">
        <v>705389.01</v>
      </c>
      <c r="C968" s="197">
        <v>-1255.8</v>
      </c>
      <c r="D968" s="198">
        <v>0</v>
      </c>
      <c r="E968" s="208">
        <v>0</v>
      </c>
      <c r="F968" s="208">
        <v>0</v>
      </c>
      <c r="G968" s="208">
        <v>0</v>
      </c>
      <c r="H968" s="208">
        <v>0</v>
      </c>
      <c r="I968" s="198">
        <v>66.36</v>
      </c>
      <c r="J968" s="208">
        <v>704066.85</v>
      </c>
      <c r="K968" s="208">
        <f t="shared" si="21"/>
        <v>12870181.9</v>
      </c>
    </row>
    <row r="969" spans="1:11" hidden="1" outlineLevel="1" x14ac:dyDescent="0.2">
      <c r="A969" s="198" t="s">
        <v>190</v>
      </c>
      <c r="B969" s="198">
        <v>0</v>
      </c>
      <c r="C969">
        <v>0</v>
      </c>
      <c r="D969" s="198">
        <v>0</v>
      </c>
      <c r="E969" s="208">
        <v>0</v>
      </c>
      <c r="F969" s="208">
        <v>0</v>
      </c>
      <c r="G969" s="208">
        <v>0</v>
      </c>
      <c r="H969" s="208">
        <v>0</v>
      </c>
      <c r="I969" s="198">
        <v>0</v>
      </c>
      <c r="J969" s="208">
        <v>0</v>
      </c>
      <c r="K969" s="208">
        <f t="shared" si="21"/>
        <v>2929038.81</v>
      </c>
    </row>
    <row r="970" spans="1:11" hidden="1" outlineLevel="1" x14ac:dyDescent="0.2">
      <c r="A970" s="198" t="s">
        <v>191</v>
      </c>
      <c r="B970" s="212">
        <v>16364.43</v>
      </c>
      <c r="C970">
        <v>0</v>
      </c>
      <c r="D970" s="212">
        <v>1506.56</v>
      </c>
      <c r="E970" s="208">
        <v>0</v>
      </c>
      <c r="F970" s="208">
        <v>0</v>
      </c>
      <c r="G970" s="208">
        <v>0</v>
      </c>
      <c r="H970" s="208">
        <v>0</v>
      </c>
      <c r="I970" s="198">
        <v>0</v>
      </c>
      <c r="J970" s="208">
        <v>17870.990000000002</v>
      </c>
      <c r="K970" s="208">
        <f t="shared" si="21"/>
        <v>1711391.66</v>
      </c>
    </row>
    <row r="971" spans="1:11" hidden="1" outlineLevel="1" x14ac:dyDescent="0.2">
      <c r="A971" s="198" t="s">
        <v>192</v>
      </c>
      <c r="B971" s="212">
        <v>4743.71</v>
      </c>
      <c r="C971">
        <v>0</v>
      </c>
      <c r="D971" s="198">
        <v>0</v>
      </c>
      <c r="E971" s="208">
        <v>0</v>
      </c>
      <c r="F971" s="208">
        <v>0</v>
      </c>
      <c r="G971" s="208">
        <v>0</v>
      </c>
      <c r="H971" s="208">
        <v>0</v>
      </c>
      <c r="I971" s="198">
        <v>0</v>
      </c>
      <c r="J971" s="208">
        <v>4743.71</v>
      </c>
      <c r="K971" s="208">
        <f t="shared" si="21"/>
        <v>3251411.82</v>
      </c>
    </row>
    <row r="972" spans="1:11" hidden="1" outlineLevel="1" x14ac:dyDescent="0.2">
      <c r="A972" s="198" t="s">
        <v>193</v>
      </c>
      <c r="B972" s="198">
        <v>0</v>
      </c>
      <c r="C972">
        <v>0</v>
      </c>
      <c r="D972" s="198">
        <v>0</v>
      </c>
      <c r="E972" s="208">
        <v>0</v>
      </c>
      <c r="F972" s="208">
        <v>0</v>
      </c>
      <c r="G972" s="208">
        <v>0</v>
      </c>
      <c r="H972" s="208">
        <v>0</v>
      </c>
      <c r="I972" s="198">
        <v>0</v>
      </c>
      <c r="J972" s="208">
        <v>0</v>
      </c>
      <c r="K972" s="208">
        <f t="shared" si="21"/>
        <v>968449.32</v>
      </c>
    </row>
    <row r="973" spans="1:11" hidden="1" outlineLevel="1" x14ac:dyDescent="0.2">
      <c r="A973" s="198" t="s">
        <v>194</v>
      </c>
      <c r="B973" s="198">
        <v>0</v>
      </c>
      <c r="C973">
        <v>0</v>
      </c>
      <c r="D973" s="198">
        <v>0</v>
      </c>
      <c r="E973" s="208">
        <v>0</v>
      </c>
      <c r="F973" s="208">
        <v>0</v>
      </c>
      <c r="G973" s="208">
        <v>0</v>
      </c>
      <c r="H973" s="208">
        <v>0</v>
      </c>
      <c r="I973" s="198">
        <v>0</v>
      </c>
      <c r="J973" s="208">
        <v>0</v>
      </c>
      <c r="K973" s="208">
        <f t="shared" si="21"/>
        <v>6678983.8399999999</v>
      </c>
    </row>
    <row r="974" spans="1:11" hidden="1" outlineLevel="1" x14ac:dyDescent="0.2">
      <c r="A974" s="198" t="s">
        <v>195</v>
      </c>
      <c r="B974" s="212">
        <v>38710.519999999997</v>
      </c>
      <c r="C974">
        <v>157.07</v>
      </c>
      <c r="D974" s="212">
        <v>5689.02</v>
      </c>
      <c r="E974" s="208">
        <v>0</v>
      </c>
      <c r="F974" s="208">
        <v>0</v>
      </c>
      <c r="G974" s="208">
        <v>0</v>
      </c>
      <c r="H974" s="208">
        <v>0</v>
      </c>
      <c r="I974" s="198">
        <v>0</v>
      </c>
      <c r="J974" s="208">
        <v>44556.61</v>
      </c>
      <c r="K974" s="208">
        <f t="shared" si="21"/>
        <v>7633185.0200000005</v>
      </c>
    </row>
    <row r="975" spans="1:11" hidden="1" outlineLevel="1" x14ac:dyDescent="0.2">
      <c r="A975" s="198" t="s">
        <v>196</v>
      </c>
      <c r="B975" s="198">
        <v>0</v>
      </c>
      <c r="C975">
        <v>0</v>
      </c>
      <c r="D975" s="198">
        <v>0</v>
      </c>
      <c r="E975" s="208">
        <v>0</v>
      </c>
      <c r="F975" s="208">
        <v>0</v>
      </c>
      <c r="G975" s="208">
        <v>0</v>
      </c>
      <c r="H975" s="208">
        <v>0</v>
      </c>
      <c r="I975" s="198">
        <v>0</v>
      </c>
      <c r="J975" s="208">
        <v>0</v>
      </c>
      <c r="K975" s="208">
        <f t="shared" si="21"/>
        <v>8641847.4299999997</v>
      </c>
    </row>
    <row r="976" spans="1:11" hidden="1" outlineLevel="1" x14ac:dyDescent="0.2">
      <c r="A976" s="198" t="s">
        <v>197</v>
      </c>
      <c r="B976" s="212">
        <v>-4054.69</v>
      </c>
      <c r="C976">
        <v>0</v>
      </c>
      <c r="D976" s="198">
        <v>0</v>
      </c>
      <c r="E976" s="208">
        <v>0</v>
      </c>
      <c r="F976" s="208">
        <v>0</v>
      </c>
      <c r="G976" s="208">
        <v>0</v>
      </c>
      <c r="H976" s="208">
        <v>0</v>
      </c>
      <c r="I976" s="198">
        <v>0</v>
      </c>
      <c r="J976" s="208">
        <v>-4054.69</v>
      </c>
      <c r="K976" s="208">
        <f t="shared" si="21"/>
        <v>1305347.8900000001</v>
      </c>
    </row>
    <row r="977" spans="1:11" hidden="1" outlineLevel="1" x14ac:dyDescent="0.2">
      <c r="A977" s="198" t="s">
        <v>198</v>
      </c>
      <c r="B977" s="198">
        <v>358.93</v>
      </c>
      <c r="C977">
        <v>0</v>
      </c>
      <c r="D977" s="198">
        <v>0</v>
      </c>
      <c r="E977" s="208">
        <v>0</v>
      </c>
      <c r="F977" s="208">
        <v>0</v>
      </c>
      <c r="G977" s="208">
        <v>0</v>
      </c>
      <c r="H977" s="208">
        <v>0</v>
      </c>
      <c r="I977" s="198">
        <v>0</v>
      </c>
      <c r="J977" s="208">
        <v>358.93</v>
      </c>
      <c r="K977" s="208">
        <f t="shared" si="21"/>
        <v>1315806.29</v>
      </c>
    </row>
    <row r="978" spans="1:11" hidden="1" outlineLevel="1" x14ac:dyDescent="0.2">
      <c r="A978" s="198" t="s">
        <v>199</v>
      </c>
      <c r="B978" s="212">
        <v>2672.06</v>
      </c>
      <c r="C978">
        <v>0</v>
      </c>
      <c r="D978" s="198">
        <v>0</v>
      </c>
      <c r="E978" s="208">
        <v>0</v>
      </c>
      <c r="F978" s="208">
        <v>0</v>
      </c>
      <c r="G978" s="208">
        <v>0</v>
      </c>
      <c r="H978" s="208">
        <v>0</v>
      </c>
      <c r="I978" s="198">
        <v>0</v>
      </c>
      <c r="J978" s="208">
        <v>2672.06</v>
      </c>
      <c r="K978" s="208">
        <f t="shared" si="21"/>
        <v>3224760.89</v>
      </c>
    </row>
    <row r="979" spans="1:11" hidden="1" outlineLevel="1" x14ac:dyDescent="0.2">
      <c r="A979" s="198" t="s">
        <v>200</v>
      </c>
      <c r="B979" s="198">
        <v>0</v>
      </c>
      <c r="C979">
        <v>0</v>
      </c>
      <c r="D979" s="198">
        <v>0</v>
      </c>
      <c r="E979" s="208">
        <v>0</v>
      </c>
      <c r="F979" s="208">
        <v>0</v>
      </c>
      <c r="G979" s="208">
        <v>0</v>
      </c>
      <c r="H979" s="208">
        <v>0</v>
      </c>
      <c r="I979" s="198">
        <v>0</v>
      </c>
      <c r="J979" s="208">
        <v>0</v>
      </c>
      <c r="K979" s="208">
        <f t="shared" si="21"/>
        <v>572290.35</v>
      </c>
    </row>
    <row r="980" spans="1:11" hidden="1" outlineLevel="1" x14ac:dyDescent="0.2">
      <c r="A980" s="198" t="s">
        <v>201</v>
      </c>
      <c r="B980" s="198">
        <v>214.22</v>
      </c>
      <c r="C980">
        <v>0</v>
      </c>
      <c r="D980" s="198">
        <v>0</v>
      </c>
      <c r="E980" s="208">
        <v>0</v>
      </c>
      <c r="F980" s="208">
        <v>0</v>
      </c>
      <c r="G980" s="208">
        <v>0</v>
      </c>
      <c r="H980" s="208">
        <v>0</v>
      </c>
      <c r="I980" s="198">
        <v>0</v>
      </c>
      <c r="J980" s="208">
        <v>214.22</v>
      </c>
      <c r="K980" s="208">
        <f t="shared" si="21"/>
        <v>1186238.3599999999</v>
      </c>
    </row>
    <row r="981" spans="1:11" hidden="1" outlineLevel="1" x14ac:dyDescent="0.2">
      <c r="A981" s="198" t="s">
        <v>202</v>
      </c>
      <c r="B981" s="198">
        <v>45.43</v>
      </c>
      <c r="C981">
        <v>0</v>
      </c>
      <c r="D981" s="198">
        <v>0</v>
      </c>
      <c r="E981" s="208">
        <v>0</v>
      </c>
      <c r="F981" s="208">
        <v>0</v>
      </c>
      <c r="G981" s="208">
        <v>0</v>
      </c>
      <c r="H981" s="208">
        <v>0</v>
      </c>
      <c r="I981" s="198">
        <v>0</v>
      </c>
      <c r="J981" s="208">
        <v>45.43</v>
      </c>
      <c r="K981" s="208">
        <f t="shared" ref="K981:K1012" si="22">J103+J981</f>
        <v>1089692.3099999998</v>
      </c>
    </row>
    <row r="982" spans="1:11" hidden="1" outlineLevel="1" x14ac:dyDescent="0.2">
      <c r="A982" s="198" t="s">
        <v>203</v>
      </c>
      <c r="B982" s="212">
        <v>5796.24</v>
      </c>
      <c r="C982">
        <v>0</v>
      </c>
      <c r="D982" s="198">
        <v>0</v>
      </c>
      <c r="E982" s="208">
        <v>0</v>
      </c>
      <c r="F982" s="208">
        <v>0</v>
      </c>
      <c r="G982" s="208">
        <v>0</v>
      </c>
      <c r="H982" s="208">
        <v>0</v>
      </c>
      <c r="I982" s="198">
        <v>0</v>
      </c>
      <c r="J982" s="208">
        <v>5796.24</v>
      </c>
      <c r="K982" s="208">
        <f t="shared" si="22"/>
        <v>10228130.620000001</v>
      </c>
    </row>
    <row r="983" spans="1:11" hidden="1" outlineLevel="1" x14ac:dyDescent="0.2">
      <c r="A983" s="198" t="s">
        <v>204</v>
      </c>
      <c r="B983" s="198">
        <v>0</v>
      </c>
      <c r="C983">
        <v>0</v>
      </c>
      <c r="D983" s="198">
        <v>0</v>
      </c>
      <c r="E983" s="208">
        <v>0</v>
      </c>
      <c r="F983" s="208">
        <v>0</v>
      </c>
      <c r="G983" s="208">
        <v>0</v>
      </c>
      <c r="H983" s="208">
        <v>0</v>
      </c>
      <c r="I983" s="198">
        <v>0</v>
      </c>
      <c r="J983" s="208">
        <v>0</v>
      </c>
      <c r="K983" s="208">
        <f t="shared" si="22"/>
        <v>2689849.01</v>
      </c>
    </row>
    <row r="984" spans="1:11" hidden="1" outlineLevel="1" x14ac:dyDescent="0.2">
      <c r="A984" s="198" t="s">
        <v>205</v>
      </c>
      <c r="B984" s="198">
        <v>0</v>
      </c>
      <c r="C984">
        <v>0</v>
      </c>
      <c r="D984" s="198">
        <v>0</v>
      </c>
      <c r="E984" s="208">
        <v>0</v>
      </c>
      <c r="F984" s="208">
        <v>0</v>
      </c>
      <c r="G984" s="208">
        <v>0</v>
      </c>
      <c r="H984" s="208">
        <v>0</v>
      </c>
      <c r="I984" s="198">
        <v>0</v>
      </c>
      <c r="J984" s="208">
        <v>0</v>
      </c>
      <c r="K984" s="208">
        <f t="shared" si="22"/>
        <v>3043867.45</v>
      </c>
    </row>
    <row r="985" spans="1:11" hidden="1" outlineLevel="1" x14ac:dyDescent="0.2">
      <c r="A985" s="198" t="s">
        <v>206</v>
      </c>
      <c r="B985" s="198">
        <v>0</v>
      </c>
      <c r="C985">
        <v>0</v>
      </c>
      <c r="D985" s="198">
        <v>0</v>
      </c>
      <c r="E985" s="208">
        <v>0</v>
      </c>
      <c r="F985" s="208">
        <v>0</v>
      </c>
      <c r="G985" s="208">
        <v>0</v>
      </c>
      <c r="H985" s="208">
        <v>0</v>
      </c>
      <c r="I985" s="198">
        <v>0</v>
      </c>
      <c r="J985" s="208">
        <v>0</v>
      </c>
      <c r="K985" s="208">
        <f t="shared" si="22"/>
        <v>2239533.12</v>
      </c>
    </row>
    <row r="986" spans="1:11" hidden="1" outlineLevel="1" x14ac:dyDescent="0.2">
      <c r="A986" s="198" t="s">
        <v>207</v>
      </c>
      <c r="B986" s="212">
        <v>1265.1400000000001</v>
      </c>
      <c r="C986">
        <v>0</v>
      </c>
      <c r="D986" s="198">
        <v>0</v>
      </c>
      <c r="E986" s="208">
        <v>0</v>
      </c>
      <c r="F986" s="208">
        <v>0</v>
      </c>
      <c r="G986" s="208">
        <v>0</v>
      </c>
      <c r="H986" s="208">
        <v>0</v>
      </c>
      <c r="I986" s="198">
        <v>0</v>
      </c>
      <c r="J986" s="208">
        <v>1265.1400000000001</v>
      </c>
      <c r="K986" s="208">
        <f t="shared" si="22"/>
        <v>2221371.44</v>
      </c>
    </row>
    <row r="987" spans="1:11" hidden="1" outlineLevel="1" x14ac:dyDescent="0.2">
      <c r="A987" s="198" t="s">
        <v>208</v>
      </c>
      <c r="B987" s="198">
        <v>276.05</v>
      </c>
      <c r="C987">
        <v>0</v>
      </c>
      <c r="D987" s="198">
        <v>0</v>
      </c>
      <c r="E987" s="208">
        <v>0</v>
      </c>
      <c r="F987" s="208">
        <v>0</v>
      </c>
      <c r="G987" s="208">
        <v>0</v>
      </c>
      <c r="H987" s="208">
        <v>0</v>
      </c>
      <c r="I987" s="198">
        <v>0</v>
      </c>
      <c r="J987" s="208">
        <v>276.05</v>
      </c>
      <c r="K987" s="208">
        <f t="shared" si="22"/>
        <v>1692370.35</v>
      </c>
    </row>
    <row r="988" spans="1:11" hidden="1" outlineLevel="1" x14ac:dyDescent="0.2">
      <c r="A988" s="198" t="s">
        <v>209</v>
      </c>
      <c r="B988" s="198">
        <v>0</v>
      </c>
      <c r="C988">
        <v>0</v>
      </c>
      <c r="D988" s="198">
        <v>0</v>
      </c>
      <c r="E988" s="208">
        <v>0</v>
      </c>
      <c r="F988" s="208">
        <v>0</v>
      </c>
      <c r="G988" s="208">
        <v>0</v>
      </c>
      <c r="H988" s="208">
        <v>0</v>
      </c>
      <c r="I988" s="198">
        <v>0</v>
      </c>
      <c r="J988" s="208">
        <v>0</v>
      </c>
      <c r="K988" s="208">
        <f t="shared" si="22"/>
        <v>3577092.25</v>
      </c>
    </row>
    <row r="989" spans="1:11" hidden="1" outlineLevel="1" x14ac:dyDescent="0.2">
      <c r="A989" s="198" t="s">
        <v>210</v>
      </c>
      <c r="B989" s="212">
        <v>1519.47</v>
      </c>
      <c r="C989">
        <v>0</v>
      </c>
      <c r="D989" s="198">
        <v>0</v>
      </c>
      <c r="E989" s="208">
        <v>0</v>
      </c>
      <c r="F989" s="208">
        <v>0</v>
      </c>
      <c r="G989" s="208">
        <v>0</v>
      </c>
      <c r="H989" s="208">
        <v>0</v>
      </c>
      <c r="I989" s="198">
        <v>0</v>
      </c>
      <c r="J989" s="208">
        <v>1519.47</v>
      </c>
      <c r="K989" s="208">
        <f t="shared" si="22"/>
        <v>4041798.85</v>
      </c>
    </row>
    <row r="990" spans="1:11" hidden="1" outlineLevel="1" x14ac:dyDescent="0.2">
      <c r="A990" s="198" t="s">
        <v>211</v>
      </c>
      <c r="B990" s="198">
        <v>0</v>
      </c>
      <c r="C990">
        <v>0</v>
      </c>
      <c r="D990" s="198">
        <v>0</v>
      </c>
      <c r="E990" s="208">
        <v>0</v>
      </c>
      <c r="F990" s="208">
        <v>0</v>
      </c>
      <c r="G990" s="208">
        <v>0</v>
      </c>
      <c r="H990" s="208">
        <v>0</v>
      </c>
      <c r="I990" s="198">
        <v>0</v>
      </c>
      <c r="J990" s="208">
        <v>0</v>
      </c>
      <c r="K990" s="208">
        <f t="shared" si="22"/>
        <v>1383921.41</v>
      </c>
    </row>
    <row r="991" spans="1:11" hidden="1" outlineLevel="1" x14ac:dyDescent="0.2">
      <c r="A991" s="198" t="s">
        <v>212</v>
      </c>
      <c r="B991" s="212">
        <v>4998.55</v>
      </c>
      <c r="C991">
        <v>0</v>
      </c>
      <c r="D991" s="198">
        <v>0</v>
      </c>
      <c r="E991" s="208">
        <v>0</v>
      </c>
      <c r="F991" s="208">
        <v>0</v>
      </c>
      <c r="G991" s="208">
        <v>0</v>
      </c>
      <c r="H991" s="208">
        <v>0</v>
      </c>
      <c r="I991" s="198">
        <v>0</v>
      </c>
      <c r="J991" s="208">
        <v>4998.55</v>
      </c>
      <c r="K991" s="208">
        <f t="shared" si="22"/>
        <v>1714649.21</v>
      </c>
    </row>
    <row r="992" spans="1:11" hidden="1" outlineLevel="1" x14ac:dyDescent="0.2">
      <c r="A992" s="198" t="s">
        <v>213</v>
      </c>
      <c r="B992" s="212">
        <v>61098.1</v>
      </c>
      <c r="C992">
        <v>0</v>
      </c>
      <c r="D992" s="198">
        <v>0</v>
      </c>
      <c r="E992" s="208">
        <v>0</v>
      </c>
      <c r="F992" s="208">
        <v>0</v>
      </c>
      <c r="G992" s="208">
        <v>0</v>
      </c>
      <c r="H992" s="208">
        <v>0</v>
      </c>
      <c r="I992" s="198">
        <v>0</v>
      </c>
      <c r="J992" s="208">
        <v>61098.1</v>
      </c>
      <c r="K992" s="208">
        <f t="shared" si="22"/>
        <v>2332973.96</v>
      </c>
    </row>
    <row r="993" spans="1:11" hidden="1" outlineLevel="1" x14ac:dyDescent="0.2">
      <c r="A993" s="198" t="s">
        <v>214</v>
      </c>
      <c r="B993" s="198">
        <v>881.88</v>
      </c>
      <c r="C993">
        <v>0</v>
      </c>
      <c r="D993" s="198">
        <v>0</v>
      </c>
      <c r="E993" s="208">
        <v>0</v>
      </c>
      <c r="F993" s="208">
        <v>0</v>
      </c>
      <c r="G993" s="208">
        <v>0</v>
      </c>
      <c r="H993" s="208">
        <v>0</v>
      </c>
      <c r="I993" s="198">
        <v>0</v>
      </c>
      <c r="J993" s="208">
        <v>881.88</v>
      </c>
      <c r="K993" s="208">
        <f t="shared" si="22"/>
        <v>3564563.75</v>
      </c>
    </row>
    <row r="994" spans="1:11" hidden="1" outlineLevel="1" x14ac:dyDescent="0.2">
      <c r="A994" s="198" t="s">
        <v>215</v>
      </c>
      <c r="B994" s="198">
        <v>834.16</v>
      </c>
      <c r="C994">
        <v>0</v>
      </c>
      <c r="D994" s="198">
        <v>0</v>
      </c>
      <c r="E994" s="208">
        <v>0</v>
      </c>
      <c r="F994" s="208">
        <v>0</v>
      </c>
      <c r="G994" s="208">
        <v>0</v>
      </c>
      <c r="H994" s="208">
        <v>0</v>
      </c>
      <c r="I994" s="198">
        <v>0</v>
      </c>
      <c r="J994" s="208">
        <v>834.16</v>
      </c>
      <c r="K994" s="208">
        <f t="shared" si="22"/>
        <v>3525894.1</v>
      </c>
    </row>
    <row r="995" spans="1:11" hidden="1" outlineLevel="1" x14ac:dyDescent="0.2">
      <c r="A995" s="198" t="s">
        <v>216</v>
      </c>
      <c r="B995" s="198">
        <v>0</v>
      </c>
      <c r="C995">
        <v>0</v>
      </c>
      <c r="D995" s="198">
        <v>0</v>
      </c>
      <c r="E995" s="208">
        <v>0</v>
      </c>
      <c r="F995" s="208">
        <v>0</v>
      </c>
      <c r="G995" s="208">
        <v>0</v>
      </c>
      <c r="H995" s="208">
        <v>0</v>
      </c>
      <c r="I995" s="198">
        <v>0</v>
      </c>
      <c r="J995" s="208">
        <v>0</v>
      </c>
      <c r="K995" s="208">
        <f t="shared" si="22"/>
        <v>636576.24</v>
      </c>
    </row>
    <row r="996" spans="1:11" hidden="1" outlineLevel="1" x14ac:dyDescent="0.2">
      <c r="A996" s="198" t="s">
        <v>217</v>
      </c>
      <c r="B996" s="212">
        <v>-1023.15</v>
      </c>
      <c r="C996">
        <v>0</v>
      </c>
      <c r="D996" s="198">
        <v>0</v>
      </c>
      <c r="E996" s="208">
        <v>0</v>
      </c>
      <c r="F996" s="208">
        <v>0</v>
      </c>
      <c r="G996" s="208">
        <v>-34125</v>
      </c>
      <c r="H996" s="208">
        <v>0</v>
      </c>
      <c r="I996" s="198">
        <v>0</v>
      </c>
      <c r="J996" s="208">
        <v>-35148.15</v>
      </c>
      <c r="K996" s="208">
        <f t="shared" si="22"/>
        <v>1195986.3500000001</v>
      </c>
    </row>
    <row r="997" spans="1:11" hidden="1" outlineLevel="1" x14ac:dyDescent="0.2">
      <c r="A997" s="198" t="s">
        <v>218</v>
      </c>
      <c r="B997" s="212">
        <v>626409.68000000005</v>
      </c>
      <c r="C997" s="197">
        <v>353854.15</v>
      </c>
      <c r="D997" s="212">
        <v>5948.84</v>
      </c>
      <c r="E997" s="208">
        <v>0</v>
      </c>
      <c r="F997" s="208">
        <v>0</v>
      </c>
      <c r="G997" s="208">
        <v>0</v>
      </c>
      <c r="H997" s="208">
        <v>55073.14</v>
      </c>
      <c r="I997" s="212">
        <v>33410.65</v>
      </c>
      <c r="J997" s="208">
        <v>897728.88</v>
      </c>
      <c r="K997" s="208">
        <f t="shared" si="22"/>
        <v>28482024.459999997</v>
      </c>
    </row>
    <row r="998" spans="1:11" hidden="1" outlineLevel="1" x14ac:dyDescent="0.2">
      <c r="A998" s="198" t="s">
        <v>219</v>
      </c>
      <c r="B998" s="212">
        <v>1816659.03</v>
      </c>
      <c r="C998" s="197">
        <v>11591.43</v>
      </c>
      <c r="D998" s="198">
        <v>0</v>
      </c>
      <c r="E998" s="208">
        <v>0</v>
      </c>
      <c r="F998" s="208">
        <v>0</v>
      </c>
      <c r="G998" s="208">
        <v>0</v>
      </c>
      <c r="H998" s="208">
        <v>0</v>
      </c>
      <c r="I998" s="198">
        <v>517.38</v>
      </c>
      <c r="J998" s="208">
        <v>1827733.08</v>
      </c>
      <c r="K998" s="208">
        <f t="shared" si="22"/>
        <v>162053507.96000001</v>
      </c>
    </row>
    <row r="999" spans="1:11" hidden="1" outlineLevel="1" x14ac:dyDescent="0.2">
      <c r="A999" s="198" t="s">
        <v>220</v>
      </c>
      <c r="B999" s="198">
        <v>217.55</v>
      </c>
      <c r="C999">
        <v>0</v>
      </c>
      <c r="D999" s="198">
        <v>0</v>
      </c>
      <c r="E999" s="208">
        <v>0</v>
      </c>
      <c r="F999" s="208">
        <v>0</v>
      </c>
      <c r="G999" s="208">
        <v>0</v>
      </c>
      <c r="H999" s="208">
        <v>0</v>
      </c>
      <c r="I999" s="198">
        <v>0</v>
      </c>
      <c r="J999" s="208">
        <v>217.55</v>
      </c>
      <c r="K999" s="208">
        <f t="shared" si="22"/>
        <v>1960830.68</v>
      </c>
    </row>
    <row r="1000" spans="1:11" hidden="1" outlineLevel="1" x14ac:dyDescent="0.2">
      <c r="A1000" s="198" t="s">
        <v>221</v>
      </c>
      <c r="B1000" s="212">
        <v>3460472.92</v>
      </c>
      <c r="C1000" s="197">
        <v>56318.14</v>
      </c>
      <c r="D1000" s="198">
        <v>845.02</v>
      </c>
      <c r="E1000" s="208">
        <v>48063.33</v>
      </c>
      <c r="F1000" s="208">
        <v>19963.05</v>
      </c>
      <c r="G1000" s="208">
        <v>0</v>
      </c>
      <c r="H1000" s="208">
        <v>22450.86</v>
      </c>
      <c r="I1000" s="212">
        <v>4819.53</v>
      </c>
      <c r="J1000" s="208">
        <v>3558392.07</v>
      </c>
      <c r="K1000" s="208">
        <f t="shared" si="22"/>
        <v>305081044.76999998</v>
      </c>
    </row>
    <row r="1001" spans="1:11" hidden="1" outlineLevel="1" x14ac:dyDescent="0.2">
      <c r="A1001" s="198" t="s">
        <v>222</v>
      </c>
      <c r="B1001" s="198">
        <v>0</v>
      </c>
      <c r="C1001">
        <v>0</v>
      </c>
      <c r="D1001" s="198">
        <v>0</v>
      </c>
      <c r="E1001" s="208">
        <v>0</v>
      </c>
      <c r="F1001" s="208">
        <v>0</v>
      </c>
      <c r="G1001" s="208">
        <v>0</v>
      </c>
      <c r="H1001" s="208">
        <v>0</v>
      </c>
      <c r="I1001" s="198">
        <v>0</v>
      </c>
      <c r="J1001" s="208">
        <v>0</v>
      </c>
      <c r="K1001" s="208">
        <f t="shared" si="22"/>
        <v>6666197.4800000004</v>
      </c>
    </row>
    <row r="1002" spans="1:11" hidden="1" outlineLevel="1" x14ac:dyDescent="0.2">
      <c r="A1002" s="198" t="s">
        <v>223</v>
      </c>
      <c r="B1002" s="198">
        <v>0</v>
      </c>
      <c r="C1002">
        <v>0</v>
      </c>
      <c r="D1002" s="198">
        <v>0</v>
      </c>
      <c r="E1002" s="208">
        <v>0</v>
      </c>
      <c r="F1002" s="208">
        <v>0</v>
      </c>
      <c r="G1002" s="208">
        <v>0</v>
      </c>
      <c r="H1002" s="208">
        <v>0</v>
      </c>
      <c r="I1002" s="198">
        <v>0</v>
      </c>
      <c r="J1002" s="208">
        <v>0</v>
      </c>
      <c r="K1002" s="208">
        <f t="shared" si="22"/>
        <v>794254.2</v>
      </c>
    </row>
    <row r="1003" spans="1:11" hidden="1" outlineLevel="1" x14ac:dyDescent="0.2">
      <c r="A1003" s="198" t="s">
        <v>224</v>
      </c>
      <c r="B1003" s="212">
        <v>2054.39</v>
      </c>
      <c r="C1003">
        <v>659.53</v>
      </c>
      <c r="D1003" s="198">
        <v>0</v>
      </c>
      <c r="E1003" s="208">
        <v>0</v>
      </c>
      <c r="F1003" s="208">
        <v>0</v>
      </c>
      <c r="G1003" s="208">
        <v>0</v>
      </c>
      <c r="H1003" s="208">
        <v>0</v>
      </c>
      <c r="I1003" s="198">
        <v>0</v>
      </c>
      <c r="J1003" s="208">
        <v>2713.92</v>
      </c>
      <c r="K1003" s="208">
        <f t="shared" si="22"/>
        <v>2095362.26</v>
      </c>
    </row>
    <row r="1004" spans="1:11" hidden="1" outlineLevel="1" x14ac:dyDescent="0.2">
      <c r="A1004" s="198" t="s">
        <v>225</v>
      </c>
      <c r="B1004" s="198">
        <v>0</v>
      </c>
      <c r="C1004">
        <v>0</v>
      </c>
      <c r="D1004" s="198">
        <v>0</v>
      </c>
      <c r="E1004" s="208">
        <v>0</v>
      </c>
      <c r="F1004" s="208">
        <v>0</v>
      </c>
      <c r="G1004" s="208">
        <v>0</v>
      </c>
      <c r="H1004" s="208">
        <v>0</v>
      </c>
      <c r="I1004" s="198">
        <v>0</v>
      </c>
      <c r="J1004" s="208">
        <v>0</v>
      </c>
      <c r="K1004" s="208">
        <f t="shared" si="22"/>
        <v>2748671.78</v>
      </c>
    </row>
    <row r="1005" spans="1:11" hidden="1" outlineLevel="1" x14ac:dyDescent="0.2">
      <c r="A1005" s="198" t="s">
        <v>226</v>
      </c>
      <c r="B1005" s="212">
        <v>2762.35</v>
      </c>
      <c r="C1005">
        <v>0</v>
      </c>
      <c r="D1005" s="198">
        <v>0</v>
      </c>
      <c r="E1005" s="208">
        <v>0</v>
      </c>
      <c r="F1005" s="208">
        <v>0</v>
      </c>
      <c r="G1005" s="208">
        <v>0</v>
      </c>
      <c r="H1005" s="208">
        <v>0</v>
      </c>
      <c r="I1005" s="198">
        <v>0</v>
      </c>
      <c r="J1005" s="208">
        <v>2762.35</v>
      </c>
      <c r="K1005" s="208">
        <f t="shared" si="22"/>
        <v>2753960.92</v>
      </c>
    </row>
    <row r="1006" spans="1:11" hidden="1" outlineLevel="1" x14ac:dyDescent="0.2">
      <c r="A1006" s="198" t="s">
        <v>227</v>
      </c>
      <c r="B1006" s="198">
        <v>0</v>
      </c>
      <c r="C1006">
        <v>0</v>
      </c>
      <c r="D1006" s="198">
        <v>0</v>
      </c>
      <c r="E1006" s="208">
        <v>0</v>
      </c>
      <c r="F1006" s="208">
        <v>0</v>
      </c>
      <c r="G1006" s="208">
        <v>0</v>
      </c>
      <c r="H1006" s="208">
        <v>0</v>
      </c>
      <c r="I1006" s="198">
        <v>0</v>
      </c>
      <c r="J1006" s="208">
        <v>0</v>
      </c>
      <c r="K1006" s="208">
        <f t="shared" si="22"/>
        <v>1569023.23</v>
      </c>
    </row>
    <row r="1007" spans="1:11" hidden="1" outlineLevel="1" x14ac:dyDescent="0.2">
      <c r="A1007" s="198" t="s">
        <v>228</v>
      </c>
      <c r="B1007" s="198">
        <v>0</v>
      </c>
      <c r="C1007">
        <v>0</v>
      </c>
      <c r="D1007" s="198">
        <v>0</v>
      </c>
      <c r="E1007" s="208">
        <v>0</v>
      </c>
      <c r="F1007" s="208">
        <v>0</v>
      </c>
      <c r="G1007" s="208">
        <v>0</v>
      </c>
      <c r="H1007" s="208">
        <v>0</v>
      </c>
      <c r="I1007" s="198">
        <v>0</v>
      </c>
      <c r="J1007" s="208">
        <v>0</v>
      </c>
      <c r="K1007" s="208">
        <f t="shared" si="22"/>
        <v>786585.72</v>
      </c>
    </row>
    <row r="1008" spans="1:11" hidden="1" outlineLevel="1" x14ac:dyDescent="0.2">
      <c r="A1008" s="198" t="s">
        <v>229</v>
      </c>
      <c r="B1008" s="198">
        <v>0</v>
      </c>
      <c r="C1008">
        <v>0</v>
      </c>
      <c r="D1008" s="198">
        <v>0</v>
      </c>
      <c r="E1008" s="208">
        <v>0</v>
      </c>
      <c r="F1008" s="208">
        <v>0</v>
      </c>
      <c r="G1008" s="208">
        <v>0</v>
      </c>
      <c r="H1008" s="208">
        <v>0</v>
      </c>
      <c r="I1008" s="198">
        <v>0</v>
      </c>
      <c r="J1008" s="208">
        <v>0</v>
      </c>
      <c r="K1008" s="208">
        <f t="shared" si="22"/>
        <v>682307.24</v>
      </c>
    </row>
    <row r="1009" spans="1:11" hidden="1" outlineLevel="1" x14ac:dyDescent="0.2">
      <c r="A1009" s="198" t="s">
        <v>230</v>
      </c>
      <c r="B1009" s="198">
        <v>0</v>
      </c>
      <c r="C1009">
        <v>0</v>
      </c>
      <c r="D1009" s="198">
        <v>0</v>
      </c>
      <c r="E1009" s="208">
        <v>0</v>
      </c>
      <c r="F1009" s="208">
        <v>0</v>
      </c>
      <c r="G1009" s="208">
        <v>0</v>
      </c>
      <c r="H1009" s="208">
        <v>0</v>
      </c>
      <c r="I1009" s="198">
        <v>0</v>
      </c>
      <c r="J1009" s="208">
        <v>0</v>
      </c>
      <c r="K1009" s="208">
        <f t="shared" si="22"/>
        <v>43045.33</v>
      </c>
    </row>
    <row r="1010" spans="1:11" hidden="1" outlineLevel="1" x14ac:dyDescent="0.2">
      <c r="A1010" s="198" t="s">
        <v>231</v>
      </c>
      <c r="B1010" s="198">
        <v>0</v>
      </c>
      <c r="C1010">
        <v>0</v>
      </c>
      <c r="D1010" s="198">
        <v>0</v>
      </c>
      <c r="E1010" s="208">
        <v>0</v>
      </c>
      <c r="F1010" s="208">
        <v>0</v>
      </c>
      <c r="G1010" s="208">
        <v>0</v>
      </c>
      <c r="H1010" s="208">
        <v>0</v>
      </c>
      <c r="I1010" s="198">
        <v>0</v>
      </c>
      <c r="J1010" s="208">
        <v>0</v>
      </c>
      <c r="K1010" s="208">
        <f t="shared" si="22"/>
        <v>2015469.69</v>
      </c>
    </row>
    <row r="1011" spans="1:11" hidden="1" outlineLevel="1" x14ac:dyDescent="0.2">
      <c r="A1011" s="198" t="s">
        <v>232</v>
      </c>
      <c r="B1011" s="198">
        <v>0</v>
      </c>
      <c r="C1011">
        <v>0</v>
      </c>
      <c r="D1011" s="198">
        <v>0</v>
      </c>
      <c r="E1011" s="208">
        <v>0</v>
      </c>
      <c r="F1011" s="208">
        <v>0</v>
      </c>
      <c r="G1011" s="208">
        <v>0</v>
      </c>
      <c r="H1011" s="208">
        <v>0</v>
      </c>
      <c r="I1011" s="198">
        <v>0</v>
      </c>
      <c r="J1011" s="208">
        <v>0</v>
      </c>
      <c r="K1011" s="208">
        <f t="shared" si="22"/>
        <v>988870.76</v>
      </c>
    </row>
    <row r="1012" spans="1:11" hidden="1" outlineLevel="1" x14ac:dyDescent="0.2">
      <c r="A1012" s="198" t="s">
        <v>233</v>
      </c>
      <c r="B1012" s="212">
        <v>1809.84</v>
      </c>
      <c r="C1012" s="197">
        <v>134872.4</v>
      </c>
      <c r="D1012" s="198">
        <v>0</v>
      </c>
      <c r="E1012" s="208">
        <v>0</v>
      </c>
      <c r="F1012" s="208">
        <v>0</v>
      </c>
      <c r="G1012" s="208">
        <v>0</v>
      </c>
      <c r="H1012" s="208">
        <v>0</v>
      </c>
      <c r="I1012" s="198">
        <v>0</v>
      </c>
      <c r="J1012" s="208">
        <v>136682.23999999999</v>
      </c>
      <c r="K1012" s="208">
        <f t="shared" si="22"/>
        <v>4681647.4000000004</v>
      </c>
    </row>
    <row r="1013" spans="1:11" hidden="1" outlineLevel="1" x14ac:dyDescent="0.2">
      <c r="A1013" s="198" t="s">
        <v>234</v>
      </c>
      <c r="B1013" s="198">
        <v>0</v>
      </c>
      <c r="C1013">
        <v>0</v>
      </c>
      <c r="D1013" s="198">
        <v>0</v>
      </c>
      <c r="E1013" s="208">
        <v>0</v>
      </c>
      <c r="F1013" s="208">
        <v>0</v>
      </c>
      <c r="G1013" s="208">
        <v>0</v>
      </c>
      <c r="H1013" s="208">
        <v>0</v>
      </c>
      <c r="I1013" s="198">
        <v>0</v>
      </c>
      <c r="J1013" s="208">
        <v>0</v>
      </c>
      <c r="K1013" s="208">
        <f t="shared" ref="K1013:K1044" si="23">J135+J1013</f>
        <v>1745125.53</v>
      </c>
    </row>
    <row r="1014" spans="1:11" hidden="1" outlineLevel="1" x14ac:dyDescent="0.2">
      <c r="A1014" s="198" t="s">
        <v>235</v>
      </c>
      <c r="B1014" s="198">
        <v>0</v>
      </c>
      <c r="C1014">
        <v>0</v>
      </c>
      <c r="D1014" s="198">
        <v>0</v>
      </c>
      <c r="E1014" s="208">
        <v>0</v>
      </c>
      <c r="F1014" s="208">
        <v>32745.63</v>
      </c>
      <c r="G1014" s="208">
        <v>0</v>
      </c>
      <c r="H1014" s="208">
        <v>0</v>
      </c>
      <c r="I1014" s="198">
        <v>0</v>
      </c>
      <c r="J1014" s="208">
        <v>32745.63</v>
      </c>
      <c r="K1014" s="208">
        <f t="shared" si="23"/>
        <v>6640280.3200000003</v>
      </c>
    </row>
    <row r="1015" spans="1:11" hidden="1" outlineLevel="1" x14ac:dyDescent="0.2">
      <c r="A1015" s="198" t="s">
        <v>236</v>
      </c>
      <c r="B1015" s="212">
        <v>46761.45</v>
      </c>
      <c r="C1015" s="197">
        <v>7354.55</v>
      </c>
      <c r="D1015" s="198">
        <v>0</v>
      </c>
      <c r="E1015" s="208">
        <v>0</v>
      </c>
      <c r="F1015" s="208">
        <v>0</v>
      </c>
      <c r="G1015" s="208">
        <v>0</v>
      </c>
      <c r="H1015" s="208">
        <v>0</v>
      </c>
      <c r="I1015" s="198">
        <v>-439.9</v>
      </c>
      <c r="J1015" s="208">
        <v>54555.9</v>
      </c>
      <c r="K1015" s="208">
        <f t="shared" si="23"/>
        <v>1990284.51</v>
      </c>
    </row>
    <row r="1016" spans="1:11" hidden="1" outlineLevel="1" x14ac:dyDescent="0.2">
      <c r="A1016" s="198" t="s">
        <v>237</v>
      </c>
      <c r="B1016" s="198">
        <v>-45.27</v>
      </c>
      <c r="C1016">
        <v>0</v>
      </c>
      <c r="D1016" s="198">
        <v>0</v>
      </c>
      <c r="E1016" s="208">
        <v>0</v>
      </c>
      <c r="F1016" s="208">
        <v>0</v>
      </c>
      <c r="G1016" s="208">
        <v>0</v>
      </c>
      <c r="H1016" s="208">
        <v>595.5</v>
      </c>
      <c r="I1016" s="198">
        <v>0</v>
      </c>
      <c r="J1016" s="208">
        <v>-640.77</v>
      </c>
      <c r="K1016" s="208">
        <f t="shared" si="23"/>
        <v>1279360.08</v>
      </c>
    </row>
    <row r="1017" spans="1:11" hidden="1" outlineLevel="1" x14ac:dyDescent="0.2">
      <c r="A1017" s="198" t="s">
        <v>238</v>
      </c>
      <c r="B1017" s="212">
        <v>5894.15</v>
      </c>
      <c r="C1017">
        <v>0</v>
      </c>
      <c r="D1017" s="198">
        <v>0</v>
      </c>
      <c r="E1017" s="208">
        <v>0</v>
      </c>
      <c r="F1017" s="208">
        <v>0</v>
      </c>
      <c r="G1017" s="208">
        <v>0</v>
      </c>
      <c r="H1017" s="208">
        <v>0</v>
      </c>
      <c r="I1017" s="198">
        <v>0</v>
      </c>
      <c r="J1017" s="208">
        <v>5894.15</v>
      </c>
      <c r="K1017" s="208">
        <f t="shared" si="23"/>
        <v>2925477.1999999997</v>
      </c>
    </row>
    <row r="1018" spans="1:11" hidden="1" outlineLevel="1" x14ac:dyDescent="0.2">
      <c r="A1018" s="198" t="s">
        <v>239</v>
      </c>
      <c r="B1018" s="212">
        <v>1611616.46</v>
      </c>
      <c r="C1018" s="197">
        <v>-3386.01</v>
      </c>
      <c r="D1018" s="212">
        <v>21303.599999999999</v>
      </c>
      <c r="E1018" s="208">
        <v>0</v>
      </c>
      <c r="F1018" s="208">
        <v>0</v>
      </c>
      <c r="G1018" s="208">
        <v>0</v>
      </c>
      <c r="H1018" s="208">
        <v>0</v>
      </c>
      <c r="I1018" s="212">
        <v>4666.07</v>
      </c>
      <c r="J1018" s="208">
        <v>1624867.98</v>
      </c>
      <c r="K1018" s="208">
        <f t="shared" si="23"/>
        <v>32170250.629999999</v>
      </c>
    </row>
    <row r="1019" spans="1:11" hidden="1" outlineLevel="1" x14ac:dyDescent="0.2">
      <c r="A1019" s="198" t="s">
        <v>240</v>
      </c>
      <c r="B1019" s="212">
        <v>2850.86</v>
      </c>
      <c r="C1019">
        <v>0</v>
      </c>
      <c r="D1019" s="198">
        <v>0</v>
      </c>
      <c r="E1019" s="208">
        <v>0</v>
      </c>
      <c r="F1019" s="208">
        <v>0</v>
      </c>
      <c r="G1019" s="208">
        <v>0</v>
      </c>
      <c r="H1019" s="208">
        <v>0</v>
      </c>
      <c r="I1019" s="198">
        <v>0</v>
      </c>
      <c r="J1019" s="208">
        <v>2850.86</v>
      </c>
      <c r="K1019" s="208">
        <f t="shared" si="23"/>
        <v>1445344.1700000002</v>
      </c>
    </row>
    <row r="1020" spans="1:11" hidden="1" outlineLevel="1" x14ac:dyDescent="0.2">
      <c r="A1020" s="198" t="s">
        <v>241</v>
      </c>
      <c r="B1020" s="212">
        <v>313996.28999999998</v>
      </c>
      <c r="C1020">
        <v>2.2599999999999998</v>
      </c>
      <c r="D1020" s="198">
        <v>830.05</v>
      </c>
      <c r="E1020" s="208">
        <v>0</v>
      </c>
      <c r="F1020" s="208">
        <v>0</v>
      </c>
      <c r="G1020" s="208">
        <v>0</v>
      </c>
      <c r="H1020" s="208">
        <v>0</v>
      </c>
      <c r="I1020" s="198">
        <v>0</v>
      </c>
      <c r="J1020" s="208">
        <v>314828.59999999998</v>
      </c>
      <c r="K1020" s="208">
        <f t="shared" si="23"/>
        <v>9315655.879999999</v>
      </c>
    </row>
    <row r="1021" spans="1:11" hidden="1" outlineLevel="1" x14ac:dyDescent="0.2">
      <c r="A1021" s="198" t="s">
        <v>242</v>
      </c>
      <c r="B1021" s="198">
        <v>0</v>
      </c>
      <c r="C1021">
        <v>0</v>
      </c>
      <c r="D1021" s="198">
        <v>0</v>
      </c>
      <c r="E1021" s="208">
        <v>0</v>
      </c>
      <c r="F1021" s="208">
        <v>0</v>
      </c>
      <c r="G1021" s="208">
        <v>0</v>
      </c>
      <c r="H1021" s="208">
        <v>0</v>
      </c>
      <c r="I1021" s="198">
        <v>0</v>
      </c>
      <c r="J1021" s="208">
        <v>0</v>
      </c>
      <c r="K1021" s="208">
        <f t="shared" si="23"/>
        <v>55.41</v>
      </c>
    </row>
    <row r="1022" spans="1:11" hidden="1" outlineLevel="1" x14ac:dyDescent="0.2">
      <c r="A1022" s="198" t="s">
        <v>243</v>
      </c>
      <c r="B1022" s="212">
        <v>2922.69</v>
      </c>
      <c r="C1022" s="197">
        <v>-90681.19</v>
      </c>
      <c r="D1022" s="198">
        <v>0</v>
      </c>
      <c r="E1022" s="208">
        <v>0</v>
      </c>
      <c r="F1022" s="208">
        <v>4550.1000000000004</v>
      </c>
      <c r="G1022" s="208">
        <v>0</v>
      </c>
      <c r="H1022" s="208">
        <v>0</v>
      </c>
      <c r="I1022" s="198">
        <v>0</v>
      </c>
      <c r="J1022" s="208">
        <v>-83208.399999999994</v>
      </c>
      <c r="K1022" s="208">
        <f t="shared" si="23"/>
        <v>1482268.1600000001</v>
      </c>
    </row>
    <row r="1023" spans="1:11" hidden="1" outlineLevel="1" x14ac:dyDescent="0.2">
      <c r="A1023" s="198" t="s">
        <v>244</v>
      </c>
      <c r="B1023" s="198">
        <v>0</v>
      </c>
      <c r="C1023">
        <v>0</v>
      </c>
      <c r="D1023" s="198">
        <v>0</v>
      </c>
      <c r="E1023" s="208">
        <v>0</v>
      </c>
      <c r="F1023" s="208">
        <v>0</v>
      </c>
      <c r="G1023" s="208">
        <v>0</v>
      </c>
      <c r="H1023" s="208">
        <v>0</v>
      </c>
      <c r="I1023" s="198">
        <v>0</v>
      </c>
      <c r="J1023" s="208">
        <v>0</v>
      </c>
      <c r="K1023" s="208">
        <f t="shared" si="23"/>
        <v>2373.4699999999998</v>
      </c>
    </row>
    <row r="1024" spans="1:11" hidden="1" outlineLevel="1" x14ac:dyDescent="0.2">
      <c r="A1024" s="198" t="s">
        <v>245</v>
      </c>
      <c r="B1024" s="198">
        <v>0</v>
      </c>
      <c r="C1024" s="197">
        <v>-192988.84</v>
      </c>
      <c r="D1024" s="198">
        <v>0</v>
      </c>
      <c r="E1024" s="208">
        <v>0</v>
      </c>
      <c r="F1024" s="208">
        <v>0</v>
      </c>
      <c r="G1024" s="208">
        <v>0</v>
      </c>
      <c r="H1024" s="208">
        <v>0</v>
      </c>
      <c r="I1024" s="198">
        <v>0</v>
      </c>
      <c r="J1024" s="208">
        <v>-192988.84</v>
      </c>
      <c r="K1024" s="208">
        <f t="shared" si="23"/>
        <v>456520507.72000003</v>
      </c>
    </row>
    <row r="1025" spans="1:11" hidden="1" outlineLevel="1" x14ac:dyDescent="0.2">
      <c r="A1025" s="198" t="s">
        <v>246</v>
      </c>
      <c r="B1025" s="198">
        <v>0</v>
      </c>
      <c r="C1025">
        <v>0</v>
      </c>
      <c r="D1025" s="198">
        <v>0</v>
      </c>
      <c r="E1025" s="208">
        <v>0</v>
      </c>
      <c r="F1025" s="208">
        <v>0</v>
      </c>
      <c r="G1025" s="208">
        <v>0</v>
      </c>
      <c r="H1025" s="208">
        <v>0</v>
      </c>
      <c r="I1025" s="198">
        <v>0</v>
      </c>
      <c r="J1025" s="208">
        <v>0</v>
      </c>
      <c r="K1025" s="208">
        <f t="shared" si="23"/>
        <v>779185.78</v>
      </c>
    </row>
    <row r="1026" spans="1:11" hidden="1" outlineLevel="1" x14ac:dyDescent="0.2">
      <c r="A1026" s="198" t="s">
        <v>247</v>
      </c>
      <c r="B1026" s="212">
        <v>2098.29</v>
      </c>
      <c r="C1026">
        <v>0</v>
      </c>
      <c r="D1026" s="198">
        <v>0</v>
      </c>
      <c r="E1026" s="208">
        <v>0</v>
      </c>
      <c r="F1026" s="208">
        <v>0</v>
      </c>
      <c r="G1026" s="208">
        <v>0</v>
      </c>
      <c r="H1026" s="208">
        <v>0</v>
      </c>
      <c r="I1026" s="198">
        <v>0</v>
      </c>
      <c r="J1026" s="208">
        <v>2098.29</v>
      </c>
      <c r="K1026" s="208">
        <f t="shared" si="23"/>
        <v>6264203.8799999999</v>
      </c>
    </row>
    <row r="1027" spans="1:11" hidden="1" outlineLevel="1" x14ac:dyDescent="0.2">
      <c r="A1027" s="198" t="s">
        <v>248</v>
      </c>
      <c r="B1027" s="198">
        <v>0</v>
      </c>
      <c r="C1027">
        <v>0</v>
      </c>
      <c r="D1027" s="198">
        <v>0</v>
      </c>
      <c r="E1027" s="208">
        <v>0</v>
      </c>
      <c r="F1027" s="208">
        <v>0</v>
      </c>
      <c r="G1027" s="208">
        <v>0</v>
      </c>
      <c r="H1027" s="208">
        <v>0</v>
      </c>
      <c r="I1027" s="198">
        <v>0</v>
      </c>
      <c r="J1027" s="208">
        <v>0</v>
      </c>
      <c r="K1027" s="208">
        <f t="shared" si="23"/>
        <v>4541521.62</v>
      </c>
    </row>
    <row r="1028" spans="1:11" hidden="1" outlineLevel="1" x14ac:dyDescent="0.2">
      <c r="A1028" s="198" t="s">
        <v>249</v>
      </c>
      <c r="B1028" s="198">
        <v>0</v>
      </c>
      <c r="C1028">
        <v>0</v>
      </c>
      <c r="D1028" s="198">
        <v>0</v>
      </c>
      <c r="E1028" s="208">
        <v>0</v>
      </c>
      <c r="F1028" s="208">
        <v>0</v>
      </c>
      <c r="G1028" s="208">
        <v>0</v>
      </c>
      <c r="H1028" s="208">
        <v>0</v>
      </c>
      <c r="I1028" s="198">
        <v>0</v>
      </c>
      <c r="J1028" s="208">
        <v>0</v>
      </c>
      <c r="K1028" s="208">
        <f t="shared" si="23"/>
        <v>392686.6</v>
      </c>
    </row>
    <row r="1029" spans="1:11" hidden="1" outlineLevel="1" x14ac:dyDescent="0.2">
      <c r="A1029" s="198" t="s">
        <v>250</v>
      </c>
      <c r="B1029" s="212">
        <v>3068.81</v>
      </c>
      <c r="C1029">
        <v>0</v>
      </c>
      <c r="D1029" s="198">
        <v>0</v>
      </c>
      <c r="E1029" s="208">
        <v>0</v>
      </c>
      <c r="F1029" s="208">
        <v>0</v>
      </c>
      <c r="G1029" s="208">
        <v>0</v>
      </c>
      <c r="H1029" s="208">
        <v>0</v>
      </c>
      <c r="I1029" s="212">
        <v>1810.95</v>
      </c>
      <c r="J1029" s="208">
        <v>1257.8599999999999</v>
      </c>
      <c r="K1029" s="208">
        <f t="shared" si="23"/>
        <v>472154.48</v>
      </c>
    </row>
    <row r="1030" spans="1:11" hidden="1" outlineLevel="1" x14ac:dyDescent="0.2">
      <c r="A1030" s="198" t="s">
        <v>251</v>
      </c>
      <c r="B1030" s="198">
        <v>641.49</v>
      </c>
      <c r="C1030">
        <v>0</v>
      </c>
      <c r="D1030" s="198">
        <v>0</v>
      </c>
      <c r="E1030" s="208">
        <v>0</v>
      </c>
      <c r="F1030" s="208">
        <v>0</v>
      </c>
      <c r="G1030" s="208">
        <v>0</v>
      </c>
      <c r="H1030" s="208">
        <v>0</v>
      </c>
      <c r="I1030" s="198">
        <v>0</v>
      </c>
      <c r="J1030" s="208">
        <v>641.49</v>
      </c>
      <c r="K1030" s="208">
        <f t="shared" si="23"/>
        <v>1869387.01</v>
      </c>
    </row>
    <row r="1031" spans="1:11" hidden="1" outlineLevel="1" x14ac:dyDescent="0.2">
      <c r="A1031" s="198" t="s">
        <v>252</v>
      </c>
      <c r="B1031" s="198">
        <v>0</v>
      </c>
      <c r="C1031">
        <v>0</v>
      </c>
      <c r="D1031" s="198">
        <v>0</v>
      </c>
      <c r="E1031" s="208">
        <v>0</v>
      </c>
      <c r="F1031" s="208">
        <v>0</v>
      </c>
      <c r="G1031" s="208">
        <v>0</v>
      </c>
      <c r="H1031" s="208">
        <v>0</v>
      </c>
      <c r="I1031" s="198">
        <v>0</v>
      </c>
      <c r="J1031" s="208">
        <v>0</v>
      </c>
      <c r="K1031" s="208">
        <f t="shared" si="23"/>
        <v>938824.19</v>
      </c>
    </row>
    <row r="1032" spans="1:11" hidden="1" outlineLevel="1" x14ac:dyDescent="0.2">
      <c r="A1032" s="198" t="s">
        <v>253</v>
      </c>
      <c r="B1032" s="198">
        <v>0</v>
      </c>
      <c r="C1032">
        <v>0</v>
      </c>
      <c r="D1032" s="198">
        <v>0</v>
      </c>
      <c r="E1032" s="208">
        <v>0</v>
      </c>
      <c r="F1032" s="208">
        <v>0</v>
      </c>
      <c r="G1032" s="208">
        <v>0</v>
      </c>
      <c r="H1032" s="208">
        <v>0</v>
      </c>
      <c r="I1032" s="198">
        <v>0</v>
      </c>
      <c r="J1032" s="208">
        <v>0</v>
      </c>
      <c r="K1032" s="208">
        <f t="shared" si="23"/>
        <v>3630009.5</v>
      </c>
    </row>
    <row r="1033" spans="1:11" hidden="1" outlineLevel="1" x14ac:dyDescent="0.2">
      <c r="A1033" s="198" t="s">
        <v>254</v>
      </c>
      <c r="B1033" s="212">
        <v>19841.349999999999</v>
      </c>
      <c r="C1033">
        <v>0</v>
      </c>
      <c r="D1033" s="198">
        <v>0</v>
      </c>
      <c r="E1033" s="208">
        <v>0</v>
      </c>
      <c r="F1033" s="208">
        <v>0</v>
      </c>
      <c r="G1033" s="208">
        <v>0</v>
      </c>
      <c r="H1033" s="208">
        <v>0</v>
      </c>
      <c r="I1033" s="198">
        <v>0</v>
      </c>
      <c r="J1033" s="208">
        <v>19841.349999999999</v>
      </c>
      <c r="K1033" s="208">
        <f t="shared" si="23"/>
        <v>1743153.1400000001</v>
      </c>
    </row>
    <row r="1034" spans="1:11" hidden="1" outlineLevel="1" x14ac:dyDescent="0.2">
      <c r="A1034" s="198" t="s">
        <v>255</v>
      </c>
      <c r="B1034" s="212">
        <v>1223.6199999999999</v>
      </c>
      <c r="C1034">
        <v>0</v>
      </c>
      <c r="D1034" s="198">
        <v>0</v>
      </c>
      <c r="E1034" s="208">
        <v>0</v>
      </c>
      <c r="F1034" s="208">
        <v>0</v>
      </c>
      <c r="G1034" s="208">
        <v>0</v>
      </c>
      <c r="H1034" s="208">
        <v>0</v>
      </c>
      <c r="I1034" s="198">
        <v>0</v>
      </c>
      <c r="J1034" s="208">
        <v>1223.6199999999999</v>
      </c>
      <c r="K1034" s="208">
        <f t="shared" si="23"/>
        <v>1798273.32</v>
      </c>
    </row>
    <row r="1035" spans="1:11" hidden="1" outlineLevel="1" x14ac:dyDescent="0.2">
      <c r="A1035" s="198" t="s">
        <v>256</v>
      </c>
      <c r="B1035" s="212">
        <v>328702.76</v>
      </c>
      <c r="C1035" s="197">
        <v>71451.990000000005</v>
      </c>
      <c r="D1035" s="198">
        <v>111.78</v>
      </c>
      <c r="E1035" s="208">
        <v>-6528.67</v>
      </c>
      <c r="F1035" s="208">
        <v>0</v>
      </c>
      <c r="G1035" s="208">
        <v>734156.85</v>
      </c>
      <c r="H1035" s="208">
        <v>0</v>
      </c>
      <c r="I1035" s="198">
        <v>0</v>
      </c>
      <c r="J1035" s="208">
        <v>1127894.71</v>
      </c>
      <c r="K1035" s="208">
        <f t="shared" si="23"/>
        <v>324343012.40999997</v>
      </c>
    </row>
    <row r="1036" spans="1:11" hidden="1" outlineLevel="1" x14ac:dyDescent="0.2">
      <c r="A1036" s="198" t="s">
        <v>257</v>
      </c>
      <c r="B1036" s="212">
        <v>3833.33</v>
      </c>
      <c r="C1036">
        <v>0</v>
      </c>
      <c r="D1036" s="198">
        <v>0</v>
      </c>
      <c r="E1036" s="208">
        <v>0</v>
      </c>
      <c r="F1036" s="208">
        <v>0</v>
      </c>
      <c r="G1036" s="208">
        <v>0</v>
      </c>
      <c r="H1036" s="208">
        <v>58.8</v>
      </c>
      <c r="I1036" s="198">
        <v>0</v>
      </c>
      <c r="J1036" s="208">
        <v>3774.53</v>
      </c>
      <c r="K1036" s="208">
        <f t="shared" si="23"/>
        <v>3135134.6799999997</v>
      </c>
    </row>
    <row r="1037" spans="1:11" hidden="1" outlineLevel="1" x14ac:dyDescent="0.2">
      <c r="A1037" s="198" t="s">
        <v>258</v>
      </c>
      <c r="B1037" s="198">
        <v>-919.78</v>
      </c>
      <c r="C1037">
        <v>0</v>
      </c>
      <c r="D1037" s="198">
        <v>0</v>
      </c>
      <c r="E1037" s="208">
        <v>0</v>
      </c>
      <c r="F1037" s="208">
        <v>0</v>
      </c>
      <c r="G1037" s="208">
        <v>0</v>
      </c>
      <c r="H1037" s="208">
        <v>0</v>
      </c>
      <c r="I1037" s="198">
        <v>0</v>
      </c>
      <c r="J1037" s="208">
        <v>-919.78</v>
      </c>
      <c r="K1037" s="208">
        <f t="shared" si="23"/>
        <v>2301004.7400000002</v>
      </c>
    </row>
    <row r="1038" spans="1:11" hidden="1" outlineLevel="1" x14ac:dyDescent="0.2">
      <c r="A1038" s="198" t="s">
        <v>259</v>
      </c>
      <c r="B1038" s="198">
        <v>0</v>
      </c>
      <c r="C1038">
        <v>0</v>
      </c>
      <c r="D1038" s="198">
        <v>0</v>
      </c>
      <c r="E1038" s="208">
        <v>0</v>
      </c>
      <c r="F1038" s="208">
        <v>0</v>
      </c>
      <c r="G1038" s="208">
        <v>0</v>
      </c>
      <c r="H1038" s="208">
        <v>0</v>
      </c>
      <c r="I1038" s="198">
        <v>0</v>
      </c>
      <c r="J1038" s="208">
        <v>0</v>
      </c>
      <c r="K1038" s="208">
        <f t="shared" si="23"/>
        <v>836743.64</v>
      </c>
    </row>
    <row r="1039" spans="1:11" hidden="1" outlineLevel="1" x14ac:dyDescent="0.2">
      <c r="A1039" s="198" t="s">
        <v>260</v>
      </c>
      <c r="B1039" s="198">
        <v>0</v>
      </c>
      <c r="C1039" s="197">
        <v>13834.09</v>
      </c>
      <c r="D1039" s="198">
        <v>0</v>
      </c>
      <c r="E1039" s="208">
        <v>0</v>
      </c>
      <c r="F1039" s="208">
        <v>0</v>
      </c>
      <c r="G1039" s="208">
        <v>0</v>
      </c>
      <c r="H1039" s="208">
        <v>0</v>
      </c>
      <c r="I1039" s="198">
        <v>0</v>
      </c>
      <c r="J1039" s="208">
        <v>13834.09</v>
      </c>
      <c r="K1039" s="208">
        <f t="shared" si="23"/>
        <v>2396175.8899999997</v>
      </c>
    </row>
    <row r="1040" spans="1:11" hidden="1" outlineLevel="1" x14ac:dyDescent="0.2">
      <c r="A1040" s="198" t="s">
        <v>261</v>
      </c>
      <c r="B1040" s="198">
        <v>0</v>
      </c>
      <c r="C1040" s="197">
        <v>0</v>
      </c>
      <c r="D1040" s="198">
        <v>0</v>
      </c>
      <c r="E1040" s="208">
        <v>0</v>
      </c>
      <c r="F1040" s="208">
        <v>0</v>
      </c>
      <c r="G1040" s="208">
        <v>0</v>
      </c>
      <c r="H1040" s="208">
        <v>0</v>
      </c>
      <c r="I1040" s="198">
        <v>0</v>
      </c>
      <c r="J1040" s="208">
        <v>0</v>
      </c>
      <c r="K1040" s="208">
        <f t="shared" si="23"/>
        <v>4361.76</v>
      </c>
    </row>
    <row r="1041" spans="1:11" hidden="1" outlineLevel="1" x14ac:dyDescent="0.2">
      <c r="A1041" s="198" t="s">
        <v>262</v>
      </c>
      <c r="B1041" s="212">
        <v>8077.07</v>
      </c>
      <c r="C1041" s="197">
        <v>0</v>
      </c>
      <c r="D1041" s="198">
        <v>0</v>
      </c>
      <c r="E1041" s="208">
        <v>0</v>
      </c>
      <c r="F1041" s="208">
        <v>0</v>
      </c>
      <c r="G1041" s="208">
        <v>0</v>
      </c>
      <c r="H1041" s="208">
        <v>0</v>
      </c>
      <c r="I1041" s="198">
        <v>0</v>
      </c>
      <c r="J1041" s="208">
        <v>8077.07</v>
      </c>
      <c r="K1041" s="208">
        <f t="shared" si="23"/>
        <v>5601871.5800000001</v>
      </c>
    </row>
    <row r="1042" spans="1:11" hidden="1" outlineLevel="1" x14ac:dyDescent="0.2">
      <c r="A1042" s="2"/>
      <c r="B1042" s="208"/>
      <c r="C1042" s="208"/>
      <c r="D1042" s="208"/>
      <c r="E1042" s="208"/>
      <c r="F1042" s="208"/>
      <c r="G1042" s="208"/>
      <c r="H1042" s="208"/>
      <c r="I1042" s="208"/>
      <c r="J1042" s="208"/>
      <c r="K1042" s="208"/>
    </row>
    <row r="1043" spans="1:11" collapsed="1" x14ac:dyDescent="0.2">
      <c r="A1043" s="209" t="str">
        <f>'Anlage 1a'!A8</f>
        <v>Amprion</v>
      </c>
      <c r="B1043" s="208">
        <f>'Anlage 1g'!$D394</f>
        <v>32937849.310000002</v>
      </c>
      <c r="C1043" s="29">
        <f>'Anlage 1g'!$D403</f>
        <v>10570864.93</v>
      </c>
      <c r="D1043" s="29">
        <f>'Anlage 1g'!$D412</f>
        <v>20012.27</v>
      </c>
      <c r="E1043" s="29">
        <f>'Anlage 1g'!$C421</f>
        <v>962613.40999999992</v>
      </c>
      <c r="F1043" s="29">
        <f>'Anlage 1g'!$C430</f>
        <v>306449.95</v>
      </c>
      <c r="G1043" s="29">
        <f>'Anlage 1g'!$C439</f>
        <v>58100</v>
      </c>
      <c r="H1043" s="29">
        <f>'Anlage 1g'!$C448</f>
        <v>96124.959999999992</v>
      </c>
      <c r="I1043" s="29">
        <f>'Anlage 1g'!$C457</f>
        <v>524062.71</v>
      </c>
      <c r="J1043" s="208">
        <f>B1043+C1043+D1043+E1043+F1043+G1043-H1043-I1043</f>
        <v>44235702.200000003</v>
      </c>
      <c r="K1043" s="208">
        <f>J165+J1043</f>
        <v>3777943991.0799999</v>
      </c>
    </row>
    <row r="1044" spans="1:11" hidden="1" x14ac:dyDescent="0.2">
      <c r="A1044" s="214" t="str">
        <f>CONCATENATE('Anlage 1a'!$A$8," (ÜNB)")</f>
        <v>Amprion (ÜNB)</v>
      </c>
      <c r="B1044" s="215"/>
      <c r="C1044" s="215"/>
      <c r="D1044" s="215"/>
      <c r="E1044" s="208"/>
      <c r="F1044" s="208"/>
      <c r="G1044" s="208"/>
      <c r="H1044" s="208"/>
      <c r="I1044" s="215"/>
      <c r="J1044" s="208">
        <f t="shared" ref="J1044" si="24">B1044+C1044+D1044+E1044+F1044+G1044-H1044-I1044</f>
        <v>0</v>
      </c>
      <c r="K1044" s="208">
        <f>J166+J1044</f>
        <v>0</v>
      </c>
    </row>
    <row r="1045" spans="1:11" hidden="1" outlineLevel="1" x14ac:dyDescent="0.2">
      <c r="A1045" s="198" t="s">
        <v>263</v>
      </c>
      <c r="B1045" s="208">
        <v>-139361.91000000003</v>
      </c>
      <c r="C1045" s="208">
        <v>0</v>
      </c>
      <c r="D1045" s="208">
        <v>792.98</v>
      </c>
      <c r="E1045" s="208">
        <v>7900</v>
      </c>
      <c r="F1045" s="208">
        <v>0</v>
      </c>
      <c r="G1045" s="208">
        <v>0</v>
      </c>
      <c r="H1045" s="208">
        <v>0</v>
      </c>
      <c r="I1045" s="208">
        <v>-45.379999999999995</v>
      </c>
      <c r="J1045" s="208">
        <v>-130623.55000000002</v>
      </c>
      <c r="K1045" s="208">
        <v>58382692.450000003</v>
      </c>
    </row>
    <row r="1046" spans="1:11" hidden="1" outlineLevel="1" x14ac:dyDescent="0.2">
      <c r="A1046" s="198" t="s">
        <v>264</v>
      </c>
      <c r="B1046" s="208">
        <v>0</v>
      </c>
      <c r="C1046" s="208">
        <v>0</v>
      </c>
      <c r="D1046" s="208">
        <v>0</v>
      </c>
      <c r="E1046" s="208">
        <v>0</v>
      </c>
      <c r="F1046" s="208">
        <v>0</v>
      </c>
      <c r="G1046" s="208">
        <v>0</v>
      </c>
      <c r="H1046" s="208">
        <v>0</v>
      </c>
      <c r="I1046" s="208">
        <v>0</v>
      </c>
      <c r="J1046" s="208">
        <v>0</v>
      </c>
      <c r="K1046" s="208">
        <v>3838137.35</v>
      </c>
    </row>
    <row r="1047" spans="1:11" hidden="1" outlineLevel="1" x14ac:dyDescent="0.2">
      <c r="A1047" s="198" t="s">
        <v>265</v>
      </c>
      <c r="B1047" s="208">
        <v>12255.75</v>
      </c>
      <c r="C1047" s="208">
        <v>0</v>
      </c>
      <c r="D1047" s="208">
        <v>0</v>
      </c>
      <c r="E1047" s="208">
        <v>0</v>
      </c>
      <c r="F1047" s="208">
        <v>0</v>
      </c>
      <c r="G1047" s="208">
        <v>0</v>
      </c>
      <c r="H1047" s="208">
        <v>0</v>
      </c>
      <c r="I1047" s="208">
        <v>0</v>
      </c>
      <c r="J1047" s="208">
        <v>12255.75</v>
      </c>
      <c r="K1047" s="208">
        <v>625080.36</v>
      </c>
    </row>
    <row r="1048" spans="1:11" hidden="1" outlineLevel="1" x14ac:dyDescent="0.2">
      <c r="A1048" s="198" t="s">
        <v>266</v>
      </c>
      <c r="B1048" s="208">
        <v>0</v>
      </c>
      <c r="C1048" s="208">
        <v>0</v>
      </c>
      <c r="D1048" s="208">
        <v>0</v>
      </c>
      <c r="E1048" s="208">
        <v>0</v>
      </c>
      <c r="F1048" s="208">
        <v>0</v>
      </c>
      <c r="G1048" s="208">
        <v>0</v>
      </c>
      <c r="H1048" s="208">
        <v>0</v>
      </c>
      <c r="I1048" s="208">
        <v>0</v>
      </c>
      <c r="J1048" s="208">
        <v>0</v>
      </c>
      <c r="K1048" s="208">
        <v>2756658.5700000003</v>
      </c>
    </row>
    <row r="1049" spans="1:11" hidden="1" outlineLevel="1" x14ac:dyDescent="0.2">
      <c r="A1049" s="198" t="s">
        <v>267</v>
      </c>
      <c r="B1049" s="208">
        <v>3533.1800000000003</v>
      </c>
      <c r="C1049" s="208">
        <v>743384.62</v>
      </c>
      <c r="D1049" s="208">
        <v>25.44</v>
      </c>
      <c r="E1049" s="208">
        <v>0</v>
      </c>
      <c r="F1049" s="208">
        <v>0</v>
      </c>
      <c r="G1049" s="208">
        <v>0</v>
      </c>
      <c r="H1049" s="208">
        <v>0</v>
      </c>
      <c r="I1049" s="208">
        <v>0</v>
      </c>
      <c r="J1049" s="208">
        <v>746943.24</v>
      </c>
      <c r="K1049" s="208">
        <v>2953321.9899999993</v>
      </c>
    </row>
    <row r="1050" spans="1:11" hidden="1" outlineLevel="1" x14ac:dyDescent="0.2">
      <c r="A1050" s="198" t="s">
        <v>268</v>
      </c>
      <c r="B1050" s="208">
        <v>648.03</v>
      </c>
      <c r="C1050" s="208">
        <v>0</v>
      </c>
      <c r="D1050" s="208">
        <v>0</v>
      </c>
      <c r="E1050" s="208">
        <v>0</v>
      </c>
      <c r="F1050" s="208">
        <v>0</v>
      </c>
      <c r="G1050" s="208">
        <v>0</v>
      </c>
      <c r="H1050" s="208">
        <v>0</v>
      </c>
      <c r="I1050" s="208">
        <v>0</v>
      </c>
      <c r="J1050" s="208">
        <v>648.03</v>
      </c>
      <c r="K1050" s="208">
        <v>3873358.43</v>
      </c>
    </row>
    <row r="1051" spans="1:11" hidden="1" outlineLevel="1" x14ac:dyDescent="0.2">
      <c r="A1051" s="198" t="s">
        <v>269</v>
      </c>
      <c r="B1051" s="208">
        <v>1201.0999999999995</v>
      </c>
      <c r="C1051" s="208">
        <v>0</v>
      </c>
      <c r="D1051" s="208">
        <v>0</v>
      </c>
      <c r="E1051" s="208">
        <v>0</v>
      </c>
      <c r="F1051" s="208">
        <v>0</v>
      </c>
      <c r="G1051" s="208">
        <v>0</v>
      </c>
      <c r="H1051" s="208">
        <v>0</v>
      </c>
      <c r="I1051" s="208">
        <v>0</v>
      </c>
      <c r="J1051" s="208">
        <v>1201.0999999999995</v>
      </c>
      <c r="K1051" s="208">
        <v>7039431.1799999997</v>
      </c>
    </row>
    <row r="1052" spans="1:11" hidden="1" outlineLevel="1" x14ac:dyDescent="0.2">
      <c r="A1052" s="198" t="s">
        <v>270</v>
      </c>
      <c r="B1052" s="208">
        <v>511627.29000000004</v>
      </c>
      <c r="C1052" s="208">
        <v>0</v>
      </c>
      <c r="D1052" s="208">
        <v>18.579999999999998</v>
      </c>
      <c r="E1052" s="208">
        <v>0</v>
      </c>
      <c r="F1052" s="208">
        <v>0</v>
      </c>
      <c r="G1052" s="208">
        <v>0</v>
      </c>
      <c r="H1052" s="208">
        <v>0</v>
      </c>
      <c r="I1052" s="208">
        <v>0</v>
      </c>
      <c r="J1052" s="208">
        <v>511645.87000000005</v>
      </c>
      <c r="K1052" s="208">
        <v>6141724.0499999998</v>
      </c>
    </row>
    <row r="1053" spans="1:11" hidden="1" outlineLevel="1" x14ac:dyDescent="0.2">
      <c r="A1053" s="198" t="s">
        <v>271</v>
      </c>
      <c r="B1053" s="208">
        <v>0</v>
      </c>
      <c r="C1053" s="208">
        <v>-17295.54</v>
      </c>
      <c r="D1053" s="208">
        <v>0</v>
      </c>
      <c r="E1053" s="208">
        <v>0</v>
      </c>
      <c r="F1053" s="208">
        <v>0</v>
      </c>
      <c r="G1053" s="208">
        <v>0</v>
      </c>
      <c r="H1053" s="208">
        <v>0</v>
      </c>
      <c r="I1053" s="208">
        <v>0</v>
      </c>
      <c r="J1053" s="208">
        <v>-17295.54</v>
      </c>
      <c r="K1053" s="208">
        <v>10272249.029999999</v>
      </c>
    </row>
    <row r="1054" spans="1:11" hidden="1" outlineLevel="1" x14ac:dyDescent="0.2">
      <c r="A1054" s="198" t="s">
        <v>272</v>
      </c>
      <c r="B1054" s="208">
        <v>0</v>
      </c>
      <c r="C1054" s="208">
        <v>0</v>
      </c>
      <c r="D1054" s="208">
        <v>0</v>
      </c>
      <c r="E1054" s="208">
        <v>0</v>
      </c>
      <c r="F1054" s="208">
        <v>0</v>
      </c>
      <c r="G1054" s="208">
        <v>0</v>
      </c>
      <c r="H1054" s="208">
        <v>0</v>
      </c>
      <c r="I1054" s="208">
        <v>0</v>
      </c>
      <c r="J1054" s="208">
        <v>0</v>
      </c>
      <c r="K1054" s="208">
        <v>5210488.09</v>
      </c>
    </row>
    <row r="1055" spans="1:11" hidden="1" outlineLevel="1" x14ac:dyDescent="0.2">
      <c r="A1055" s="198" t="s">
        <v>273</v>
      </c>
      <c r="B1055" s="208">
        <v>0</v>
      </c>
      <c r="C1055" s="208">
        <v>0</v>
      </c>
      <c r="D1055" s="208">
        <v>0</v>
      </c>
      <c r="E1055" s="208">
        <v>0</v>
      </c>
      <c r="F1055" s="208">
        <v>0</v>
      </c>
      <c r="G1055" s="208">
        <v>0</v>
      </c>
      <c r="H1055" s="208">
        <v>0</v>
      </c>
      <c r="I1055" s="208">
        <v>0</v>
      </c>
      <c r="J1055" s="208">
        <v>0</v>
      </c>
      <c r="K1055" s="208">
        <v>4459210.5500000007</v>
      </c>
    </row>
    <row r="1056" spans="1:11" hidden="1" outlineLevel="1" x14ac:dyDescent="0.2">
      <c r="A1056" s="198" t="s">
        <v>274</v>
      </c>
      <c r="B1056" s="208">
        <v>12066.32</v>
      </c>
      <c r="C1056" s="208">
        <v>0</v>
      </c>
      <c r="D1056" s="208">
        <v>0</v>
      </c>
      <c r="E1056" s="208">
        <v>0</v>
      </c>
      <c r="F1056" s="208">
        <v>7294.59</v>
      </c>
      <c r="G1056" s="208">
        <v>0</v>
      </c>
      <c r="H1056" s="208">
        <v>0</v>
      </c>
      <c r="I1056" s="208">
        <v>0</v>
      </c>
      <c r="J1056" s="208">
        <v>19360.91</v>
      </c>
      <c r="K1056" s="208">
        <v>33938149.619999997</v>
      </c>
    </row>
    <row r="1057" spans="1:11" hidden="1" outlineLevel="1" x14ac:dyDescent="0.2">
      <c r="A1057" s="198" t="s">
        <v>275</v>
      </c>
      <c r="B1057" s="208">
        <v>2460.58</v>
      </c>
      <c r="C1057" s="208">
        <v>0</v>
      </c>
      <c r="D1057" s="208">
        <v>0</v>
      </c>
      <c r="E1057" s="208">
        <v>0</v>
      </c>
      <c r="F1057" s="208">
        <v>0</v>
      </c>
      <c r="G1057" s="208">
        <v>0</v>
      </c>
      <c r="H1057" s="208">
        <v>0</v>
      </c>
      <c r="I1057" s="208">
        <v>0</v>
      </c>
      <c r="J1057" s="208">
        <v>2460.58</v>
      </c>
      <c r="K1057" s="208">
        <v>2138284.8499999996</v>
      </c>
    </row>
    <row r="1058" spans="1:11" hidden="1" outlineLevel="1" x14ac:dyDescent="0.2">
      <c r="A1058" s="198" t="s">
        <v>276</v>
      </c>
      <c r="B1058" s="208">
        <v>0</v>
      </c>
      <c r="C1058" s="208">
        <v>0</v>
      </c>
      <c r="D1058" s="208">
        <v>0</v>
      </c>
      <c r="E1058" s="208">
        <v>0</v>
      </c>
      <c r="F1058" s="208">
        <v>0</v>
      </c>
      <c r="G1058" s="208">
        <v>0</v>
      </c>
      <c r="H1058" s="208">
        <v>0</v>
      </c>
      <c r="I1058" s="208">
        <v>0</v>
      </c>
      <c r="J1058" s="208">
        <v>0</v>
      </c>
      <c r="K1058" s="208">
        <v>4717498.07</v>
      </c>
    </row>
    <row r="1059" spans="1:11" hidden="1" outlineLevel="1" x14ac:dyDescent="0.2">
      <c r="A1059" s="198" t="s">
        <v>277</v>
      </c>
      <c r="B1059" s="208">
        <v>516193.77</v>
      </c>
      <c r="C1059" s="208">
        <v>0</v>
      </c>
      <c r="D1059" s="208">
        <v>3984.37</v>
      </c>
      <c r="E1059" s="208">
        <v>0</v>
      </c>
      <c r="F1059" s="208">
        <v>739.17</v>
      </c>
      <c r="G1059" s="208">
        <v>0</v>
      </c>
      <c r="H1059" s="208">
        <v>1233.94</v>
      </c>
      <c r="I1059" s="208">
        <v>-2028.83</v>
      </c>
      <c r="J1059" s="208">
        <v>521712.2</v>
      </c>
      <c r="K1059" s="208">
        <v>20393978.049999997</v>
      </c>
    </row>
    <row r="1060" spans="1:11" hidden="1" outlineLevel="1" x14ac:dyDescent="0.2">
      <c r="A1060" s="198" t="s">
        <v>278</v>
      </c>
      <c r="B1060" s="208">
        <v>0</v>
      </c>
      <c r="C1060" s="208">
        <v>0</v>
      </c>
      <c r="D1060" s="208">
        <v>0</v>
      </c>
      <c r="E1060" s="208">
        <v>0</v>
      </c>
      <c r="F1060" s="208">
        <v>0</v>
      </c>
      <c r="G1060" s="208">
        <v>0</v>
      </c>
      <c r="H1060" s="208">
        <v>0</v>
      </c>
      <c r="I1060" s="208">
        <v>0</v>
      </c>
      <c r="J1060" s="208">
        <v>0</v>
      </c>
      <c r="K1060" s="208">
        <v>619056.15</v>
      </c>
    </row>
    <row r="1061" spans="1:11" hidden="1" outlineLevel="1" x14ac:dyDescent="0.2">
      <c r="A1061" s="198" t="s">
        <v>279</v>
      </c>
      <c r="B1061" s="208">
        <v>0</v>
      </c>
      <c r="C1061" s="208">
        <v>0</v>
      </c>
      <c r="D1061" s="208">
        <v>0</v>
      </c>
      <c r="E1061" s="208">
        <v>0</v>
      </c>
      <c r="F1061" s="208">
        <v>0</v>
      </c>
      <c r="G1061" s="208">
        <v>0</v>
      </c>
      <c r="H1061" s="208">
        <v>0</v>
      </c>
      <c r="I1061" s="208">
        <v>0</v>
      </c>
      <c r="J1061" s="208">
        <v>0</v>
      </c>
      <c r="K1061" s="208">
        <v>1753208.19</v>
      </c>
    </row>
    <row r="1062" spans="1:11" hidden="1" outlineLevel="1" x14ac:dyDescent="0.2">
      <c r="A1062" s="198" t="s">
        <v>280</v>
      </c>
      <c r="B1062" s="208">
        <v>0</v>
      </c>
      <c r="C1062" s="208">
        <v>0</v>
      </c>
      <c r="D1062" s="208">
        <v>0</v>
      </c>
      <c r="E1062" s="208">
        <v>0</v>
      </c>
      <c r="F1062" s="208">
        <v>0</v>
      </c>
      <c r="G1062" s="208">
        <v>0</v>
      </c>
      <c r="H1062" s="208">
        <v>0</v>
      </c>
      <c r="I1062" s="208">
        <v>0</v>
      </c>
      <c r="J1062" s="208">
        <v>0</v>
      </c>
      <c r="K1062" s="208">
        <v>5292830.0200000005</v>
      </c>
    </row>
    <row r="1063" spans="1:11" hidden="1" outlineLevel="1" x14ac:dyDescent="0.2">
      <c r="A1063" s="198" t="s">
        <v>281</v>
      </c>
      <c r="B1063" s="208">
        <v>66799.97</v>
      </c>
      <c r="C1063" s="208">
        <v>0</v>
      </c>
      <c r="D1063" s="208">
        <v>0</v>
      </c>
      <c r="E1063" s="208">
        <v>0</v>
      </c>
      <c r="F1063" s="208">
        <v>0</v>
      </c>
      <c r="G1063" s="208">
        <v>0</v>
      </c>
      <c r="H1063" s="208">
        <v>6709.2</v>
      </c>
      <c r="I1063" s="208">
        <v>0</v>
      </c>
      <c r="J1063" s="208">
        <v>60090.770000000004</v>
      </c>
      <c r="K1063" s="208">
        <v>11047823.43</v>
      </c>
    </row>
    <row r="1064" spans="1:11" hidden="1" outlineLevel="1" x14ac:dyDescent="0.2">
      <c r="A1064" s="198" t="s">
        <v>282</v>
      </c>
      <c r="B1064" s="208">
        <v>0</v>
      </c>
      <c r="C1064" s="208">
        <v>0</v>
      </c>
      <c r="D1064" s="208">
        <v>0</v>
      </c>
      <c r="E1064" s="208">
        <v>0</v>
      </c>
      <c r="F1064" s="208">
        <v>0</v>
      </c>
      <c r="G1064" s="208">
        <v>0</v>
      </c>
      <c r="H1064" s="208">
        <v>0</v>
      </c>
      <c r="I1064" s="208">
        <v>0</v>
      </c>
      <c r="J1064" s="208">
        <v>0</v>
      </c>
      <c r="K1064" s="208">
        <v>11466141.130000001</v>
      </c>
    </row>
    <row r="1065" spans="1:11" hidden="1" outlineLevel="1" x14ac:dyDescent="0.2">
      <c r="A1065" s="198" t="s">
        <v>283</v>
      </c>
      <c r="B1065" s="208">
        <v>0</v>
      </c>
      <c r="C1065" s="208">
        <v>0</v>
      </c>
      <c r="D1065" s="208">
        <v>0</v>
      </c>
      <c r="E1065" s="208">
        <v>0</v>
      </c>
      <c r="F1065" s="208">
        <v>0</v>
      </c>
      <c r="G1065" s="208">
        <v>0</v>
      </c>
      <c r="H1065" s="208">
        <v>0</v>
      </c>
      <c r="I1065" s="208">
        <v>0</v>
      </c>
      <c r="J1065" s="208">
        <v>0</v>
      </c>
      <c r="K1065" s="208">
        <v>971136.96</v>
      </c>
    </row>
    <row r="1066" spans="1:11" hidden="1" outlineLevel="1" x14ac:dyDescent="0.2">
      <c r="A1066" s="198" t="s">
        <v>284</v>
      </c>
      <c r="B1066" s="208">
        <v>92113.34</v>
      </c>
      <c r="C1066" s="208">
        <v>0</v>
      </c>
      <c r="D1066" s="208">
        <v>0</v>
      </c>
      <c r="E1066" s="208">
        <v>0</v>
      </c>
      <c r="F1066" s="208">
        <v>0</v>
      </c>
      <c r="G1066" s="208">
        <v>0</v>
      </c>
      <c r="H1066" s="208">
        <v>0</v>
      </c>
      <c r="I1066" s="208">
        <v>0</v>
      </c>
      <c r="J1066" s="208">
        <v>92113.34</v>
      </c>
      <c r="K1066" s="208">
        <v>1267835.72</v>
      </c>
    </row>
    <row r="1067" spans="1:11" hidden="1" outlineLevel="1" x14ac:dyDescent="0.2">
      <c r="A1067" s="198" t="s">
        <v>285</v>
      </c>
      <c r="B1067" s="208">
        <v>0</v>
      </c>
      <c r="C1067" s="208">
        <v>0</v>
      </c>
      <c r="D1067" s="208">
        <v>0</v>
      </c>
      <c r="E1067" s="208">
        <v>0</v>
      </c>
      <c r="F1067" s="208">
        <v>0</v>
      </c>
      <c r="G1067" s="208">
        <v>0</v>
      </c>
      <c r="H1067" s="208">
        <v>0</v>
      </c>
      <c r="I1067" s="208">
        <v>0</v>
      </c>
      <c r="J1067" s="208">
        <v>0</v>
      </c>
      <c r="K1067" s="208">
        <v>2080899.6700000002</v>
      </c>
    </row>
    <row r="1068" spans="1:11" hidden="1" outlineLevel="1" x14ac:dyDescent="0.2">
      <c r="A1068" s="198" t="s">
        <v>286</v>
      </c>
      <c r="B1068" s="208">
        <v>0</v>
      </c>
      <c r="C1068" s="208">
        <v>0</v>
      </c>
      <c r="D1068" s="208">
        <v>0</v>
      </c>
      <c r="E1068" s="208">
        <v>0</v>
      </c>
      <c r="F1068" s="208">
        <v>0</v>
      </c>
      <c r="G1068" s="208">
        <v>0</v>
      </c>
      <c r="H1068" s="208">
        <v>0</v>
      </c>
      <c r="I1068" s="208">
        <v>0</v>
      </c>
      <c r="J1068" s="208">
        <v>0</v>
      </c>
      <c r="K1068" s="208">
        <v>1271906.2599999998</v>
      </c>
    </row>
    <row r="1069" spans="1:11" hidden="1" outlineLevel="1" x14ac:dyDescent="0.2">
      <c r="A1069" s="198" t="s">
        <v>287</v>
      </c>
      <c r="B1069" s="208">
        <v>151401.31000000003</v>
      </c>
      <c r="C1069" s="208">
        <v>12028.71</v>
      </c>
      <c r="D1069" s="208">
        <v>0</v>
      </c>
      <c r="E1069" s="208">
        <v>0</v>
      </c>
      <c r="F1069" s="208">
        <v>0</v>
      </c>
      <c r="G1069" s="208">
        <v>0</v>
      </c>
      <c r="H1069" s="208">
        <v>0</v>
      </c>
      <c r="I1069" s="208">
        <v>0</v>
      </c>
      <c r="J1069" s="208">
        <v>163430.02000000002</v>
      </c>
      <c r="K1069" s="208">
        <v>2286360.4899999998</v>
      </c>
    </row>
    <row r="1070" spans="1:11" hidden="1" outlineLevel="1" x14ac:dyDescent="0.2">
      <c r="A1070" s="198" t="s">
        <v>288</v>
      </c>
      <c r="B1070" s="208">
        <v>0</v>
      </c>
      <c r="C1070" s="208">
        <v>0</v>
      </c>
      <c r="D1070" s="208">
        <v>0</v>
      </c>
      <c r="E1070" s="208">
        <v>0</v>
      </c>
      <c r="F1070" s="208">
        <v>0</v>
      </c>
      <c r="G1070" s="208">
        <v>0</v>
      </c>
      <c r="H1070" s="208">
        <v>0</v>
      </c>
      <c r="I1070" s="208">
        <v>0</v>
      </c>
      <c r="J1070" s="208">
        <v>0</v>
      </c>
      <c r="K1070" s="208">
        <v>8406805.0599999987</v>
      </c>
    </row>
    <row r="1071" spans="1:11" hidden="1" outlineLevel="1" x14ac:dyDescent="0.2">
      <c r="A1071" s="198" t="s">
        <v>289</v>
      </c>
      <c r="B1071" s="208">
        <v>0</v>
      </c>
      <c r="C1071" s="208">
        <v>0</v>
      </c>
      <c r="D1071" s="208">
        <v>0</v>
      </c>
      <c r="E1071" s="208">
        <v>0</v>
      </c>
      <c r="F1071" s="208">
        <v>0</v>
      </c>
      <c r="G1071" s="208">
        <v>0</v>
      </c>
      <c r="H1071" s="208">
        <v>0</v>
      </c>
      <c r="I1071" s="208">
        <v>0</v>
      </c>
      <c r="J1071" s="208">
        <v>0</v>
      </c>
      <c r="K1071" s="208">
        <v>6418478.9700000007</v>
      </c>
    </row>
    <row r="1072" spans="1:11" hidden="1" outlineLevel="1" x14ac:dyDescent="0.2">
      <c r="A1072" s="198" t="s">
        <v>290</v>
      </c>
      <c r="B1072" s="208">
        <v>2547.8900000000003</v>
      </c>
      <c r="C1072" s="208">
        <v>0</v>
      </c>
      <c r="D1072" s="208">
        <v>0</v>
      </c>
      <c r="E1072" s="208">
        <v>0</v>
      </c>
      <c r="F1072" s="208">
        <v>0</v>
      </c>
      <c r="G1072" s="208">
        <v>0</v>
      </c>
      <c r="H1072" s="208">
        <v>0</v>
      </c>
      <c r="I1072" s="208">
        <v>0</v>
      </c>
      <c r="J1072" s="208">
        <v>2547.8900000000003</v>
      </c>
      <c r="K1072" s="208">
        <v>11992392.960000001</v>
      </c>
    </row>
    <row r="1073" spans="1:11" hidden="1" outlineLevel="1" x14ac:dyDescent="0.2">
      <c r="A1073" s="198" t="s">
        <v>291</v>
      </c>
      <c r="B1073" s="208">
        <v>17896.650000000001</v>
      </c>
      <c r="C1073" s="208">
        <v>0</v>
      </c>
      <c r="D1073" s="208">
        <v>0</v>
      </c>
      <c r="E1073" s="208">
        <v>0</v>
      </c>
      <c r="F1073" s="208">
        <v>0</v>
      </c>
      <c r="G1073" s="208">
        <v>0</v>
      </c>
      <c r="H1073" s="208">
        <v>0</v>
      </c>
      <c r="I1073" s="208">
        <v>0</v>
      </c>
      <c r="J1073" s="208">
        <v>17896.650000000001</v>
      </c>
      <c r="K1073" s="208">
        <v>11808774.6</v>
      </c>
    </row>
    <row r="1074" spans="1:11" hidden="1" outlineLevel="1" x14ac:dyDescent="0.2">
      <c r="A1074" s="198" t="s">
        <v>292</v>
      </c>
      <c r="B1074" s="208">
        <v>-566.78</v>
      </c>
      <c r="C1074" s="208">
        <v>0</v>
      </c>
      <c r="D1074" s="208">
        <v>0</v>
      </c>
      <c r="E1074" s="208">
        <v>0</v>
      </c>
      <c r="F1074" s="208">
        <v>0</v>
      </c>
      <c r="G1074" s="208">
        <v>0</v>
      </c>
      <c r="H1074" s="208">
        <v>0</v>
      </c>
      <c r="I1074" s="208">
        <v>0</v>
      </c>
      <c r="J1074" s="208">
        <v>-566.78</v>
      </c>
      <c r="K1074" s="208">
        <v>164052.79</v>
      </c>
    </row>
    <row r="1075" spans="1:11" hidden="1" outlineLevel="1" x14ac:dyDescent="0.2">
      <c r="A1075" s="198" t="s">
        <v>293</v>
      </c>
      <c r="B1075" s="208">
        <v>961.68</v>
      </c>
      <c r="C1075" s="208">
        <v>0</v>
      </c>
      <c r="D1075" s="208">
        <v>0</v>
      </c>
      <c r="E1075" s="208">
        <v>0</v>
      </c>
      <c r="F1075" s="208">
        <v>0</v>
      </c>
      <c r="G1075" s="208">
        <v>0</v>
      </c>
      <c r="H1075" s="208">
        <v>0</v>
      </c>
      <c r="I1075" s="208">
        <v>0</v>
      </c>
      <c r="J1075" s="208">
        <v>961.68</v>
      </c>
      <c r="K1075" s="208">
        <v>1269898.98</v>
      </c>
    </row>
    <row r="1076" spans="1:11" hidden="1" outlineLevel="1" x14ac:dyDescent="0.2">
      <c r="A1076" s="198" t="s">
        <v>294</v>
      </c>
      <c r="B1076" s="208">
        <v>352941.23</v>
      </c>
      <c r="C1076" s="208">
        <v>0</v>
      </c>
      <c r="D1076" s="208">
        <v>0</v>
      </c>
      <c r="E1076" s="208">
        <v>0</v>
      </c>
      <c r="F1076" s="208">
        <v>0</v>
      </c>
      <c r="G1076" s="208">
        <v>0</v>
      </c>
      <c r="H1076" s="208">
        <v>0</v>
      </c>
      <c r="I1076" s="208">
        <v>0</v>
      </c>
      <c r="J1076" s="208">
        <v>352941.23</v>
      </c>
      <c r="K1076" s="208">
        <v>6499610</v>
      </c>
    </row>
    <row r="1077" spans="1:11" hidden="1" outlineLevel="1" x14ac:dyDescent="0.2">
      <c r="A1077" s="198" t="s">
        <v>295</v>
      </c>
      <c r="B1077" s="208">
        <v>89378.989999999991</v>
      </c>
      <c r="C1077" s="208">
        <v>0</v>
      </c>
      <c r="D1077" s="208">
        <v>0</v>
      </c>
      <c r="E1077" s="208">
        <v>0</v>
      </c>
      <c r="F1077" s="208">
        <v>0</v>
      </c>
      <c r="G1077" s="208">
        <v>0</v>
      </c>
      <c r="H1077" s="208">
        <v>0</v>
      </c>
      <c r="I1077" s="208">
        <v>0</v>
      </c>
      <c r="J1077" s="208">
        <v>89378.989999999991</v>
      </c>
      <c r="K1077" s="208">
        <v>3144840.5700000003</v>
      </c>
    </row>
    <row r="1078" spans="1:11" hidden="1" outlineLevel="1" x14ac:dyDescent="0.2">
      <c r="A1078" s="198" t="s">
        <v>296</v>
      </c>
      <c r="B1078" s="208">
        <v>1738425.42</v>
      </c>
      <c r="C1078" s="208">
        <v>23392.43</v>
      </c>
      <c r="D1078" s="208">
        <v>0</v>
      </c>
      <c r="E1078" s="208">
        <v>0</v>
      </c>
      <c r="F1078" s="208">
        <v>0</v>
      </c>
      <c r="G1078" s="208">
        <v>0</v>
      </c>
      <c r="H1078" s="208">
        <v>0</v>
      </c>
      <c r="I1078" s="208">
        <v>6624.5</v>
      </c>
      <c r="J1078" s="208">
        <v>1755193.3499999999</v>
      </c>
      <c r="K1078" s="208">
        <v>155146922.15999997</v>
      </c>
    </row>
    <row r="1079" spans="1:11" hidden="1" outlineLevel="1" x14ac:dyDescent="0.2">
      <c r="A1079" s="198" t="s">
        <v>297</v>
      </c>
      <c r="B1079" s="208">
        <v>0</v>
      </c>
      <c r="C1079" s="208">
        <v>0</v>
      </c>
      <c r="D1079" s="208">
        <v>0</v>
      </c>
      <c r="E1079" s="208">
        <v>0</v>
      </c>
      <c r="F1079" s="208">
        <v>0</v>
      </c>
      <c r="G1079" s="208">
        <v>0</v>
      </c>
      <c r="H1079" s="208">
        <v>0</v>
      </c>
      <c r="I1079" s="208">
        <v>0</v>
      </c>
      <c r="J1079" s="208">
        <v>0</v>
      </c>
      <c r="K1079" s="208">
        <v>385351.61</v>
      </c>
    </row>
    <row r="1080" spans="1:11" hidden="1" outlineLevel="1" x14ac:dyDescent="0.2">
      <c r="A1080" s="198" t="s">
        <v>298</v>
      </c>
      <c r="B1080" s="208">
        <v>0</v>
      </c>
      <c r="C1080" s="208">
        <v>0</v>
      </c>
      <c r="D1080" s="208">
        <v>0</v>
      </c>
      <c r="E1080" s="208">
        <v>0</v>
      </c>
      <c r="F1080" s="208">
        <v>0</v>
      </c>
      <c r="G1080" s="208">
        <v>0</v>
      </c>
      <c r="H1080" s="208">
        <v>0</v>
      </c>
      <c r="I1080" s="208">
        <v>0</v>
      </c>
      <c r="J1080" s="208">
        <v>0</v>
      </c>
      <c r="K1080" s="208">
        <v>1319412.51</v>
      </c>
    </row>
    <row r="1081" spans="1:11" hidden="1" outlineLevel="1" x14ac:dyDescent="0.2">
      <c r="A1081" s="198" t="s">
        <v>299</v>
      </c>
      <c r="B1081" s="208">
        <v>1150.46</v>
      </c>
      <c r="C1081" s="208">
        <v>0</v>
      </c>
      <c r="D1081" s="208">
        <v>0</v>
      </c>
      <c r="E1081" s="208">
        <v>0</v>
      </c>
      <c r="F1081" s="208">
        <v>0</v>
      </c>
      <c r="G1081" s="208">
        <v>0</v>
      </c>
      <c r="H1081" s="208">
        <v>0</v>
      </c>
      <c r="I1081" s="208">
        <v>0</v>
      </c>
      <c r="J1081" s="208">
        <v>1150.46</v>
      </c>
      <c r="K1081" s="208">
        <v>691365.97</v>
      </c>
    </row>
    <row r="1082" spans="1:11" hidden="1" outlineLevel="1" x14ac:dyDescent="0.2">
      <c r="A1082" s="198" t="s">
        <v>300</v>
      </c>
      <c r="B1082" s="208">
        <v>0</v>
      </c>
      <c r="C1082" s="208">
        <v>0</v>
      </c>
      <c r="D1082" s="208">
        <v>0</v>
      </c>
      <c r="E1082" s="208">
        <v>0</v>
      </c>
      <c r="F1082" s="208">
        <v>0</v>
      </c>
      <c r="G1082" s="208">
        <v>0</v>
      </c>
      <c r="H1082" s="208">
        <v>0</v>
      </c>
      <c r="I1082" s="208">
        <v>0</v>
      </c>
      <c r="J1082" s="208">
        <v>0</v>
      </c>
      <c r="K1082" s="208">
        <v>4767310.32</v>
      </c>
    </row>
    <row r="1083" spans="1:11" hidden="1" outlineLevel="1" x14ac:dyDescent="0.2">
      <c r="A1083" s="198" t="s">
        <v>301</v>
      </c>
      <c r="B1083" s="208">
        <v>0</v>
      </c>
      <c r="C1083" s="208">
        <v>0</v>
      </c>
      <c r="D1083" s="208">
        <v>0</v>
      </c>
      <c r="E1083" s="208">
        <v>0</v>
      </c>
      <c r="F1083" s="208">
        <v>0</v>
      </c>
      <c r="G1083" s="208">
        <v>0</v>
      </c>
      <c r="H1083" s="208">
        <v>0</v>
      </c>
      <c r="I1083" s="208">
        <v>0</v>
      </c>
      <c r="J1083" s="208">
        <v>0</v>
      </c>
      <c r="K1083" s="208">
        <v>3192452.1</v>
      </c>
    </row>
    <row r="1084" spans="1:11" hidden="1" outlineLevel="1" x14ac:dyDescent="0.2">
      <c r="A1084" s="198" t="s">
        <v>302</v>
      </c>
      <c r="B1084" s="208">
        <v>-313.37999999999994</v>
      </c>
      <c r="C1084" s="208">
        <v>0</v>
      </c>
      <c r="D1084" s="208">
        <v>558.62</v>
      </c>
      <c r="E1084" s="208">
        <v>0</v>
      </c>
      <c r="F1084" s="208">
        <v>0</v>
      </c>
      <c r="G1084" s="208">
        <v>0</v>
      </c>
      <c r="H1084" s="208">
        <v>0</v>
      </c>
      <c r="I1084" s="208">
        <v>0</v>
      </c>
      <c r="J1084" s="208">
        <v>245.24000000000007</v>
      </c>
      <c r="K1084" s="208">
        <v>1119443.3499999999</v>
      </c>
    </row>
    <row r="1085" spans="1:11" hidden="1" outlineLevel="1" x14ac:dyDescent="0.2">
      <c r="A1085" s="198" t="s">
        <v>303</v>
      </c>
      <c r="B1085" s="208">
        <v>2863156.7299999995</v>
      </c>
      <c r="C1085" s="208">
        <v>871953.19</v>
      </c>
      <c r="D1085" s="208">
        <v>0</v>
      </c>
      <c r="E1085" s="208">
        <v>406117.7</v>
      </c>
      <c r="F1085" s="208">
        <v>0</v>
      </c>
      <c r="G1085" s="208">
        <v>15575</v>
      </c>
      <c r="H1085" s="208">
        <v>0</v>
      </c>
      <c r="I1085" s="208">
        <v>222518.66999999998</v>
      </c>
      <c r="J1085" s="208">
        <v>3934283.9499999997</v>
      </c>
      <c r="K1085" s="208">
        <v>122479765.53</v>
      </c>
    </row>
    <row r="1086" spans="1:11" hidden="1" outlineLevel="1" x14ac:dyDescent="0.2">
      <c r="A1086" s="198" t="s">
        <v>304</v>
      </c>
      <c r="B1086" s="208">
        <v>0</v>
      </c>
      <c r="C1086" s="208">
        <v>0</v>
      </c>
      <c r="D1086" s="208">
        <v>0</v>
      </c>
      <c r="E1086" s="208">
        <v>0</v>
      </c>
      <c r="F1086" s="208">
        <v>0</v>
      </c>
      <c r="G1086" s="208">
        <v>0</v>
      </c>
      <c r="H1086" s="208">
        <v>0</v>
      </c>
      <c r="I1086" s="208">
        <v>0</v>
      </c>
      <c r="J1086" s="208">
        <v>0</v>
      </c>
      <c r="K1086" s="208">
        <v>713338.06</v>
      </c>
    </row>
    <row r="1087" spans="1:11" hidden="1" outlineLevel="1" x14ac:dyDescent="0.2">
      <c r="A1087" s="198" t="s">
        <v>305</v>
      </c>
      <c r="B1087" s="208">
        <v>0</v>
      </c>
      <c r="C1087" s="208">
        <v>0</v>
      </c>
      <c r="D1087" s="208">
        <v>0</v>
      </c>
      <c r="E1087" s="208">
        <v>0</v>
      </c>
      <c r="F1087" s="208">
        <v>0</v>
      </c>
      <c r="G1087" s="208">
        <v>0</v>
      </c>
      <c r="H1087" s="208">
        <v>0</v>
      </c>
      <c r="I1087" s="208">
        <v>0</v>
      </c>
      <c r="J1087" s="208">
        <v>0</v>
      </c>
      <c r="K1087" s="208">
        <v>1684470.82</v>
      </c>
    </row>
    <row r="1088" spans="1:11" hidden="1" outlineLevel="1" x14ac:dyDescent="0.2">
      <c r="A1088" s="198" t="s">
        <v>306</v>
      </c>
      <c r="B1088" s="208">
        <v>0</v>
      </c>
      <c r="C1088" s="208">
        <v>0</v>
      </c>
      <c r="D1088" s="208">
        <v>0</v>
      </c>
      <c r="E1088" s="208">
        <v>0</v>
      </c>
      <c r="F1088" s="208">
        <v>0</v>
      </c>
      <c r="G1088" s="208">
        <v>0</v>
      </c>
      <c r="H1088" s="208">
        <v>0</v>
      </c>
      <c r="I1088" s="208">
        <v>0</v>
      </c>
      <c r="J1088" s="208">
        <v>0</v>
      </c>
      <c r="K1088" s="208">
        <v>1836743.1099999999</v>
      </c>
    </row>
    <row r="1089" spans="1:11" hidden="1" outlineLevel="1" x14ac:dyDescent="0.2">
      <c r="A1089" s="198" t="s">
        <v>307</v>
      </c>
      <c r="B1089" s="208">
        <v>11947.409999999998</v>
      </c>
      <c r="C1089" s="208">
        <v>416.65</v>
      </c>
      <c r="D1089" s="208">
        <v>0</v>
      </c>
      <c r="E1089" s="208">
        <v>0</v>
      </c>
      <c r="F1089" s="208">
        <v>0</v>
      </c>
      <c r="G1089" s="208">
        <v>0</v>
      </c>
      <c r="H1089" s="208">
        <v>0</v>
      </c>
      <c r="I1089" s="208">
        <v>17067.73</v>
      </c>
      <c r="J1089" s="208">
        <v>-4703.6700000000019</v>
      </c>
      <c r="K1089" s="208">
        <v>1222144.9900000002</v>
      </c>
    </row>
    <row r="1090" spans="1:11" hidden="1" outlineLevel="1" x14ac:dyDescent="0.2">
      <c r="A1090" s="198" t="s">
        <v>308</v>
      </c>
      <c r="B1090" s="208">
        <v>18168.41</v>
      </c>
      <c r="C1090" s="208">
        <v>0</v>
      </c>
      <c r="D1090" s="208">
        <v>0</v>
      </c>
      <c r="E1090" s="208">
        <v>0</v>
      </c>
      <c r="F1090" s="208">
        <v>0</v>
      </c>
      <c r="G1090" s="208">
        <v>0</v>
      </c>
      <c r="H1090" s="208">
        <v>0</v>
      </c>
      <c r="I1090" s="208">
        <v>0</v>
      </c>
      <c r="J1090" s="208">
        <v>18168.41</v>
      </c>
      <c r="K1090" s="208">
        <v>458314.83999999997</v>
      </c>
    </row>
    <row r="1091" spans="1:11" hidden="1" outlineLevel="1" x14ac:dyDescent="0.2">
      <c r="A1091" s="198" t="s">
        <v>309</v>
      </c>
      <c r="B1091" s="208">
        <v>0</v>
      </c>
      <c r="C1091" s="208">
        <v>0</v>
      </c>
      <c r="D1091" s="208">
        <v>0</v>
      </c>
      <c r="E1091" s="208">
        <v>0</v>
      </c>
      <c r="F1091" s="208">
        <v>0</v>
      </c>
      <c r="G1091" s="208">
        <v>0</v>
      </c>
      <c r="H1091" s="208">
        <v>0</v>
      </c>
      <c r="I1091" s="208">
        <v>0</v>
      </c>
      <c r="J1091" s="208">
        <v>0</v>
      </c>
      <c r="K1091" s="208">
        <v>704695.49</v>
      </c>
    </row>
    <row r="1092" spans="1:11" hidden="1" outlineLevel="1" x14ac:dyDescent="0.2">
      <c r="A1092" s="198" t="s">
        <v>310</v>
      </c>
      <c r="B1092" s="208">
        <v>3727.6</v>
      </c>
      <c r="C1092" s="208">
        <v>0</v>
      </c>
      <c r="D1092" s="208">
        <v>0</v>
      </c>
      <c r="E1092" s="208">
        <v>0</v>
      </c>
      <c r="F1092" s="208">
        <v>0</v>
      </c>
      <c r="G1092" s="208">
        <v>0</v>
      </c>
      <c r="H1092" s="208">
        <v>0</v>
      </c>
      <c r="I1092" s="208">
        <v>0</v>
      </c>
      <c r="J1092" s="208">
        <v>3727.6</v>
      </c>
      <c r="K1092" s="208">
        <v>3646617.21</v>
      </c>
    </row>
    <row r="1093" spans="1:11" hidden="1" outlineLevel="1" x14ac:dyDescent="0.2">
      <c r="A1093" s="198" t="s">
        <v>311</v>
      </c>
      <c r="B1093" s="208">
        <v>949005.48</v>
      </c>
      <c r="C1093" s="208">
        <v>23695.03</v>
      </c>
      <c r="D1093" s="208">
        <v>136.30000000000001</v>
      </c>
      <c r="E1093" s="208">
        <v>0</v>
      </c>
      <c r="F1093" s="208">
        <v>184325.56</v>
      </c>
      <c r="G1093" s="208">
        <v>0</v>
      </c>
      <c r="H1093" s="208">
        <v>14374.14</v>
      </c>
      <c r="I1093" s="208">
        <v>706.77</v>
      </c>
      <c r="J1093" s="208">
        <v>1142081.4600000002</v>
      </c>
      <c r="K1093" s="208">
        <v>34580048.769999996</v>
      </c>
    </row>
    <row r="1094" spans="1:11" hidden="1" outlineLevel="1" x14ac:dyDescent="0.2">
      <c r="A1094" s="198" t="s">
        <v>312</v>
      </c>
      <c r="B1094" s="208">
        <v>587925.9</v>
      </c>
      <c r="C1094" s="208">
        <v>-41376.51999999999</v>
      </c>
      <c r="D1094" s="208">
        <v>0</v>
      </c>
      <c r="E1094" s="208">
        <v>0</v>
      </c>
      <c r="F1094" s="208">
        <v>0</v>
      </c>
      <c r="G1094" s="208">
        <v>0</v>
      </c>
      <c r="H1094" s="208">
        <v>0</v>
      </c>
      <c r="I1094" s="208">
        <v>941.06</v>
      </c>
      <c r="J1094" s="208">
        <v>545608.31999999995</v>
      </c>
      <c r="K1094" s="208">
        <v>13073955.619999999</v>
      </c>
    </row>
    <row r="1095" spans="1:11" hidden="1" outlineLevel="1" x14ac:dyDescent="0.2">
      <c r="A1095" s="198" t="s">
        <v>313</v>
      </c>
      <c r="B1095" s="208">
        <v>0</v>
      </c>
      <c r="C1095" s="208">
        <v>0</v>
      </c>
      <c r="D1095" s="208">
        <v>0</v>
      </c>
      <c r="E1095" s="208">
        <v>0</v>
      </c>
      <c r="F1095" s="208">
        <v>0</v>
      </c>
      <c r="G1095" s="208">
        <v>0</v>
      </c>
      <c r="H1095" s="208">
        <v>0</v>
      </c>
      <c r="I1095" s="208">
        <v>0</v>
      </c>
      <c r="J1095" s="208">
        <v>0</v>
      </c>
      <c r="K1095" s="208">
        <v>2055215.7600000002</v>
      </c>
    </row>
    <row r="1096" spans="1:11" hidden="1" outlineLevel="1" x14ac:dyDescent="0.2">
      <c r="A1096" s="198" t="s">
        <v>314</v>
      </c>
      <c r="B1096" s="208">
        <v>0</v>
      </c>
      <c r="C1096" s="208">
        <v>0</v>
      </c>
      <c r="D1096" s="208">
        <v>0</v>
      </c>
      <c r="E1096" s="208">
        <v>0</v>
      </c>
      <c r="F1096" s="208">
        <v>0</v>
      </c>
      <c r="G1096" s="208">
        <v>0</v>
      </c>
      <c r="H1096" s="208">
        <v>0</v>
      </c>
      <c r="I1096" s="208">
        <v>0</v>
      </c>
      <c r="J1096" s="208">
        <v>0</v>
      </c>
      <c r="K1096" s="208">
        <v>2576231.67</v>
      </c>
    </row>
    <row r="1097" spans="1:11" hidden="1" outlineLevel="1" x14ac:dyDescent="0.2">
      <c r="A1097" s="198" t="s">
        <v>315</v>
      </c>
      <c r="B1097" s="208">
        <v>173366.79</v>
      </c>
      <c r="C1097" s="208">
        <v>23203.55</v>
      </c>
      <c r="D1097" s="208">
        <v>0</v>
      </c>
      <c r="E1097" s="208">
        <v>0</v>
      </c>
      <c r="F1097" s="208">
        <v>0</v>
      </c>
      <c r="G1097" s="208">
        <v>0</v>
      </c>
      <c r="H1097" s="208">
        <v>22419.72</v>
      </c>
      <c r="I1097" s="208">
        <v>448.47</v>
      </c>
      <c r="J1097" s="208">
        <v>173702.15</v>
      </c>
      <c r="K1097" s="208">
        <v>19188445.329999998</v>
      </c>
    </row>
    <row r="1098" spans="1:11" hidden="1" outlineLevel="1" x14ac:dyDescent="0.2">
      <c r="A1098" s="198" t="s">
        <v>316</v>
      </c>
      <c r="B1098" s="208">
        <v>0</v>
      </c>
      <c r="C1098" s="208">
        <v>0</v>
      </c>
      <c r="D1098" s="208">
        <v>0</v>
      </c>
      <c r="E1098" s="208">
        <v>0</v>
      </c>
      <c r="F1098" s="208">
        <v>0</v>
      </c>
      <c r="G1098" s="208">
        <v>0</v>
      </c>
      <c r="H1098" s="208">
        <v>0</v>
      </c>
      <c r="I1098" s="208">
        <v>0</v>
      </c>
      <c r="J1098" s="208">
        <v>0</v>
      </c>
      <c r="K1098" s="208">
        <v>14155991.92</v>
      </c>
    </row>
    <row r="1099" spans="1:11" hidden="1" outlineLevel="1" x14ac:dyDescent="0.2">
      <c r="A1099" s="198" t="s">
        <v>317</v>
      </c>
      <c r="B1099" s="208">
        <v>0</v>
      </c>
      <c r="C1099" s="208">
        <v>0</v>
      </c>
      <c r="D1099" s="208">
        <v>0</v>
      </c>
      <c r="E1099" s="208">
        <v>0</v>
      </c>
      <c r="F1099" s="208">
        <v>0</v>
      </c>
      <c r="G1099" s="208">
        <v>0</v>
      </c>
      <c r="H1099" s="208">
        <v>0</v>
      </c>
      <c r="I1099" s="208">
        <v>0</v>
      </c>
      <c r="J1099" s="208">
        <v>0</v>
      </c>
      <c r="K1099" s="208">
        <v>4715544.08</v>
      </c>
    </row>
    <row r="1100" spans="1:11" hidden="1" outlineLevel="1" x14ac:dyDescent="0.2">
      <c r="A1100" s="198" t="s">
        <v>318</v>
      </c>
      <c r="B1100" s="208">
        <v>0</v>
      </c>
      <c r="C1100" s="208">
        <v>0</v>
      </c>
      <c r="D1100" s="208">
        <v>0</v>
      </c>
      <c r="E1100" s="208">
        <v>0</v>
      </c>
      <c r="F1100" s="208">
        <v>0</v>
      </c>
      <c r="G1100" s="208">
        <v>0</v>
      </c>
      <c r="H1100" s="208">
        <v>0</v>
      </c>
      <c r="I1100" s="208">
        <v>0</v>
      </c>
      <c r="J1100" s="208">
        <v>0</v>
      </c>
      <c r="K1100" s="208">
        <v>571.48</v>
      </c>
    </row>
    <row r="1101" spans="1:11" hidden="1" outlineLevel="1" x14ac:dyDescent="0.2">
      <c r="A1101" s="198" t="s">
        <v>319</v>
      </c>
      <c r="B1101" s="208">
        <v>0</v>
      </c>
      <c r="C1101" s="208">
        <v>0</v>
      </c>
      <c r="D1101" s="208">
        <v>0</v>
      </c>
      <c r="E1101" s="208">
        <v>0</v>
      </c>
      <c r="F1101" s="208">
        <v>0</v>
      </c>
      <c r="G1101" s="208">
        <v>0</v>
      </c>
      <c r="H1101" s="208">
        <v>0</v>
      </c>
      <c r="I1101" s="208">
        <v>0</v>
      </c>
      <c r="J1101" s="208">
        <v>0</v>
      </c>
      <c r="K1101" s="208">
        <v>19859.34</v>
      </c>
    </row>
    <row r="1102" spans="1:11" hidden="1" outlineLevel="1" x14ac:dyDescent="0.2">
      <c r="A1102" s="198" t="s">
        <v>320</v>
      </c>
      <c r="B1102" s="208">
        <v>0</v>
      </c>
      <c r="C1102" s="208">
        <v>0</v>
      </c>
      <c r="D1102" s="208">
        <v>0</v>
      </c>
      <c r="E1102" s="208">
        <v>0</v>
      </c>
      <c r="F1102" s="208">
        <v>0</v>
      </c>
      <c r="G1102" s="208">
        <v>0</v>
      </c>
      <c r="H1102" s="208">
        <v>0</v>
      </c>
      <c r="I1102" s="208">
        <v>0</v>
      </c>
      <c r="J1102" s="208">
        <v>0</v>
      </c>
      <c r="K1102" s="208">
        <v>243536.63</v>
      </c>
    </row>
    <row r="1103" spans="1:11" hidden="1" outlineLevel="1" x14ac:dyDescent="0.2">
      <c r="A1103" s="198" t="s">
        <v>242</v>
      </c>
      <c r="B1103" s="208">
        <v>0</v>
      </c>
      <c r="C1103" s="208">
        <v>0</v>
      </c>
      <c r="D1103" s="208">
        <v>0</v>
      </c>
      <c r="E1103" s="208">
        <v>0</v>
      </c>
      <c r="F1103" s="208">
        <v>0</v>
      </c>
      <c r="G1103" s="208">
        <v>0</v>
      </c>
      <c r="H1103" s="208">
        <v>0</v>
      </c>
      <c r="I1103" s="208">
        <v>0</v>
      </c>
      <c r="J1103" s="208">
        <v>0</v>
      </c>
      <c r="K1103" s="208">
        <v>644.67999999999995</v>
      </c>
    </row>
    <row r="1104" spans="1:11" hidden="1" outlineLevel="1" x14ac:dyDescent="0.2">
      <c r="A1104" s="198" t="s">
        <v>321</v>
      </c>
      <c r="B1104" s="208">
        <v>0</v>
      </c>
      <c r="C1104" s="208">
        <v>0</v>
      </c>
      <c r="D1104" s="208">
        <v>0</v>
      </c>
      <c r="E1104" s="208">
        <v>0</v>
      </c>
      <c r="F1104" s="208">
        <v>0</v>
      </c>
      <c r="G1104" s="208">
        <v>0</v>
      </c>
      <c r="H1104" s="208">
        <v>0</v>
      </c>
      <c r="I1104" s="208">
        <v>0</v>
      </c>
      <c r="J1104" s="208">
        <v>0</v>
      </c>
      <c r="K1104" s="208">
        <v>108177.58</v>
      </c>
    </row>
    <row r="1105" spans="1:11" hidden="1" outlineLevel="1" x14ac:dyDescent="0.2">
      <c r="A1105" s="198" t="s">
        <v>322</v>
      </c>
      <c r="B1105" s="208">
        <v>5136.99</v>
      </c>
      <c r="C1105" s="208">
        <v>0</v>
      </c>
      <c r="D1105" s="208">
        <v>0</v>
      </c>
      <c r="E1105" s="208">
        <v>0</v>
      </c>
      <c r="F1105" s="208">
        <v>0</v>
      </c>
      <c r="G1105" s="208">
        <v>0</v>
      </c>
      <c r="H1105" s="208">
        <v>0</v>
      </c>
      <c r="I1105" s="208">
        <v>0</v>
      </c>
      <c r="J1105" s="208">
        <v>5136.99</v>
      </c>
      <c r="K1105" s="208">
        <v>2752605.1500000008</v>
      </c>
    </row>
    <row r="1106" spans="1:11" hidden="1" outlineLevel="1" x14ac:dyDescent="0.2">
      <c r="A1106" s="198" t="s">
        <v>323</v>
      </c>
      <c r="B1106" s="208">
        <v>0</v>
      </c>
      <c r="C1106" s="208">
        <v>0</v>
      </c>
      <c r="D1106" s="208">
        <v>0</v>
      </c>
      <c r="E1106" s="208">
        <v>0</v>
      </c>
      <c r="F1106" s="208">
        <v>0</v>
      </c>
      <c r="G1106" s="208">
        <v>0</v>
      </c>
      <c r="H1106" s="208">
        <v>0</v>
      </c>
      <c r="I1106" s="208">
        <v>0</v>
      </c>
      <c r="J1106" s="208">
        <v>0</v>
      </c>
      <c r="K1106" s="208">
        <v>557799.38</v>
      </c>
    </row>
    <row r="1107" spans="1:11" hidden="1" outlineLevel="1" x14ac:dyDescent="0.2">
      <c r="A1107" s="198" t="s">
        <v>324</v>
      </c>
      <c r="B1107" s="208">
        <v>0</v>
      </c>
      <c r="C1107" s="208">
        <v>0</v>
      </c>
      <c r="D1107" s="208">
        <v>0</v>
      </c>
      <c r="E1107" s="208">
        <v>0</v>
      </c>
      <c r="F1107" s="208">
        <v>0</v>
      </c>
      <c r="G1107" s="208">
        <v>0</v>
      </c>
      <c r="H1107" s="208">
        <v>0</v>
      </c>
      <c r="I1107" s="208">
        <v>0</v>
      </c>
      <c r="J1107" s="208">
        <v>0</v>
      </c>
      <c r="K1107" s="208">
        <v>4597886.5099999988</v>
      </c>
    </row>
    <row r="1108" spans="1:11" hidden="1" outlineLevel="1" x14ac:dyDescent="0.2">
      <c r="A1108" s="198" t="s">
        <v>325</v>
      </c>
      <c r="B1108" s="208">
        <v>-7908.1</v>
      </c>
      <c r="C1108" s="208">
        <v>0</v>
      </c>
      <c r="D1108" s="208">
        <v>0</v>
      </c>
      <c r="E1108" s="208">
        <v>0</v>
      </c>
      <c r="F1108" s="208">
        <v>0</v>
      </c>
      <c r="G1108" s="208">
        <v>0</v>
      </c>
      <c r="H1108" s="208">
        <v>0</v>
      </c>
      <c r="I1108" s="208">
        <v>0</v>
      </c>
      <c r="J1108" s="208">
        <v>-7908.1</v>
      </c>
      <c r="K1108" s="208">
        <v>1498103.3699999999</v>
      </c>
    </row>
    <row r="1109" spans="1:11" hidden="1" outlineLevel="1" x14ac:dyDescent="0.2">
      <c r="A1109" s="198" t="s">
        <v>326</v>
      </c>
      <c r="B1109" s="208">
        <v>0</v>
      </c>
      <c r="C1109" s="208">
        <v>0</v>
      </c>
      <c r="D1109" s="208">
        <v>0</v>
      </c>
      <c r="E1109" s="208">
        <v>0</v>
      </c>
      <c r="F1109" s="208">
        <v>0</v>
      </c>
      <c r="G1109" s="208">
        <v>0</v>
      </c>
      <c r="H1109" s="208">
        <v>0</v>
      </c>
      <c r="I1109" s="208">
        <v>0</v>
      </c>
      <c r="J1109" s="208">
        <v>0</v>
      </c>
      <c r="K1109" s="208">
        <v>7765666.2199999988</v>
      </c>
    </row>
    <row r="1110" spans="1:11" hidden="1" outlineLevel="1" x14ac:dyDescent="0.2">
      <c r="A1110" s="198" t="s">
        <v>327</v>
      </c>
      <c r="B1110" s="208">
        <v>15401.779999999999</v>
      </c>
      <c r="C1110" s="208">
        <v>11.88</v>
      </c>
      <c r="D1110" s="208">
        <v>0</v>
      </c>
      <c r="E1110" s="208">
        <v>0</v>
      </c>
      <c r="F1110" s="208">
        <v>0</v>
      </c>
      <c r="G1110" s="208">
        <v>0</v>
      </c>
      <c r="H1110" s="208">
        <v>0</v>
      </c>
      <c r="I1110" s="208">
        <v>11722</v>
      </c>
      <c r="J1110" s="208">
        <v>3691.659999999998</v>
      </c>
      <c r="K1110" s="208">
        <v>21944703.359999999</v>
      </c>
    </row>
    <row r="1111" spans="1:11" hidden="1" outlineLevel="1" x14ac:dyDescent="0.2">
      <c r="A1111" s="198" t="s">
        <v>328</v>
      </c>
      <c r="B1111" s="208">
        <v>0</v>
      </c>
      <c r="C1111" s="208">
        <v>0</v>
      </c>
      <c r="D1111" s="208">
        <v>0</v>
      </c>
      <c r="E1111" s="208">
        <v>0</v>
      </c>
      <c r="F1111" s="208">
        <v>0</v>
      </c>
      <c r="G1111" s="208">
        <v>0</v>
      </c>
      <c r="H1111" s="208">
        <v>0</v>
      </c>
      <c r="I1111" s="208">
        <v>-271566.90999999997</v>
      </c>
      <c r="J1111" s="208">
        <v>271566.90999999997</v>
      </c>
      <c r="K1111" s="208">
        <v>632128351.26999998</v>
      </c>
    </row>
    <row r="1112" spans="1:11" hidden="1" outlineLevel="1" x14ac:dyDescent="0.2">
      <c r="A1112" s="198" t="s">
        <v>329</v>
      </c>
      <c r="B1112" s="208">
        <v>0</v>
      </c>
      <c r="C1112" s="208">
        <v>0</v>
      </c>
      <c r="D1112" s="208">
        <v>0</v>
      </c>
      <c r="E1112" s="208">
        <v>0</v>
      </c>
      <c r="F1112" s="208">
        <v>0</v>
      </c>
      <c r="G1112" s="208">
        <v>0</v>
      </c>
      <c r="H1112" s="208">
        <v>0</v>
      </c>
      <c r="I1112" s="208">
        <v>0</v>
      </c>
      <c r="J1112" s="208">
        <v>0</v>
      </c>
      <c r="K1112" s="208">
        <v>380147.17</v>
      </c>
    </row>
    <row r="1113" spans="1:11" hidden="1" outlineLevel="1" x14ac:dyDescent="0.2">
      <c r="A1113" s="198" t="s">
        <v>330</v>
      </c>
      <c r="B1113" s="208">
        <v>0</v>
      </c>
      <c r="C1113" s="208">
        <v>0</v>
      </c>
      <c r="D1113" s="208">
        <v>0</v>
      </c>
      <c r="E1113" s="208">
        <v>0</v>
      </c>
      <c r="F1113" s="208">
        <v>0</v>
      </c>
      <c r="G1113" s="208">
        <v>0</v>
      </c>
      <c r="H1113" s="208">
        <v>0</v>
      </c>
      <c r="I1113" s="208">
        <v>0</v>
      </c>
      <c r="J1113" s="208">
        <v>0</v>
      </c>
      <c r="K1113" s="208">
        <v>2700494.6300000004</v>
      </c>
    </row>
    <row r="1114" spans="1:11" hidden="1" outlineLevel="1" x14ac:dyDescent="0.2">
      <c r="A1114" s="198" t="s">
        <v>331</v>
      </c>
      <c r="B1114" s="208">
        <v>313056.70999999996</v>
      </c>
      <c r="C1114" s="208">
        <v>0</v>
      </c>
      <c r="D1114" s="208">
        <v>0</v>
      </c>
      <c r="E1114" s="208">
        <v>0</v>
      </c>
      <c r="F1114" s="208">
        <v>0</v>
      </c>
      <c r="G1114" s="208">
        <v>0</v>
      </c>
      <c r="H1114" s="208">
        <v>0</v>
      </c>
      <c r="I1114" s="208">
        <v>2913.24</v>
      </c>
      <c r="J1114" s="208">
        <v>310143.46999999997</v>
      </c>
      <c r="K1114" s="208">
        <v>9283357.8400000017</v>
      </c>
    </row>
    <row r="1115" spans="1:11" hidden="1" outlineLevel="1" x14ac:dyDescent="0.2">
      <c r="A1115" s="198" t="s">
        <v>332</v>
      </c>
      <c r="B1115" s="208">
        <v>-245.54000000000087</v>
      </c>
      <c r="C1115" s="208">
        <v>0</v>
      </c>
      <c r="D1115" s="208">
        <v>0</v>
      </c>
      <c r="E1115" s="208">
        <v>0</v>
      </c>
      <c r="F1115" s="208">
        <v>0</v>
      </c>
      <c r="G1115" s="208">
        <v>0</v>
      </c>
      <c r="H1115" s="208">
        <v>0</v>
      </c>
      <c r="I1115" s="208">
        <v>0</v>
      </c>
      <c r="J1115" s="208">
        <v>-245.54000000000087</v>
      </c>
      <c r="K1115" s="208">
        <v>17650051.720000003</v>
      </c>
    </row>
    <row r="1116" spans="1:11" hidden="1" outlineLevel="1" x14ac:dyDescent="0.2">
      <c r="A1116" s="198" t="s">
        <v>333</v>
      </c>
      <c r="B1116" s="208">
        <v>-4848.43</v>
      </c>
      <c r="C1116" s="208">
        <v>0</v>
      </c>
      <c r="D1116" s="208">
        <v>15.78</v>
      </c>
      <c r="E1116" s="208">
        <v>0</v>
      </c>
      <c r="F1116" s="208">
        <v>0</v>
      </c>
      <c r="G1116" s="208">
        <v>0</v>
      </c>
      <c r="H1116" s="208">
        <v>0</v>
      </c>
      <c r="I1116" s="208">
        <v>0</v>
      </c>
      <c r="J1116" s="208">
        <v>-4832.6500000000005</v>
      </c>
      <c r="K1116" s="208">
        <v>8042224.4799999986</v>
      </c>
    </row>
    <row r="1117" spans="1:11" hidden="1" outlineLevel="1" x14ac:dyDescent="0.2">
      <c r="A1117" s="198" t="s">
        <v>261</v>
      </c>
      <c r="B1117" s="208">
        <v>0</v>
      </c>
      <c r="C1117" s="208">
        <v>0</v>
      </c>
      <c r="D1117" s="208">
        <v>0</v>
      </c>
      <c r="E1117" s="208">
        <v>0</v>
      </c>
      <c r="F1117" s="208">
        <v>0</v>
      </c>
      <c r="G1117" s="208">
        <v>0</v>
      </c>
      <c r="H1117" s="208">
        <v>0</v>
      </c>
      <c r="I1117" s="208">
        <v>0</v>
      </c>
      <c r="J1117" s="208">
        <v>0</v>
      </c>
      <c r="K1117" s="208">
        <v>2539.86</v>
      </c>
    </row>
    <row r="1118" spans="1:11" hidden="1" outlineLevel="1" x14ac:dyDescent="0.2">
      <c r="A1118" s="198" t="s">
        <v>334</v>
      </c>
      <c r="B1118" s="208">
        <v>0</v>
      </c>
      <c r="C1118" s="208">
        <v>0</v>
      </c>
      <c r="D1118" s="208">
        <v>0</v>
      </c>
      <c r="E1118" s="208">
        <v>0</v>
      </c>
      <c r="F1118" s="208">
        <v>0</v>
      </c>
      <c r="G1118" s="208">
        <v>0</v>
      </c>
      <c r="H1118" s="208">
        <v>0</v>
      </c>
      <c r="I1118" s="208">
        <v>0</v>
      </c>
      <c r="J1118" s="208">
        <v>0</v>
      </c>
      <c r="K1118" s="208">
        <v>462584.06</v>
      </c>
    </row>
    <row r="1119" spans="1:11" hidden="1" outlineLevel="1" x14ac:dyDescent="0.2">
      <c r="A1119" s="198" t="s">
        <v>335</v>
      </c>
      <c r="B1119" s="208">
        <v>0</v>
      </c>
      <c r="C1119" s="208">
        <v>0</v>
      </c>
      <c r="D1119" s="208">
        <v>0</v>
      </c>
      <c r="E1119" s="208">
        <v>0</v>
      </c>
      <c r="F1119" s="208">
        <v>0</v>
      </c>
      <c r="G1119" s="208">
        <v>0</v>
      </c>
      <c r="H1119" s="208">
        <v>0</v>
      </c>
      <c r="I1119" s="208">
        <v>0</v>
      </c>
      <c r="J1119" s="208">
        <v>0</v>
      </c>
      <c r="K1119" s="208">
        <v>2121750.96</v>
      </c>
    </row>
    <row r="1120" spans="1:11" hidden="1" outlineLevel="1" x14ac:dyDescent="0.2">
      <c r="A1120" s="198" t="s">
        <v>336</v>
      </c>
      <c r="B1120" s="208">
        <v>1248484.75</v>
      </c>
      <c r="C1120" s="208">
        <v>226481.75</v>
      </c>
      <c r="D1120" s="208">
        <v>2583.5700000000002</v>
      </c>
      <c r="E1120" s="208">
        <v>0</v>
      </c>
      <c r="F1120" s="208">
        <v>0</v>
      </c>
      <c r="G1120" s="208">
        <v>0</v>
      </c>
      <c r="H1120" s="208">
        <v>0</v>
      </c>
      <c r="I1120" s="208">
        <v>863.22</v>
      </c>
      <c r="J1120" s="208">
        <v>1476686.85</v>
      </c>
      <c r="K1120" s="208">
        <v>54117913.399999999</v>
      </c>
    </row>
    <row r="1121" spans="1:11" hidden="1" outlineLevel="1" x14ac:dyDescent="0.2">
      <c r="A1121" s="198" t="s">
        <v>337</v>
      </c>
      <c r="B1121" s="208">
        <v>106421.73000000001</v>
      </c>
      <c r="C1121" s="208">
        <v>0</v>
      </c>
      <c r="D1121" s="208">
        <v>1990.07</v>
      </c>
      <c r="E1121" s="208">
        <v>0</v>
      </c>
      <c r="F1121" s="208">
        <v>0</v>
      </c>
      <c r="G1121" s="208">
        <v>0</v>
      </c>
      <c r="H1121" s="208">
        <v>2471</v>
      </c>
      <c r="I1121" s="208">
        <v>0</v>
      </c>
      <c r="J1121" s="208">
        <v>105940.80000000002</v>
      </c>
      <c r="K1121" s="208">
        <v>4730385.03</v>
      </c>
    </row>
    <row r="1122" spans="1:11" hidden="1" outlineLevel="1" x14ac:dyDescent="0.2">
      <c r="A1122" s="198" t="s">
        <v>338</v>
      </c>
      <c r="B1122" s="208">
        <v>-1035.28</v>
      </c>
      <c r="C1122" s="208">
        <v>0</v>
      </c>
      <c r="D1122" s="208">
        <v>0</v>
      </c>
      <c r="E1122" s="208">
        <v>0</v>
      </c>
      <c r="F1122" s="208">
        <v>0</v>
      </c>
      <c r="G1122" s="208">
        <v>0</v>
      </c>
      <c r="H1122" s="208">
        <v>0</v>
      </c>
      <c r="I1122" s="208">
        <v>0</v>
      </c>
      <c r="J1122" s="208">
        <v>-1035.28</v>
      </c>
      <c r="K1122" s="208">
        <v>510854.63999999996</v>
      </c>
    </row>
    <row r="1123" spans="1:11" hidden="1" outlineLevel="1" x14ac:dyDescent="0.2">
      <c r="A1123" s="198" t="s">
        <v>339</v>
      </c>
      <c r="B1123" s="208">
        <v>0</v>
      </c>
      <c r="C1123" s="208">
        <v>0</v>
      </c>
      <c r="D1123" s="208">
        <v>0</v>
      </c>
      <c r="E1123" s="208">
        <v>0</v>
      </c>
      <c r="F1123" s="208">
        <v>0</v>
      </c>
      <c r="G1123" s="208">
        <v>0</v>
      </c>
      <c r="H1123" s="208">
        <v>0</v>
      </c>
      <c r="I1123" s="208">
        <v>0</v>
      </c>
      <c r="J1123" s="208">
        <v>0</v>
      </c>
      <c r="K1123" s="208">
        <v>127421.9700000002</v>
      </c>
    </row>
    <row r="1124" spans="1:11" hidden="1" outlineLevel="1" x14ac:dyDescent="0.2">
      <c r="A1124" s="198" t="s">
        <v>340</v>
      </c>
      <c r="B1124" s="208">
        <v>-3.1000000000003638</v>
      </c>
      <c r="C1124" s="208">
        <v>0</v>
      </c>
      <c r="D1124" s="208">
        <v>0</v>
      </c>
      <c r="E1124" s="208">
        <v>0</v>
      </c>
      <c r="F1124" s="208">
        <v>0</v>
      </c>
      <c r="G1124" s="208">
        <v>0</v>
      </c>
      <c r="H1124" s="208">
        <v>0</v>
      </c>
      <c r="I1124" s="208">
        <v>0</v>
      </c>
      <c r="J1124" s="208">
        <v>-3.1000000000003638</v>
      </c>
      <c r="K1124" s="208">
        <v>2525191.59</v>
      </c>
    </row>
    <row r="1125" spans="1:11" hidden="1" outlineLevel="1" x14ac:dyDescent="0.2">
      <c r="A1125" s="198" t="s">
        <v>341</v>
      </c>
      <c r="B1125" s="208">
        <v>21648.02</v>
      </c>
      <c r="C1125" s="208">
        <v>0</v>
      </c>
      <c r="D1125" s="208">
        <v>0</v>
      </c>
      <c r="E1125" s="208">
        <v>0</v>
      </c>
      <c r="F1125" s="208">
        <v>0</v>
      </c>
      <c r="G1125" s="208">
        <v>0</v>
      </c>
      <c r="H1125" s="208">
        <v>0</v>
      </c>
      <c r="I1125" s="208">
        <v>0</v>
      </c>
      <c r="J1125" s="208">
        <v>21648.02</v>
      </c>
      <c r="K1125" s="208">
        <v>1159802.2700000003</v>
      </c>
    </row>
    <row r="1126" spans="1:11" hidden="1" outlineLevel="1" x14ac:dyDescent="0.2">
      <c r="A1126" s="198" t="s">
        <v>342</v>
      </c>
      <c r="B1126" s="208">
        <v>498546.03</v>
      </c>
      <c r="C1126" s="208">
        <v>0</v>
      </c>
      <c r="D1126" s="208">
        <v>0</v>
      </c>
      <c r="E1126" s="208">
        <v>0</v>
      </c>
      <c r="F1126" s="208">
        <v>0</v>
      </c>
      <c r="G1126" s="208">
        <v>0</v>
      </c>
      <c r="H1126" s="208">
        <v>0</v>
      </c>
      <c r="I1126" s="208">
        <v>0</v>
      </c>
      <c r="J1126" s="208">
        <v>498546.03</v>
      </c>
      <c r="K1126" s="208">
        <v>4302270.0299999993</v>
      </c>
    </row>
    <row r="1127" spans="1:11" hidden="1" outlineLevel="1" x14ac:dyDescent="0.2">
      <c r="A1127" s="198" t="s">
        <v>343</v>
      </c>
      <c r="B1127" s="208">
        <v>54357.039999999994</v>
      </c>
      <c r="C1127" s="208">
        <v>0</v>
      </c>
      <c r="D1127" s="208">
        <v>0</v>
      </c>
      <c r="E1127" s="208">
        <v>0</v>
      </c>
      <c r="F1127" s="208">
        <v>0</v>
      </c>
      <c r="G1127" s="208">
        <v>0</v>
      </c>
      <c r="H1127" s="208">
        <v>0</v>
      </c>
      <c r="I1127" s="208">
        <v>0</v>
      </c>
      <c r="J1127" s="208">
        <v>54357.039999999994</v>
      </c>
      <c r="K1127" s="208">
        <v>1349742.7599999998</v>
      </c>
    </row>
    <row r="1128" spans="1:11" hidden="1" outlineLevel="1" x14ac:dyDescent="0.2">
      <c r="A1128" s="198" t="s">
        <v>344</v>
      </c>
      <c r="B1128" s="208">
        <v>1167678.43</v>
      </c>
      <c r="C1128" s="208">
        <v>8249.84</v>
      </c>
      <c r="D1128" s="208">
        <v>0</v>
      </c>
      <c r="E1128" s="208">
        <v>0</v>
      </c>
      <c r="F1128" s="208">
        <v>0</v>
      </c>
      <c r="G1128" s="208">
        <v>0</v>
      </c>
      <c r="H1128" s="208">
        <v>0</v>
      </c>
      <c r="I1128" s="208">
        <v>59.51</v>
      </c>
      <c r="J1128" s="208">
        <v>1175868.76</v>
      </c>
      <c r="K1128" s="208">
        <v>74810551.760000005</v>
      </c>
    </row>
    <row r="1129" spans="1:11" hidden="1" outlineLevel="1" x14ac:dyDescent="0.2">
      <c r="A1129" s="198" t="s">
        <v>345</v>
      </c>
      <c r="B1129" s="208">
        <v>209314.74000000002</v>
      </c>
      <c r="C1129" s="208">
        <v>23990.800000000003</v>
      </c>
      <c r="D1129" s="208">
        <v>0</v>
      </c>
      <c r="E1129" s="208">
        <v>0</v>
      </c>
      <c r="F1129" s="208">
        <v>0</v>
      </c>
      <c r="G1129" s="208">
        <v>0</v>
      </c>
      <c r="H1129" s="208">
        <v>0</v>
      </c>
      <c r="I1129" s="208">
        <v>0</v>
      </c>
      <c r="J1129" s="208">
        <v>233305.54000000004</v>
      </c>
      <c r="K1129" s="208">
        <v>9706579.4299999997</v>
      </c>
    </row>
    <row r="1130" spans="1:11" hidden="1" outlineLevel="1" x14ac:dyDescent="0.2">
      <c r="A1130" s="198" t="s">
        <v>346</v>
      </c>
      <c r="B1130" s="208">
        <v>0</v>
      </c>
      <c r="C1130" s="208">
        <v>0</v>
      </c>
      <c r="D1130" s="208">
        <v>0</v>
      </c>
      <c r="E1130" s="208">
        <v>0</v>
      </c>
      <c r="F1130" s="208">
        <v>0</v>
      </c>
      <c r="G1130" s="208">
        <v>0</v>
      </c>
      <c r="H1130" s="208">
        <v>0</v>
      </c>
      <c r="I1130" s="208">
        <v>0</v>
      </c>
      <c r="J1130" s="208">
        <v>0</v>
      </c>
      <c r="K1130" s="208">
        <v>3528446.4</v>
      </c>
    </row>
    <row r="1131" spans="1:11" hidden="1" outlineLevel="1" x14ac:dyDescent="0.2">
      <c r="A1131" s="198" t="s">
        <v>347</v>
      </c>
      <c r="B1131" s="208">
        <v>-983.36</v>
      </c>
      <c r="C1131" s="208">
        <v>0</v>
      </c>
      <c r="D1131" s="208">
        <v>0</v>
      </c>
      <c r="E1131" s="208">
        <v>0</v>
      </c>
      <c r="F1131" s="208">
        <v>0</v>
      </c>
      <c r="G1131" s="208">
        <v>0</v>
      </c>
      <c r="H1131" s="208">
        <v>0</v>
      </c>
      <c r="I1131" s="208">
        <v>0</v>
      </c>
      <c r="J1131" s="208">
        <v>-983.36</v>
      </c>
      <c r="K1131" s="208">
        <v>615921.82000000007</v>
      </c>
    </row>
    <row r="1132" spans="1:11" hidden="1" outlineLevel="1" x14ac:dyDescent="0.2">
      <c r="A1132" s="198" t="s">
        <v>348</v>
      </c>
      <c r="B1132" s="208">
        <v>14130.96</v>
      </c>
      <c r="C1132" s="208">
        <v>0</v>
      </c>
      <c r="D1132" s="208">
        <v>0</v>
      </c>
      <c r="E1132" s="208">
        <v>0</v>
      </c>
      <c r="F1132" s="208">
        <v>0</v>
      </c>
      <c r="G1132" s="208">
        <v>0</v>
      </c>
      <c r="H1132" s="208">
        <v>0</v>
      </c>
      <c r="I1132" s="208">
        <v>0</v>
      </c>
      <c r="J1132" s="208">
        <v>14130.96</v>
      </c>
      <c r="K1132" s="208">
        <v>21912483.080000002</v>
      </c>
    </row>
    <row r="1133" spans="1:11" hidden="1" outlineLevel="1" x14ac:dyDescent="0.2">
      <c r="A1133" s="198" t="s">
        <v>349</v>
      </c>
      <c r="B1133" s="208">
        <v>4553.67</v>
      </c>
      <c r="C1133" s="208">
        <v>0</v>
      </c>
      <c r="D1133" s="208">
        <v>0</v>
      </c>
      <c r="E1133" s="208">
        <v>0</v>
      </c>
      <c r="F1133" s="208">
        <v>0</v>
      </c>
      <c r="G1133" s="208">
        <v>0</v>
      </c>
      <c r="H1133" s="208">
        <v>0</v>
      </c>
      <c r="I1133" s="208">
        <v>0</v>
      </c>
      <c r="J1133" s="208">
        <v>4553.67</v>
      </c>
      <c r="K1133" s="208">
        <v>11107742.6</v>
      </c>
    </row>
    <row r="1134" spans="1:11" hidden="1" outlineLevel="1" x14ac:dyDescent="0.2">
      <c r="A1134" s="198" t="s">
        <v>350</v>
      </c>
      <c r="B1134" s="208">
        <v>3155.94</v>
      </c>
      <c r="C1134" s="208">
        <v>0</v>
      </c>
      <c r="D1134" s="208">
        <v>0</v>
      </c>
      <c r="E1134" s="208">
        <v>0</v>
      </c>
      <c r="F1134" s="208">
        <v>0</v>
      </c>
      <c r="G1134" s="208">
        <v>0</v>
      </c>
      <c r="H1134" s="208">
        <v>0</v>
      </c>
      <c r="I1134" s="208">
        <v>0</v>
      </c>
      <c r="J1134" s="208">
        <v>3155.94</v>
      </c>
      <c r="K1134" s="208">
        <v>3456023.6</v>
      </c>
    </row>
    <row r="1135" spans="1:11" hidden="1" outlineLevel="1" x14ac:dyDescent="0.2">
      <c r="A1135" s="198" t="s">
        <v>351</v>
      </c>
      <c r="B1135" s="208">
        <v>3584.84</v>
      </c>
      <c r="C1135" s="208">
        <v>0</v>
      </c>
      <c r="D1135" s="208">
        <v>0</v>
      </c>
      <c r="E1135" s="208">
        <v>0</v>
      </c>
      <c r="F1135" s="208">
        <v>7983.12</v>
      </c>
      <c r="G1135" s="208">
        <v>0</v>
      </c>
      <c r="H1135" s="208">
        <v>0</v>
      </c>
      <c r="I1135" s="208">
        <v>0</v>
      </c>
      <c r="J1135" s="208">
        <v>11567.96</v>
      </c>
      <c r="K1135" s="208">
        <v>2930845.5000000005</v>
      </c>
    </row>
    <row r="1136" spans="1:11" hidden="1" outlineLevel="1" x14ac:dyDescent="0.2">
      <c r="A1136" s="198" t="s">
        <v>352</v>
      </c>
      <c r="B1136" s="208">
        <v>221859.62</v>
      </c>
      <c r="C1136" s="208">
        <v>0</v>
      </c>
      <c r="D1136" s="208">
        <v>-2.16</v>
      </c>
      <c r="E1136" s="208">
        <v>0</v>
      </c>
      <c r="F1136" s="208">
        <v>0</v>
      </c>
      <c r="G1136" s="208">
        <v>0</v>
      </c>
      <c r="H1136" s="208">
        <v>0</v>
      </c>
      <c r="I1136" s="208">
        <v>0</v>
      </c>
      <c r="J1136" s="208">
        <v>221857.46</v>
      </c>
      <c r="K1136" s="208">
        <v>6964306.3099999996</v>
      </c>
    </row>
    <row r="1137" spans="1:11" hidden="1" outlineLevel="1" x14ac:dyDescent="0.2">
      <c r="A1137" s="198" t="s">
        <v>353</v>
      </c>
      <c r="B1137" s="208">
        <v>43117.73</v>
      </c>
      <c r="C1137" s="208">
        <v>-938.71</v>
      </c>
      <c r="D1137" s="208">
        <v>39.74</v>
      </c>
      <c r="E1137" s="208">
        <v>0</v>
      </c>
      <c r="F1137" s="208">
        <v>0</v>
      </c>
      <c r="G1137" s="208">
        <v>0</v>
      </c>
      <c r="H1137" s="208">
        <v>4015.38</v>
      </c>
      <c r="I1137" s="208">
        <v>0</v>
      </c>
      <c r="J1137" s="208">
        <v>38203.380000000005</v>
      </c>
      <c r="K1137" s="208">
        <v>7732825.1000000006</v>
      </c>
    </row>
    <row r="1138" spans="1:11" hidden="1" outlineLevel="1" x14ac:dyDescent="0.2">
      <c r="A1138" s="198" t="s">
        <v>354</v>
      </c>
      <c r="B1138" s="208">
        <v>0</v>
      </c>
      <c r="C1138" s="208">
        <v>0</v>
      </c>
      <c r="D1138" s="208">
        <v>0</v>
      </c>
      <c r="E1138" s="208">
        <v>0</v>
      </c>
      <c r="F1138" s="208">
        <v>0</v>
      </c>
      <c r="G1138" s="208">
        <v>0</v>
      </c>
      <c r="H1138" s="208">
        <v>0</v>
      </c>
      <c r="I1138" s="208">
        <v>0</v>
      </c>
      <c r="J1138" s="208">
        <v>0</v>
      </c>
      <c r="K1138" s="208">
        <v>7392774.1399999997</v>
      </c>
    </row>
    <row r="1139" spans="1:11" hidden="1" outlineLevel="1" x14ac:dyDescent="0.2">
      <c r="A1139" s="198" t="s">
        <v>355</v>
      </c>
      <c r="B1139" s="208">
        <v>0</v>
      </c>
      <c r="C1139" s="208">
        <v>0</v>
      </c>
      <c r="D1139" s="208">
        <v>0</v>
      </c>
      <c r="E1139" s="208">
        <v>0</v>
      </c>
      <c r="F1139" s="208">
        <v>0</v>
      </c>
      <c r="G1139" s="208">
        <v>0</v>
      </c>
      <c r="H1139" s="208">
        <v>0</v>
      </c>
      <c r="I1139" s="208">
        <v>0</v>
      </c>
      <c r="J1139" s="208">
        <v>0</v>
      </c>
      <c r="K1139" s="208">
        <v>7366939.879999999</v>
      </c>
    </row>
    <row r="1140" spans="1:11" hidden="1" outlineLevel="1" x14ac:dyDescent="0.2">
      <c r="A1140" s="198" t="s">
        <v>356</v>
      </c>
      <c r="B1140" s="208">
        <v>966.04</v>
      </c>
      <c r="C1140" s="208">
        <v>0</v>
      </c>
      <c r="D1140" s="208">
        <v>-223.56</v>
      </c>
      <c r="E1140" s="208">
        <v>0</v>
      </c>
      <c r="F1140" s="208">
        <v>0</v>
      </c>
      <c r="G1140" s="208">
        <v>0</v>
      </c>
      <c r="H1140" s="208">
        <v>0</v>
      </c>
      <c r="I1140" s="208">
        <v>0</v>
      </c>
      <c r="J1140" s="208">
        <v>742.48</v>
      </c>
      <c r="K1140" s="208">
        <v>1278818.3699999999</v>
      </c>
    </row>
    <row r="1141" spans="1:11" hidden="1" outlineLevel="1" x14ac:dyDescent="0.2">
      <c r="A1141" s="198" t="s">
        <v>357</v>
      </c>
      <c r="B1141" s="208">
        <v>29591.29</v>
      </c>
      <c r="C1141" s="208">
        <v>-1857.04</v>
      </c>
      <c r="D1141" s="208">
        <v>0</v>
      </c>
      <c r="E1141" s="208">
        <v>0</v>
      </c>
      <c r="F1141" s="208">
        <v>0</v>
      </c>
      <c r="G1141" s="208">
        <v>0</v>
      </c>
      <c r="H1141" s="208">
        <v>0</v>
      </c>
      <c r="I1141" s="208">
        <v>0</v>
      </c>
      <c r="J1141" s="208">
        <v>27734.25</v>
      </c>
      <c r="K1141" s="208">
        <v>3951585.33</v>
      </c>
    </row>
    <row r="1142" spans="1:11" hidden="1" outlineLevel="1" x14ac:dyDescent="0.2">
      <c r="A1142" s="198" t="s">
        <v>358</v>
      </c>
      <c r="B1142" s="208">
        <v>0</v>
      </c>
      <c r="C1142" s="208">
        <v>0</v>
      </c>
      <c r="D1142" s="208">
        <v>0</v>
      </c>
      <c r="E1142" s="208">
        <v>0</v>
      </c>
      <c r="F1142" s="208">
        <v>0</v>
      </c>
      <c r="G1142" s="208">
        <v>0</v>
      </c>
      <c r="H1142" s="208">
        <v>0</v>
      </c>
      <c r="I1142" s="208">
        <v>0</v>
      </c>
      <c r="J1142" s="208">
        <v>0</v>
      </c>
      <c r="K1142" s="208">
        <v>10457303.109999999</v>
      </c>
    </row>
    <row r="1143" spans="1:11" hidden="1" outlineLevel="1" x14ac:dyDescent="0.2">
      <c r="A1143" s="198" t="s">
        <v>359</v>
      </c>
      <c r="B1143" s="208">
        <v>0</v>
      </c>
      <c r="C1143" s="208">
        <v>0</v>
      </c>
      <c r="D1143" s="208">
        <v>0</v>
      </c>
      <c r="E1143" s="208">
        <v>0</v>
      </c>
      <c r="F1143" s="208">
        <v>0</v>
      </c>
      <c r="G1143" s="208">
        <v>0</v>
      </c>
      <c r="H1143" s="208">
        <v>0</v>
      </c>
      <c r="I1143" s="208">
        <v>0</v>
      </c>
      <c r="J1143" s="208">
        <v>0</v>
      </c>
      <c r="K1143" s="208">
        <v>4565237.54</v>
      </c>
    </row>
    <row r="1144" spans="1:11" hidden="1" outlineLevel="1" x14ac:dyDescent="0.2">
      <c r="A1144" s="198" t="s">
        <v>360</v>
      </c>
      <c r="B1144" s="208">
        <v>32248.03</v>
      </c>
      <c r="C1144" s="208">
        <v>0</v>
      </c>
      <c r="D1144" s="208">
        <v>0</v>
      </c>
      <c r="E1144" s="208">
        <v>0</v>
      </c>
      <c r="F1144" s="208">
        <v>0</v>
      </c>
      <c r="G1144" s="208">
        <v>0</v>
      </c>
      <c r="H1144" s="208">
        <v>0</v>
      </c>
      <c r="I1144" s="208">
        <v>0</v>
      </c>
      <c r="J1144" s="208">
        <v>32248.03</v>
      </c>
      <c r="K1144" s="208">
        <v>6901514.5</v>
      </c>
    </row>
    <row r="1145" spans="1:11" hidden="1" outlineLevel="1" x14ac:dyDescent="0.2">
      <c r="A1145" s="198" t="s">
        <v>361</v>
      </c>
      <c r="B1145" s="208">
        <v>0</v>
      </c>
      <c r="C1145" s="208">
        <v>0</v>
      </c>
      <c r="D1145" s="208">
        <v>0</v>
      </c>
      <c r="E1145" s="208">
        <v>0</v>
      </c>
      <c r="F1145" s="208">
        <v>0</v>
      </c>
      <c r="G1145" s="208">
        <v>0</v>
      </c>
      <c r="H1145" s="208">
        <v>0</v>
      </c>
      <c r="I1145" s="208">
        <v>0</v>
      </c>
      <c r="J1145" s="208">
        <v>0</v>
      </c>
      <c r="K1145" s="208">
        <v>1650842.6400000001</v>
      </c>
    </row>
    <row r="1146" spans="1:11" hidden="1" outlineLevel="1" x14ac:dyDescent="0.2">
      <c r="A1146" s="198" t="s">
        <v>362</v>
      </c>
      <c r="B1146" s="208">
        <v>0</v>
      </c>
      <c r="C1146" s="208">
        <v>-16488.759999999998</v>
      </c>
      <c r="D1146" s="208">
        <v>0</v>
      </c>
      <c r="E1146" s="208">
        <v>0</v>
      </c>
      <c r="F1146" s="208">
        <v>0</v>
      </c>
      <c r="G1146" s="208">
        <v>0</v>
      </c>
      <c r="H1146" s="208">
        <v>0</v>
      </c>
      <c r="I1146" s="208">
        <v>0</v>
      </c>
      <c r="J1146" s="208">
        <v>-16488.759999999998</v>
      </c>
      <c r="K1146" s="208">
        <v>6120743.4400000004</v>
      </c>
    </row>
    <row r="1147" spans="1:11" hidden="1" outlineLevel="1" x14ac:dyDescent="0.2">
      <c r="A1147" s="198" t="s">
        <v>363</v>
      </c>
      <c r="B1147" s="208">
        <v>1493.51</v>
      </c>
      <c r="C1147" s="208">
        <v>0</v>
      </c>
      <c r="D1147" s="208">
        <v>0</v>
      </c>
      <c r="E1147" s="208">
        <v>0</v>
      </c>
      <c r="F1147" s="208">
        <v>0</v>
      </c>
      <c r="G1147" s="208">
        <v>0</v>
      </c>
      <c r="H1147" s="208">
        <v>0</v>
      </c>
      <c r="I1147" s="208">
        <v>0</v>
      </c>
      <c r="J1147" s="208">
        <v>1493.51</v>
      </c>
      <c r="K1147" s="208">
        <v>5594270.8899999987</v>
      </c>
    </row>
    <row r="1148" spans="1:11" hidden="1" outlineLevel="1" x14ac:dyDescent="0.2">
      <c r="A1148" s="198" t="s">
        <v>364</v>
      </c>
      <c r="B1148" s="208">
        <v>0</v>
      </c>
      <c r="C1148" s="208">
        <v>0</v>
      </c>
      <c r="D1148" s="208">
        <v>0</v>
      </c>
      <c r="E1148" s="208">
        <v>13171.25</v>
      </c>
      <c r="F1148" s="208">
        <v>0</v>
      </c>
      <c r="G1148" s="208">
        <v>0</v>
      </c>
      <c r="H1148" s="208">
        <v>-741.67</v>
      </c>
      <c r="I1148" s="208">
        <v>0</v>
      </c>
      <c r="J1148" s="208">
        <v>13912.92</v>
      </c>
      <c r="K1148" s="208">
        <v>1616632.41</v>
      </c>
    </row>
    <row r="1149" spans="1:11" hidden="1" outlineLevel="1" x14ac:dyDescent="0.2">
      <c r="A1149" s="198" t="s">
        <v>365</v>
      </c>
      <c r="B1149" s="208">
        <v>67283.069999999992</v>
      </c>
      <c r="C1149" s="208">
        <v>0</v>
      </c>
      <c r="D1149" s="208">
        <v>0</v>
      </c>
      <c r="E1149" s="208">
        <v>0</v>
      </c>
      <c r="F1149" s="208">
        <v>0</v>
      </c>
      <c r="G1149" s="208">
        <v>0</v>
      </c>
      <c r="H1149" s="208">
        <v>0</v>
      </c>
      <c r="I1149" s="208">
        <v>0</v>
      </c>
      <c r="J1149" s="208">
        <v>67283.069999999992</v>
      </c>
      <c r="K1149" s="208">
        <v>662473.93999999994</v>
      </c>
    </row>
    <row r="1150" spans="1:11" hidden="1" outlineLevel="1" x14ac:dyDescent="0.2">
      <c r="A1150" s="198" t="s">
        <v>366</v>
      </c>
      <c r="B1150" s="208">
        <v>-532.41000000000008</v>
      </c>
      <c r="C1150" s="208">
        <v>0</v>
      </c>
      <c r="D1150" s="208">
        <v>0</v>
      </c>
      <c r="E1150" s="208">
        <v>0</v>
      </c>
      <c r="F1150" s="208">
        <v>0</v>
      </c>
      <c r="G1150" s="208">
        <v>0</v>
      </c>
      <c r="H1150" s="208">
        <v>432</v>
      </c>
      <c r="I1150" s="208">
        <v>0</v>
      </c>
      <c r="J1150" s="208">
        <v>-964.41000000000008</v>
      </c>
      <c r="K1150" s="208">
        <v>2683293.6</v>
      </c>
    </row>
    <row r="1151" spans="1:11" hidden="1" outlineLevel="1" x14ac:dyDescent="0.2">
      <c r="A1151" s="198" t="s">
        <v>367</v>
      </c>
      <c r="B1151" s="208">
        <v>0</v>
      </c>
      <c r="C1151" s="208">
        <v>0</v>
      </c>
      <c r="D1151" s="208">
        <v>0</v>
      </c>
      <c r="E1151" s="208">
        <v>0</v>
      </c>
      <c r="F1151" s="208">
        <v>0</v>
      </c>
      <c r="G1151" s="208">
        <v>0</v>
      </c>
      <c r="H1151" s="208">
        <v>0</v>
      </c>
      <c r="I1151" s="208">
        <v>0</v>
      </c>
      <c r="J1151" s="208">
        <v>0</v>
      </c>
      <c r="K1151" s="208">
        <v>1633580.97</v>
      </c>
    </row>
    <row r="1152" spans="1:11" hidden="1" outlineLevel="1" x14ac:dyDescent="0.2">
      <c r="A1152" s="198" t="s">
        <v>368</v>
      </c>
      <c r="B1152" s="208">
        <v>0</v>
      </c>
      <c r="C1152" s="208">
        <v>0</v>
      </c>
      <c r="D1152" s="208">
        <v>0</v>
      </c>
      <c r="E1152" s="208">
        <v>0</v>
      </c>
      <c r="F1152" s="208">
        <v>0</v>
      </c>
      <c r="G1152" s="208">
        <v>0</v>
      </c>
      <c r="H1152" s="208">
        <v>0</v>
      </c>
      <c r="I1152" s="208">
        <v>0</v>
      </c>
      <c r="J1152" s="208">
        <v>0</v>
      </c>
      <c r="K1152" s="208">
        <v>7333203.9499999993</v>
      </c>
    </row>
    <row r="1153" spans="1:11" hidden="1" outlineLevel="1" x14ac:dyDescent="0.2">
      <c r="A1153" s="198" t="s">
        <v>369</v>
      </c>
      <c r="B1153" s="208">
        <v>-1646.33</v>
      </c>
      <c r="C1153" s="208">
        <v>0</v>
      </c>
      <c r="D1153" s="208">
        <v>222.08</v>
      </c>
      <c r="E1153" s="208">
        <v>0</v>
      </c>
      <c r="F1153" s="208">
        <v>0</v>
      </c>
      <c r="G1153" s="208">
        <v>0</v>
      </c>
      <c r="H1153" s="208">
        <v>0</v>
      </c>
      <c r="I1153" s="208">
        <v>0</v>
      </c>
      <c r="J1153" s="208">
        <v>-1424.25</v>
      </c>
      <c r="K1153" s="208">
        <v>3263468.27</v>
      </c>
    </row>
    <row r="1154" spans="1:11" hidden="1" outlineLevel="1" x14ac:dyDescent="0.2">
      <c r="A1154" s="198" t="s">
        <v>370</v>
      </c>
      <c r="B1154" s="208">
        <v>84831.489999999991</v>
      </c>
      <c r="C1154" s="208">
        <v>5265.3</v>
      </c>
      <c r="D1154" s="208">
        <v>0</v>
      </c>
      <c r="E1154" s="208">
        <v>0</v>
      </c>
      <c r="F1154" s="208">
        <v>0</v>
      </c>
      <c r="G1154" s="208">
        <v>0</v>
      </c>
      <c r="H1154" s="208">
        <v>232.62</v>
      </c>
      <c r="I1154" s="208">
        <v>0</v>
      </c>
      <c r="J1154" s="208">
        <v>89864.17</v>
      </c>
      <c r="K1154" s="208">
        <v>1677155.39</v>
      </c>
    </row>
    <row r="1155" spans="1:11" hidden="1" outlineLevel="1" x14ac:dyDescent="0.2">
      <c r="A1155" s="198" t="s">
        <v>371</v>
      </c>
      <c r="B1155" s="208">
        <v>0</v>
      </c>
      <c r="C1155" s="208">
        <v>0</v>
      </c>
      <c r="D1155" s="208">
        <v>0</v>
      </c>
      <c r="E1155" s="208">
        <v>0</v>
      </c>
      <c r="F1155" s="208">
        <v>0</v>
      </c>
      <c r="G1155" s="208">
        <v>0</v>
      </c>
      <c r="H1155" s="208">
        <v>0</v>
      </c>
      <c r="I1155" s="208">
        <v>0</v>
      </c>
      <c r="J1155" s="208">
        <v>0</v>
      </c>
      <c r="K1155" s="208">
        <v>560443.6</v>
      </c>
    </row>
    <row r="1156" spans="1:11" hidden="1" outlineLevel="1" x14ac:dyDescent="0.2">
      <c r="A1156" s="198" t="s">
        <v>372</v>
      </c>
      <c r="B1156" s="208">
        <v>-660.04000000000042</v>
      </c>
      <c r="C1156" s="208">
        <v>0</v>
      </c>
      <c r="D1156" s="208">
        <v>170.89</v>
      </c>
      <c r="E1156" s="208">
        <v>0</v>
      </c>
      <c r="F1156" s="208">
        <v>0</v>
      </c>
      <c r="G1156" s="208">
        <v>0</v>
      </c>
      <c r="H1156" s="208">
        <v>19.78</v>
      </c>
      <c r="I1156" s="208">
        <v>0</v>
      </c>
      <c r="J1156" s="208">
        <v>-508.9300000000004</v>
      </c>
      <c r="K1156" s="208">
        <v>1352208.64</v>
      </c>
    </row>
    <row r="1157" spans="1:11" hidden="1" outlineLevel="1" x14ac:dyDescent="0.2">
      <c r="A1157" s="198" t="s">
        <v>373</v>
      </c>
      <c r="B1157" s="208">
        <v>0</v>
      </c>
      <c r="C1157" s="208">
        <v>0</v>
      </c>
      <c r="D1157" s="208">
        <v>0</v>
      </c>
      <c r="E1157" s="208">
        <v>0</v>
      </c>
      <c r="F1157" s="208">
        <v>0</v>
      </c>
      <c r="G1157" s="208">
        <v>0</v>
      </c>
      <c r="H1157" s="208">
        <v>0</v>
      </c>
      <c r="I1157" s="208">
        <v>0</v>
      </c>
      <c r="J1157" s="208">
        <v>0</v>
      </c>
      <c r="K1157" s="208">
        <v>29967.72</v>
      </c>
    </row>
    <row r="1158" spans="1:11" hidden="1" outlineLevel="1" x14ac:dyDescent="0.2">
      <c r="A1158" s="198" t="s">
        <v>374</v>
      </c>
      <c r="B1158" s="208">
        <v>0</v>
      </c>
      <c r="C1158" s="208">
        <v>0</v>
      </c>
      <c r="D1158" s="208">
        <v>0</v>
      </c>
      <c r="E1158" s="208">
        <v>0</v>
      </c>
      <c r="F1158" s="208">
        <v>0</v>
      </c>
      <c r="G1158" s="208">
        <v>0</v>
      </c>
      <c r="H1158" s="208">
        <v>0</v>
      </c>
      <c r="I1158" s="208">
        <v>0</v>
      </c>
      <c r="J1158" s="208">
        <v>0</v>
      </c>
      <c r="K1158" s="208">
        <v>298186.15999999997</v>
      </c>
    </row>
    <row r="1159" spans="1:11" hidden="1" outlineLevel="1" x14ac:dyDescent="0.2">
      <c r="A1159" s="198" t="s">
        <v>375</v>
      </c>
      <c r="B1159" s="208">
        <v>335.52000000000004</v>
      </c>
      <c r="C1159" s="208">
        <v>0</v>
      </c>
      <c r="D1159" s="208">
        <v>0</v>
      </c>
      <c r="E1159" s="208">
        <v>0</v>
      </c>
      <c r="F1159" s="208">
        <v>0</v>
      </c>
      <c r="G1159" s="208">
        <v>0</v>
      </c>
      <c r="H1159" s="208">
        <v>0</v>
      </c>
      <c r="I1159" s="208">
        <v>0</v>
      </c>
      <c r="J1159" s="208">
        <v>335.52000000000004</v>
      </c>
      <c r="K1159" s="208">
        <v>2916896.1999999997</v>
      </c>
    </row>
    <row r="1160" spans="1:11" hidden="1" outlineLevel="1" x14ac:dyDescent="0.2">
      <c r="A1160" s="198" t="s">
        <v>376</v>
      </c>
      <c r="B1160" s="208">
        <v>0</v>
      </c>
      <c r="C1160" s="208">
        <v>0</v>
      </c>
      <c r="D1160" s="208">
        <v>0</v>
      </c>
      <c r="E1160" s="208">
        <v>0</v>
      </c>
      <c r="F1160" s="208">
        <v>0</v>
      </c>
      <c r="G1160" s="208">
        <v>0</v>
      </c>
      <c r="H1160" s="208">
        <v>0</v>
      </c>
      <c r="I1160" s="208">
        <v>0</v>
      </c>
      <c r="J1160" s="208">
        <v>0</v>
      </c>
      <c r="K1160" s="208">
        <v>2570785.63</v>
      </c>
    </row>
    <row r="1161" spans="1:11" hidden="1" outlineLevel="1" x14ac:dyDescent="0.2">
      <c r="A1161" s="198" t="s">
        <v>377</v>
      </c>
      <c r="B1161" s="208">
        <v>340.64</v>
      </c>
      <c r="C1161" s="208">
        <v>0</v>
      </c>
      <c r="D1161" s="208">
        <v>0</v>
      </c>
      <c r="E1161" s="208">
        <v>0</v>
      </c>
      <c r="F1161" s="208">
        <v>0</v>
      </c>
      <c r="G1161" s="208">
        <v>0</v>
      </c>
      <c r="H1161" s="208">
        <v>0</v>
      </c>
      <c r="I1161" s="208">
        <v>0</v>
      </c>
      <c r="J1161" s="208">
        <v>340.64</v>
      </c>
      <c r="K1161" s="208">
        <v>619237.00999999989</v>
      </c>
    </row>
    <row r="1162" spans="1:11" hidden="1" outlineLevel="1" x14ac:dyDescent="0.2">
      <c r="A1162" s="198" t="s">
        <v>378</v>
      </c>
      <c r="B1162" s="208">
        <v>0</v>
      </c>
      <c r="C1162" s="208">
        <v>0</v>
      </c>
      <c r="D1162" s="208">
        <v>0</v>
      </c>
      <c r="E1162" s="208">
        <v>0</v>
      </c>
      <c r="F1162" s="208">
        <v>0</v>
      </c>
      <c r="G1162" s="208">
        <v>0</v>
      </c>
      <c r="H1162" s="208">
        <v>0</v>
      </c>
      <c r="I1162" s="208">
        <v>0</v>
      </c>
      <c r="J1162" s="208">
        <v>0</v>
      </c>
      <c r="K1162" s="208">
        <v>1606212.66</v>
      </c>
    </row>
    <row r="1163" spans="1:11" hidden="1" outlineLevel="1" x14ac:dyDescent="0.2">
      <c r="A1163" s="198" t="s">
        <v>379</v>
      </c>
      <c r="B1163" s="208">
        <v>0</v>
      </c>
      <c r="C1163" s="208">
        <v>0</v>
      </c>
      <c r="D1163" s="208">
        <v>0</v>
      </c>
      <c r="E1163" s="208">
        <v>0</v>
      </c>
      <c r="F1163" s="208">
        <v>0</v>
      </c>
      <c r="G1163" s="208">
        <v>0</v>
      </c>
      <c r="H1163" s="208">
        <v>0</v>
      </c>
      <c r="I1163" s="208">
        <v>0</v>
      </c>
      <c r="J1163" s="208">
        <v>0</v>
      </c>
      <c r="K1163" s="208">
        <v>3491814.99</v>
      </c>
    </row>
    <row r="1164" spans="1:11" hidden="1" outlineLevel="1" x14ac:dyDescent="0.2">
      <c r="A1164" s="198" t="s">
        <v>380</v>
      </c>
      <c r="B1164" s="208">
        <v>76748.100000000006</v>
      </c>
      <c r="C1164" s="208">
        <v>-210767.14</v>
      </c>
      <c r="D1164" s="208">
        <v>-818.25</v>
      </c>
      <c r="E1164" s="208">
        <v>0</v>
      </c>
      <c r="F1164" s="208">
        <v>0</v>
      </c>
      <c r="G1164" s="208">
        <v>0</v>
      </c>
      <c r="H1164" s="208">
        <v>0</v>
      </c>
      <c r="I1164" s="208">
        <v>447341.02</v>
      </c>
      <c r="J1164" s="208">
        <v>-582178.31000000006</v>
      </c>
      <c r="K1164" s="208">
        <v>35391034.499999985</v>
      </c>
    </row>
    <row r="1165" spans="1:11" hidden="1" outlineLevel="1" x14ac:dyDescent="0.2">
      <c r="A1165" s="198" t="s">
        <v>381</v>
      </c>
      <c r="B1165" s="208">
        <v>9439.7799999999988</v>
      </c>
      <c r="C1165" s="208">
        <v>0</v>
      </c>
      <c r="D1165" s="208">
        <v>0</v>
      </c>
      <c r="E1165" s="208">
        <v>0</v>
      </c>
      <c r="F1165" s="208">
        <v>0</v>
      </c>
      <c r="G1165" s="208">
        <v>0</v>
      </c>
      <c r="H1165" s="208">
        <v>0</v>
      </c>
      <c r="I1165" s="208">
        <v>0</v>
      </c>
      <c r="J1165" s="208">
        <v>9439.7799999999988</v>
      </c>
      <c r="K1165" s="208">
        <v>1403672.4</v>
      </c>
    </row>
    <row r="1166" spans="1:11" hidden="1" outlineLevel="1" x14ac:dyDescent="0.2">
      <c r="A1166" s="198" t="s">
        <v>382</v>
      </c>
      <c r="B1166" s="208">
        <v>236682.97</v>
      </c>
      <c r="C1166" s="208">
        <v>3263.79</v>
      </c>
      <c r="D1166" s="208">
        <v>0</v>
      </c>
      <c r="E1166" s="208">
        <v>19744.37</v>
      </c>
      <c r="F1166" s="208">
        <v>0</v>
      </c>
      <c r="G1166" s="208">
        <v>0</v>
      </c>
      <c r="H1166" s="208">
        <v>0</v>
      </c>
      <c r="I1166" s="208">
        <v>38825.42</v>
      </c>
      <c r="J1166" s="208">
        <v>220865.71000000002</v>
      </c>
      <c r="K1166" s="208">
        <v>3171955.31</v>
      </c>
    </row>
    <row r="1167" spans="1:11" hidden="1" outlineLevel="1" x14ac:dyDescent="0.2">
      <c r="A1167" s="198" t="s">
        <v>383</v>
      </c>
      <c r="B1167" s="208">
        <v>881750.89999999991</v>
      </c>
      <c r="C1167" s="208">
        <v>0</v>
      </c>
      <c r="D1167" s="208">
        <v>534.07000000000005</v>
      </c>
      <c r="E1167" s="208">
        <v>0</v>
      </c>
      <c r="F1167" s="208">
        <v>0</v>
      </c>
      <c r="G1167" s="208">
        <v>0</v>
      </c>
      <c r="H1167" s="208">
        <v>0</v>
      </c>
      <c r="I1167" s="208">
        <v>0</v>
      </c>
      <c r="J1167" s="208">
        <v>882284.96999999986</v>
      </c>
      <c r="K1167" s="208">
        <v>70092999.070000008</v>
      </c>
    </row>
    <row r="1168" spans="1:11" hidden="1" outlineLevel="1" x14ac:dyDescent="0.2">
      <c r="A1168" s="198" t="s">
        <v>384</v>
      </c>
      <c r="B1168" s="208">
        <v>6308753.5700000003</v>
      </c>
      <c r="C1168" s="208">
        <v>1994857.57</v>
      </c>
      <c r="D1168" s="208">
        <v>-59.8</v>
      </c>
      <c r="E1168" s="208">
        <v>50719.37</v>
      </c>
      <c r="F1168" s="208">
        <v>17787.37</v>
      </c>
      <c r="G1168" s="208">
        <v>0</v>
      </c>
      <c r="H1168" s="208">
        <v>0</v>
      </c>
      <c r="I1168" s="208">
        <v>0</v>
      </c>
      <c r="J1168" s="208">
        <v>8372058.080000001</v>
      </c>
      <c r="K1168" s="208">
        <v>51034830.310000002</v>
      </c>
    </row>
    <row r="1169" spans="1:11" hidden="1" outlineLevel="1" x14ac:dyDescent="0.2">
      <c r="A1169" s="198" t="s">
        <v>385</v>
      </c>
      <c r="B1169" s="208">
        <v>0</v>
      </c>
      <c r="C1169" s="208">
        <v>0</v>
      </c>
      <c r="D1169" s="208">
        <v>0</v>
      </c>
      <c r="E1169" s="208">
        <v>0</v>
      </c>
      <c r="F1169" s="208">
        <v>0</v>
      </c>
      <c r="G1169" s="208">
        <v>0</v>
      </c>
      <c r="H1169" s="208">
        <v>0</v>
      </c>
      <c r="I1169" s="208">
        <v>0</v>
      </c>
      <c r="J1169" s="208">
        <v>0</v>
      </c>
      <c r="K1169" s="208">
        <v>8258664.7000000002</v>
      </c>
    </row>
    <row r="1170" spans="1:11" hidden="1" outlineLevel="1" x14ac:dyDescent="0.2">
      <c r="A1170" s="198" t="s">
        <v>386</v>
      </c>
      <c r="B1170" s="208">
        <v>0</v>
      </c>
      <c r="C1170" s="208">
        <v>0</v>
      </c>
      <c r="D1170" s="208">
        <v>0</v>
      </c>
      <c r="E1170" s="208">
        <v>0</v>
      </c>
      <c r="F1170" s="208">
        <v>0</v>
      </c>
      <c r="G1170" s="208">
        <v>0</v>
      </c>
      <c r="H1170" s="208">
        <v>0</v>
      </c>
      <c r="I1170" s="208">
        <v>0</v>
      </c>
      <c r="J1170" s="208">
        <v>0</v>
      </c>
      <c r="K1170" s="208">
        <v>2279561.0500000003</v>
      </c>
    </row>
    <row r="1171" spans="1:11" hidden="1" outlineLevel="1" x14ac:dyDescent="0.2">
      <c r="A1171" s="198" t="s">
        <v>387</v>
      </c>
      <c r="B1171" s="208">
        <v>7628993.1000000006</v>
      </c>
      <c r="C1171" s="208">
        <v>5281683.9300000006</v>
      </c>
      <c r="D1171" s="208">
        <v>4727.74</v>
      </c>
      <c r="E1171" s="208">
        <v>231045.72</v>
      </c>
      <c r="F1171" s="208">
        <v>0</v>
      </c>
      <c r="G1171" s="208">
        <v>0</v>
      </c>
      <c r="H1171" s="208">
        <v>0</v>
      </c>
      <c r="I1171" s="208">
        <v>110689.54</v>
      </c>
      <c r="J1171" s="208">
        <v>13035760.950000003</v>
      </c>
      <c r="K1171" s="208">
        <v>1339218080.7600002</v>
      </c>
    </row>
    <row r="1172" spans="1:11" hidden="1" outlineLevel="1" x14ac:dyDescent="0.2">
      <c r="A1172" s="198" t="s">
        <v>388</v>
      </c>
      <c r="B1172" s="208">
        <v>0</v>
      </c>
      <c r="C1172" s="208">
        <v>0</v>
      </c>
      <c r="D1172" s="208">
        <v>0</v>
      </c>
      <c r="E1172" s="208">
        <v>0</v>
      </c>
      <c r="F1172" s="208">
        <v>0</v>
      </c>
      <c r="G1172" s="208">
        <v>0</v>
      </c>
      <c r="H1172" s="208">
        <v>0</v>
      </c>
      <c r="I1172" s="208">
        <v>0</v>
      </c>
      <c r="J1172" s="208">
        <v>0</v>
      </c>
      <c r="K1172" s="208">
        <v>234047.92</v>
      </c>
    </row>
    <row r="1173" spans="1:11" hidden="1" outlineLevel="1" x14ac:dyDescent="0.2">
      <c r="A1173" s="198" t="s">
        <v>389</v>
      </c>
      <c r="B1173" s="208">
        <v>1004.0900000000001</v>
      </c>
      <c r="C1173" s="208">
        <v>0</v>
      </c>
      <c r="D1173" s="208">
        <v>0</v>
      </c>
      <c r="E1173" s="208">
        <v>0</v>
      </c>
      <c r="F1173" s="208">
        <v>0</v>
      </c>
      <c r="G1173" s="208">
        <v>0</v>
      </c>
      <c r="H1173" s="208">
        <v>0</v>
      </c>
      <c r="I1173" s="208">
        <v>0</v>
      </c>
      <c r="J1173" s="208">
        <v>1004.0900000000001</v>
      </c>
      <c r="K1173" s="208">
        <v>3084571.9699999997</v>
      </c>
    </row>
    <row r="1174" spans="1:11" hidden="1" outlineLevel="1" x14ac:dyDescent="0.2">
      <c r="A1174" s="198" t="s">
        <v>390</v>
      </c>
      <c r="B1174" s="208">
        <v>0</v>
      </c>
      <c r="C1174" s="208">
        <v>0</v>
      </c>
      <c r="D1174" s="208">
        <v>0</v>
      </c>
      <c r="E1174" s="208">
        <v>0</v>
      </c>
      <c r="F1174" s="208">
        <v>0</v>
      </c>
      <c r="G1174" s="208">
        <v>0</v>
      </c>
      <c r="H1174" s="208">
        <v>0</v>
      </c>
      <c r="I1174" s="208">
        <v>0</v>
      </c>
      <c r="J1174" s="208">
        <v>0</v>
      </c>
      <c r="K1174" s="208">
        <v>4019455.9399999995</v>
      </c>
    </row>
    <row r="1175" spans="1:11" hidden="1" outlineLevel="1" x14ac:dyDescent="0.2">
      <c r="A1175" s="198" t="s">
        <v>391</v>
      </c>
      <c r="B1175" s="208">
        <v>0</v>
      </c>
      <c r="C1175" s="208">
        <v>0</v>
      </c>
      <c r="D1175" s="208">
        <v>0</v>
      </c>
      <c r="E1175" s="208">
        <v>0</v>
      </c>
      <c r="F1175" s="208">
        <v>0</v>
      </c>
      <c r="G1175" s="208">
        <v>0</v>
      </c>
      <c r="H1175" s="208">
        <v>0</v>
      </c>
      <c r="I1175" s="208">
        <v>0</v>
      </c>
      <c r="J1175" s="208">
        <v>0</v>
      </c>
      <c r="K1175" s="208">
        <v>1750284.96</v>
      </c>
    </row>
    <row r="1176" spans="1:11" hidden="1" outlineLevel="1" x14ac:dyDescent="0.2">
      <c r="A1176" s="198" t="s">
        <v>392</v>
      </c>
      <c r="B1176" s="208">
        <v>324832.44000000006</v>
      </c>
      <c r="C1176" s="208">
        <v>245571.93</v>
      </c>
      <c r="D1176" s="208">
        <v>463.35</v>
      </c>
      <c r="E1176" s="208">
        <v>0</v>
      </c>
      <c r="F1176" s="208">
        <v>0</v>
      </c>
      <c r="G1176" s="208">
        <v>0</v>
      </c>
      <c r="H1176" s="208">
        <v>0</v>
      </c>
      <c r="I1176" s="208">
        <v>0</v>
      </c>
      <c r="J1176" s="208">
        <v>570867.72000000009</v>
      </c>
      <c r="K1176" s="208">
        <v>23606507.919999998</v>
      </c>
    </row>
    <row r="1177" spans="1:11" hidden="1" outlineLevel="1" x14ac:dyDescent="0.2">
      <c r="A1177" s="198" t="s">
        <v>393</v>
      </c>
      <c r="B1177" s="208">
        <v>0</v>
      </c>
      <c r="C1177" s="208">
        <v>0</v>
      </c>
      <c r="D1177" s="208">
        <v>0</v>
      </c>
      <c r="E1177" s="208">
        <v>0</v>
      </c>
      <c r="F1177" s="208">
        <v>0</v>
      </c>
      <c r="G1177" s="208">
        <v>0</v>
      </c>
      <c r="H1177" s="208">
        <v>0</v>
      </c>
      <c r="I1177" s="208">
        <v>0</v>
      </c>
      <c r="J1177" s="208">
        <v>0</v>
      </c>
      <c r="K1177" s="208">
        <v>3318683.4299999997</v>
      </c>
    </row>
    <row r="1178" spans="1:11" hidden="1" outlineLevel="1" x14ac:dyDescent="0.2">
      <c r="A1178" s="198" t="s">
        <v>394</v>
      </c>
      <c r="B1178" s="208">
        <v>247800.06</v>
      </c>
      <c r="C1178" s="208">
        <v>1</v>
      </c>
      <c r="D1178" s="208">
        <v>0</v>
      </c>
      <c r="E1178" s="208">
        <v>0</v>
      </c>
      <c r="F1178" s="208">
        <v>0</v>
      </c>
      <c r="G1178" s="208">
        <v>0</v>
      </c>
      <c r="H1178" s="208">
        <v>11677.2</v>
      </c>
      <c r="I1178" s="208">
        <v>-38.97</v>
      </c>
      <c r="J1178" s="208">
        <v>236162.83</v>
      </c>
      <c r="K1178" s="208">
        <v>9868693.4400000013</v>
      </c>
    </row>
    <row r="1179" spans="1:11" hidden="1" outlineLevel="1" x14ac:dyDescent="0.2">
      <c r="A1179" s="198" t="s">
        <v>395</v>
      </c>
      <c r="B1179" s="208">
        <v>9636.7199999999993</v>
      </c>
      <c r="C1179" s="208">
        <v>0</v>
      </c>
      <c r="D1179" s="208">
        <v>0</v>
      </c>
      <c r="E1179" s="208">
        <v>0</v>
      </c>
      <c r="F1179" s="208">
        <v>0</v>
      </c>
      <c r="G1179" s="208">
        <v>0</v>
      </c>
      <c r="H1179" s="208">
        <v>0</v>
      </c>
      <c r="I1179" s="208">
        <v>0</v>
      </c>
      <c r="J1179" s="208">
        <v>9636.7199999999993</v>
      </c>
      <c r="K1179" s="208">
        <v>10181881.33</v>
      </c>
    </row>
    <row r="1180" spans="1:11" hidden="1" outlineLevel="1" x14ac:dyDescent="0.2">
      <c r="A1180" s="198" t="s">
        <v>396</v>
      </c>
      <c r="B1180" s="208">
        <v>157240.91999999998</v>
      </c>
      <c r="C1180" s="208">
        <v>20846.3</v>
      </c>
      <c r="D1180" s="208">
        <v>0</v>
      </c>
      <c r="E1180" s="208">
        <v>0</v>
      </c>
      <c r="F1180" s="208">
        <v>0</v>
      </c>
      <c r="G1180" s="208">
        <v>0</v>
      </c>
      <c r="H1180" s="208">
        <v>0</v>
      </c>
      <c r="I1180" s="208">
        <v>0</v>
      </c>
      <c r="J1180" s="208">
        <v>178087.21999999997</v>
      </c>
      <c r="K1180" s="208">
        <v>1653289.78</v>
      </c>
    </row>
    <row r="1181" spans="1:11" hidden="1" outlineLevel="1" x14ac:dyDescent="0.2">
      <c r="A1181" s="198" t="s">
        <v>397</v>
      </c>
      <c r="B1181" s="208">
        <v>0</v>
      </c>
      <c r="C1181" s="208">
        <v>0</v>
      </c>
      <c r="D1181" s="208">
        <v>0</v>
      </c>
      <c r="E1181" s="208">
        <v>0</v>
      </c>
      <c r="F1181" s="208">
        <v>0</v>
      </c>
      <c r="G1181" s="208">
        <v>0</v>
      </c>
      <c r="H1181" s="208">
        <v>0</v>
      </c>
      <c r="I1181" s="208">
        <v>0</v>
      </c>
      <c r="J1181" s="208">
        <v>0</v>
      </c>
      <c r="K1181" s="208">
        <v>3865603.15</v>
      </c>
    </row>
    <row r="1182" spans="1:11" hidden="1" outlineLevel="1" x14ac:dyDescent="0.2">
      <c r="A1182" s="198" t="s">
        <v>398</v>
      </c>
      <c r="B1182" s="208">
        <v>0</v>
      </c>
      <c r="C1182" s="208">
        <v>0</v>
      </c>
      <c r="D1182" s="208">
        <v>0</v>
      </c>
      <c r="E1182" s="208">
        <v>0</v>
      </c>
      <c r="F1182" s="208">
        <v>0</v>
      </c>
      <c r="G1182" s="208">
        <v>0</v>
      </c>
      <c r="H1182" s="208">
        <v>0</v>
      </c>
      <c r="I1182" s="208">
        <v>0</v>
      </c>
      <c r="J1182" s="208">
        <v>0</v>
      </c>
      <c r="K1182" s="208">
        <v>2034015.54</v>
      </c>
    </row>
    <row r="1183" spans="1:11" hidden="1" outlineLevel="1" x14ac:dyDescent="0.2">
      <c r="A1183" s="198" t="s">
        <v>399</v>
      </c>
      <c r="B1183" s="208">
        <v>25717.41</v>
      </c>
      <c r="C1183" s="208">
        <v>0</v>
      </c>
      <c r="D1183" s="208">
        <v>0</v>
      </c>
      <c r="E1183" s="208">
        <v>0</v>
      </c>
      <c r="F1183" s="208">
        <v>0</v>
      </c>
      <c r="G1183" s="208">
        <v>0</v>
      </c>
      <c r="H1183" s="208">
        <v>0</v>
      </c>
      <c r="I1183" s="208">
        <v>0</v>
      </c>
      <c r="J1183" s="208">
        <v>25717.41</v>
      </c>
      <c r="K1183" s="208">
        <v>7042438.6999999993</v>
      </c>
    </row>
    <row r="1184" spans="1:11" hidden="1" outlineLevel="1" x14ac:dyDescent="0.2">
      <c r="A1184" s="198" t="s">
        <v>400</v>
      </c>
      <c r="B1184" s="208">
        <v>35774.049999999996</v>
      </c>
      <c r="C1184" s="208">
        <v>0.01</v>
      </c>
      <c r="D1184" s="208">
        <v>0</v>
      </c>
      <c r="E1184" s="208">
        <v>0</v>
      </c>
      <c r="F1184" s="208">
        <v>0</v>
      </c>
      <c r="G1184" s="208">
        <v>0</v>
      </c>
      <c r="H1184" s="208">
        <v>0</v>
      </c>
      <c r="I1184" s="208">
        <v>0</v>
      </c>
      <c r="J1184" s="208">
        <v>35774.06</v>
      </c>
      <c r="K1184" s="208">
        <v>7695758.9199999999</v>
      </c>
    </row>
    <row r="1185" spans="1:11" hidden="1" outlineLevel="1" x14ac:dyDescent="0.2">
      <c r="A1185" s="198" t="s">
        <v>401</v>
      </c>
      <c r="B1185" s="208">
        <v>-2399.5300000000002</v>
      </c>
      <c r="C1185" s="208">
        <v>0</v>
      </c>
      <c r="D1185" s="208">
        <v>0</v>
      </c>
      <c r="E1185" s="208">
        <v>0</v>
      </c>
      <c r="F1185" s="208">
        <v>0</v>
      </c>
      <c r="G1185" s="208">
        <v>0</v>
      </c>
      <c r="H1185" s="208">
        <v>0</v>
      </c>
      <c r="I1185" s="208">
        <v>0</v>
      </c>
      <c r="J1185" s="208">
        <v>-2399.5300000000002</v>
      </c>
      <c r="K1185" s="208">
        <v>1751013.1300000001</v>
      </c>
    </row>
    <row r="1186" spans="1:11" hidden="1" outlineLevel="1" x14ac:dyDescent="0.2">
      <c r="A1186" s="198" t="s">
        <v>402</v>
      </c>
      <c r="B1186" s="208">
        <v>-108.94999999999999</v>
      </c>
      <c r="C1186" s="208">
        <v>0</v>
      </c>
      <c r="D1186" s="208">
        <v>0</v>
      </c>
      <c r="E1186" s="208">
        <v>0</v>
      </c>
      <c r="F1186" s="208">
        <v>0</v>
      </c>
      <c r="G1186" s="208">
        <v>0</v>
      </c>
      <c r="H1186" s="208">
        <v>0</v>
      </c>
      <c r="I1186" s="208">
        <v>0</v>
      </c>
      <c r="J1186" s="208">
        <v>-108.94999999999999</v>
      </c>
      <c r="K1186" s="208">
        <v>324744.02999999997</v>
      </c>
    </row>
    <row r="1187" spans="1:11" hidden="1" outlineLevel="1" x14ac:dyDescent="0.2">
      <c r="A1187" s="198" t="s">
        <v>403</v>
      </c>
      <c r="B1187" s="208">
        <v>-3514.0299999999997</v>
      </c>
      <c r="C1187" s="208">
        <v>0</v>
      </c>
      <c r="D1187" s="208">
        <v>0</v>
      </c>
      <c r="E1187" s="208">
        <v>0</v>
      </c>
      <c r="F1187" s="208">
        <v>0</v>
      </c>
      <c r="G1187" s="208">
        <v>0</v>
      </c>
      <c r="H1187" s="208">
        <v>0</v>
      </c>
      <c r="I1187" s="208">
        <v>0</v>
      </c>
      <c r="J1187" s="208">
        <v>-3514.0299999999997</v>
      </c>
      <c r="K1187" s="208">
        <v>891803.2699999999</v>
      </c>
    </row>
    <row r="1188" spans="1:11" hidden="1" outlineLevel="1" x14ac:dyDescent="0.2">
      <c r="A1188" s="198" t="s">
        <v>404</v>
      </c>
      <c r="B1188" s="208">
        <v>76697.009999999995</v>
      </c>
      <c r="C1188" s="208">
        <v>18412.63</v>
      </c>
      <c r="D1188" s="208">
        <v>0</v>
      </c>
      <c r="E1188" s="208">
        <v>0</v>
      </c>
      <c r="F1188" s="208">
        <v>0</v>
      </c>
      <c r="G1188" s="208">
        <v>0</v>
      </c>
      <c r="H1188" s="208">
        <v>0</v>
      </c>
      <c r="I1188" s="208">
        <v>0</v>
      </c>
      <c r="J1188" s="208">
        <v>95109.64</v>
      </c>
      <c r="K1188" s="208">
        <v>3842162.62</v>
      </c>
    </row>
    <row r="1189" spans="1:11" hidden="1" outlineLevel="1" x14ac:dyDescent="0.2">
      <c r="A1189" s="198" t="s">
        <v>405</v>
      </c>
      <c r="B1189" s="208">
        <v>0</v>
      </c>
      <c r="C1189" s="208">
        <v>0</v>
      </c>
      <c r="D1189" s="208">
        <v>0</v>
      </c>
      <c r="E1189" s="208">
        <v>0</v>
      </c>
      <c r="F1189" s="208">
        <v>0</v>
      </c>
      <c r="G1189" s="208">
        <v>0</v>
      </c>
      <c r="H1189" s="208">
        <v>0</v>
      </c>
      <c r="I1189" s="208">
        <v>0</v>
      </c>
      <c r="J1189" s="208">
        <v>0</v>
      </c>
      <c r="K1189" s="208">
        <v>1884974.21</v>
      </c>
    </row>
    <row r="1190" spans="1:11" hidden="1" outlineLevel="1" x14ac:dyDescent="0.2">
      <c r="A1190" s="198" t="s">
        <v>406</v>
      </c>
      <c r="B1190" s="208">
        <v>129.74999999999818</v>
      </c>
      <c r="C1190" s="208">
        <v>168.66</v>
      </c>
      <c r="D1190" s="208">
        <v>0</v>
      </c>
      <c r="E1190" s="208">
        <v>0</v>
      </c>
      <c r="F1190" s="208">
        <v>0</v>
      </c>
      <c r="G1190" s="208">
        <v>0</v>
      </c>
      <c r="H1190" s="208">
        <v>0</v>
      </c>
      <c r="I1190" s="208">
        <v>-556.5</v>
      </c>
      <c r="J1190" s="208">
        <v>854.90999999999815</v>
      </c>
      <c r="K1190" s="208">
        <v>4434017.1899999995</v>
      </c>
    </row>
    <row r="1191" spans="1:11" hidden="1" outlineLevel="1" x14ac:dyDescent="0.2">
      <c r="A1191" s="198" t="s">
        <v>407</v>
      </c>
      <c r="B1191" s="208">
        <v>-9370.84</v>
      </c>
      <c r="C1191" s="208">
        <v>0</v>
      </c>
      <c r="D1191" s="208">
        <v>0</v>
      </c>
      <c r="E1191" s="208">
        <v>0</v>
      </c>
      <c r="F1191" s="208">
        <v>0</v>
      </c>
      <c r="G1191" s="208">
        <v>0</v>
      </c>
      <c r="H1191" s="208">
        <v>0</v>
      </c>
      <c r="I1191" s="208">
        <v>0</v>
      </c>
      <c r="J1191" s="208">
        <v>-9370.84</v>
      </c>
      <c r="K1191" s="208">
        <v>877345.92</v>
      </c>
    </row>
    <row r="1192" spans="1:11" hidden="1" outlineLevel="1" x14ac:dyDescent="0.2">
      <c r="A1192" s="198" t="s">
        <v>408</v>
      </c>
      <c r="B1192" s="208">
        <v>0</v>
      </c>
      <c r="C1192" s="208">
        <v>0</v>
      </c>
      <c r="D1192" s="208">
        <v>0</v>
      </c>
      <c r="E1192" s="208">
        <v>0</v>
      </c>
      <c r="F1192" s="208">
        <v>0</v>
      </c>
      <c r="G1192" s="208">
        <v>0</v>
      </c>
      <c r="H1192" s="208">
        <v>0</v>
      </c>
      <c r="I1192" s="208">
        <v>0</v>
      </c>
      <c r="J1192" s="208">
        <v>0</v>
      </c>
      <c r="K1192" s="208">
        <v>4961709.41</v>
      </c>
    </row>
    <row r="1193" spans="1:11" hidden="1" outlineLevel="1" x14ac:dyDescent="0.2">
      <c r="A1193" s="198" t="s">
        <v>409</v>
      </c>
      <c r="B1193" s="208">
        <v>0</v>
      </c>
      <c r="C1193" s="208">
        <v>0</v>
      </c>
      <c r="D1193" s="208">
        <v>0</v>
      </c>
      <c r="E1193" s="208">
        <v>0</v>
      </c>
      <c r="F1193" s="208">
        <v>0</v>
      </c>
      <c r="G1193" s="208">
        <v>0</v>
      </c>
      <c r="H1193" s="208">
        <v>0</v>
      </c>
      <c r="I1193" s="208">
        <v>0</v>
      </c>
      <c r="J1193" s="208">
        <v>0</v>
      </c>
      <c r="K1193" s="208">
        <v>1704351.9300000002</v>
      </c>
    </row>
    <row r="1194" spans="1:11" hidden="1" outlineLevel="1" x14ac:dyDescent="0.2">
      <c r="A1194" s="198" t="s">
        <v>410</v>
      </c>
      <c r="B1194" s="208">
        <v>0</v>
      </c>
      <c r="C1194" s="208">
        <v>0</v>
      </c>
      <c r="D1194" s="208">
        <v>0</v>
      </c>
      <c r="E1194" s="208">
        <v>0</v>
      </c>
      <c r="F1194" s="208">
        <v>0</v>
      </c>
      <c r="G1194" s="208">
        <v>0</v>
      </c>
      <c r="H1194" s="208">
        <v>0</v>
      </c>
      <c r="I1194" s="208">
        <v>0</v>
      </c>
      <c r="J1194" s="208">
        <v>0</v>
      </c>
      <c r="K1194" s="208">
        <v>1474241.58</v>
      </c>
    </row>
    <row r="1195" spans="1:11" hidden="1" outlineLevel="1" x14ac:dyDescent="0.2">
      <c r="A1195" s="198" t="s">
        <v>411</v>
      </c>
      <c r="B1195" s="208">
        <v>0</v>
      </c>
      <c r="C1195" s="208">
        <v>0</v>
      </c>
      <c r="D1195" s="208">
        <v>0</v>
      </c>
      <c r="E1195" s="208">
        <v>0</v>
      </c>
      <c r="F1195" s="208">
        <v>0</v>
      </c>
      <c r="G1195" s="208">
        <v>0</v>
      </c>
      <c r="H1195" s="208">
        <v>0</v>
      </c>
      <c r="I1195" s="208">
        <v>0</v>
      </c>
      <c r="J1195" s="208">
        <v>0</v>
      </c>
      <c r="K1195" s="208">
        <v>363801.26</v>
      </c>
    </row>
    <row r="1196" spans="1:11" hidden="1" outlineLevel="1" x14ac:dyDescent="0.2">
      <c r="A1196" s="198" t="s">
        <v>412</v>
      </c>
      <c r="B1196" s="208">
        <v>0</v>
      </c>
      <c r="C1196" s="208">
        <v>0</v>
      </c>
      <c r="D1196" s="208">
        <v>0</v>
      </c>
      <c r="E1196" s="208">
        <v>0</v>
      </c>
      <c r="F1196" s="208">
        <v>0</v>
      </c>
      <c r="G1196" s="208">
        <v>0</v>
      </c>
      <c r="H1196" s="208">
        <v>0</v>
      </c>
      <c r="I1196" s="208">
        <v>0</v>
      </c>
      <c r="J1196" s="208">
        <v>0</v>
      </c>
      <c r="K1196" s="208">
        <v>9319034.4999999981</v>
      </c>
    </row>
    <row r="1197" spans="1:11" hidden="1" outlineLevel="1" x14ac:dyDescent="0.2">
      <c r="A1197" s="198" t="s">
        <v>413</v>
      </c>
      <c r="B1197" s="208">
        <v>26881.190000000002</v>
      </c>
      <c r="C1197" s="208">
        <v>0</v>
      </c>
      <c r="D1197" s="208">
        <v>0</v>
      </c>
      <c r="E1197" s="208">
        <v>0</v>
      </c>
      <c r="F1197" s="208">
        <v>0</v>
      </c>
      <c r="G1197" s="208">
        <v>0</v>
      </c>
      <c r="H1197" s="208">
        <v>1022</v>
      </c>
      <c r="I1197" s="208">
        <v>0</v>
      </c>
      <c r="J1197" s="208">
        <v>25859.190000000002</v>
      </c>
      <c r="K1197" s="208">
        <v>368642.35000000003</v>
      </c>
    </row>
    <row r="1198" spans="1:11" hidden="1" outlineLevel="1" x14ac:dyDescent="0.2">
      <c r="A1198" s="198" t="s">
        <v>414</v>
      </c>
      <c r="B1198" s="208">
        <v>0</v>
      </c>
      <c r="C1198" s="208">
        <v>0</v>
      </c>
      <c r="D1198" s="208">
        <v>0</v>
      </c>
      <c r="E1198" s="208">
        <v>0</v>
      </c>
      <c r="F1198" s="208">
        <v>0</v>
      </c>
      <c r="G1198" s="208">
        <v>0</v>
      </c>
      <c r="H1198" s="208">
        <v>0</v>
      </c>
      <c r="I1198" s="208">
        <v>0</v>
      </c>
      <c r="J1198" s="208">
        <v>0</v>
      </c>
      <c r="K1198" s="208">
        <v>10622107.510000002</v>
      </c>
    </row>
    <row r="1199" spans="1:11" hidden="1" outlineLevel="1" x14ac:dyDescent="0.2">
      <c r="A1199" s="198" t="s">
        <v>415</v>
      </c>
      <c r="B1199" s="208">
        <v>4766.74</v>
      </c>
      <c r="C1199" s="208">
        <v>0</v>
      </c>
      <c r="D1199" s="208">
        <v>0</v>
      </c>
      <c r="E1199" s="208">
        <v>0</v>
      </c>
      <c r="F1199" s="208">
        <v>0</v>
      </c>
      <c r="G1199" s="208">
        <v>0</v>
      </c>
      <c r="H1199" s="208">
        <v>45691.1</v>
      </c>
      <c r="I1199" s="208">
        <v>0</v>
      </c>
      <c r="J1199" s="208">
        <v>-40924.36</v>
      </c>
      <c r="K1199" s="208">
        <v>7266032.1799999997</v>
      </c>
    </row>
    <row r="1200" spans="1:11" hidden="1" outlineLevel="1" x14ac:dyDescent="0.2">
      <c r="A1200" s="198" t="s">
        <v>416</v>
      </c>
      <c r="B1200" s="208">
        <v>195471.97</v>
      </c>
      <c r="C1200" s="208">
        <v>0</v>
      </c>
      <c r="D1200" s="208">
        <v>60.33</v>
      </c>
      <c r="E1200" s="208">
        <v>0</v>
      </c>
      <c r="F1200" s="208">
        <v>0</v>
      </c>
      <c r="G1200" s="208">
        <v>0</v>
      </c>
      <c r="H1200" s="208">
        <v>-2856.96</v>
      </c>
      <c r="I1200" s="208">
        <v>0</v>
      </c>
      <c r="J1200" s="208">
        <v>198389.25999999998</v>
      </c>
      <c r="K1200" s="208">
        <v>3191904.1399999997</v>
      </c>
    </row>
    <row r="1201" spans="1:11" hidden="1" outlineLevel="1" x14ac:dyDescent="0.2">
      <c r="A1201" s="198" t="s">
        <v>417</v>
      </c>
      <c r="B1201" s="208">
        <v>5834.36</v>
      </c>
      <c r="C1201" s="208">
        <v>0</v>
      </c>
      <c r="D1201" s="208">
        <v>0</v>
      </c>
      <c r="E1201" s="208">
        <v>0</v>
      </c>
      <c r="F1201" s="208">
        <v>0</v>
      </c>
      <c r="G1201" s="208">
        <v>0</v>
      </c>
      <c r="H1201" s="208">
        <v>0</v>
      </c>
      <c r="I1201" s="208">
        <v>0</v>
      </c>
      <c r="J1201" s="208">
        <v>5834.36</v>
      </c>
      <c r="K1201" s="208">
        <v>6236015.290000001</v>
      </c>
    </row>
    <row r="1202" spans="1:11" hidden="1" outlineLevel="1" x14ac:dyDescent="0.2">
      <c r="A1202" s="198" t="s">
        <v>418</v>
      </c>
      <c r="B1202" s="208">
        <v>4912.24</v>
      </c>
      <c r="C1202" s="208">
        <v>0</v>
      </c>
      <c r="D1202" s="208">
        <v>0</v>
      </c>
      <c r="E1202" s="208">
        <v>0</v>
      </c>
      <c r="F1202" s="208">
        <v>0</v>
      </c>
      <c r="G1202" s="208">
        <v>0</v>
      </c>
      <c r="H1202" s="208">
        <v>0</v>
      </c>
      <c r="I1202" s="208">
        <v>0</v>
      </c>
      <c r="J1202" s="208">
        <v>4912.24</v>
      </c>
      <c r="K1202" s="208">
        <v>878893.1100000001</v>
      </c>
    </row>
    <row r="1203" spans="1:11" hidden="1" outlineLevel="1" x14ac:dyDescent="0.2">
      <c r="A1203" s="198" t="s">
        <v>419</v>
      </c>
      <c r="B1203" s="208">
        <v>0</v>
      </c>
      <c r="C1203" s="208">
        <v>0</v>
      </c>
      <c r="D1203" s="208">
        <v>0</v>
      </c>
      <c r="E1203" s="208">
        <v>0</v>
      </c>
      <c r="F1203" s="208">
        <v>0</v>
      </c>
      <c r="G1203" s="208">
        <v>0</v>
      </c>
      <c r="H1203" s="208">
        <v>0</v>
      </c>
      <c r="I1203" s="208">
        <v>0</v>
      </c>
      <c r="J1203" s="208">
        <v>0</v>
      </c>
      <c r="K1203" s="208">
        <v>12548397.84</v>
      </c>
    </row>
    <row r="1204" spans="1:11" hidden="1" outlineLevel="1" x14ac:dyDescent="0.2">
      <c r="A1204" s="198" t="s">
        <v>279</v>
      </c>
      <c r="B1204" s="208">
        <v>0</v>
      </c>
      <c r="C1204" s="208">
        <v>0</v>
      </c>
      <c r="D1204" s="208">
        <v>0</v>
      </c>
      <c r="E1204" s="208">
        <v>0</v>
      </c>
      <c r="F1204" s="208">
        <v>0</v>
      </c>
      <c r="G1204" s="208">
        <v>0</v>
      </c>
      <c r="H1204" s="208">
        <v>0</v>
      </c>
      <c r="I1204" s="208">
        <v>0</v>
      </c>
      <c r="J1204" s="208">
        <v>0</v>
      </c>
      <c r="K1204" s="208">
        <v>352355.58</v>
      </c>
    </row>
    <row r="1205" spans="1:11" hidden="1" outlineLevel="1" x14ac:dyDescent="0.2">
      <c r="A1205" s="198" t="s">
        <v>420</v>
      </c>
      <c r="B1205" s="208">
        <v>69683.94</v>
      </c>
      <c r="C1205" s="208">
        <v>35.07</v>
      </c>
      <c r="D1205" s="208">
        <v>0</v>
      </c>
      <c r="E1205" s="208">
        <v>0</v>
      </c>
      <c r="F1205" s="208">
        <v>0</v>
      </c>
      <c r="G1205" s="208">
        <v>0</v>
      </c>
      <c r="H1205" s="208">
        <v>0</v>
      </c>
      <c r="I1205" s="208">
        <v>0</v>
      </c>
      <c r="J1205" s="208">
        <v>69719.010000000009</v>
      </c>
      <c r="K1205" s="208">
        <v>11207429.129999999</v>
      </c>
    </row>
    <row r="1206" spans="1:11" hidden="1" outlineLevel="1" x14ac:dyDescent="0.2">
      <c r="A1206" s="198" t="s">
        <v>421</v>
      </c>
      <c r="B1206" s="208">
        <v>0</v>
      </c>
      <c r="C1206" s="208">
        <v>0</v>
      </c>
      <c r="D1206" s="208">
        <v>0</v>
      </c>
      <c r="E1206" s="208">
        <v>0</v>
      </c>
      <c r="F1206" s="208">
        <v>0</v>
      </c>
      <c r="G1206" s="208">
        <v>0</v>
      </c>
      <c r="H1206" s="208">
        <v>0</v>
      </c>
      <c r="I1206" s="208">
        <v>0</v>
      </c>
      <c r="J1206" s="208">
        <v>0</v>
      </c>
      <c r="K1206" s="208">
        <v>484600.27</v>
      </c>
    </row>
    <row r="1207" spans="1:11" hidden="1" outlineLevel="1" x14ac:dyDescent="0.2">
      <c r="A1207" s="198" t="s">
        <v>422</v>
      </c>
      <c r="B1207" s="208">
        <v>0</v>
      </c>
      <c r="C1207" s="208">
        <v>0</v>
      </c>
      <c r="D1207" s="208">
        <v>0</v>
      </c>
      <c r="E1207" s="208">
        <v>0</v>
      </c>
      <c r="F1207" s="208">
        <v>0</v>
      </c>
      <c r="G1207" s="208">
        <v>0</v>
      </c>
      <c r="H1207" s="208">
        <v>0</v>
      </c>
      <c r="I1207" s="208">
        <v>0</v>
      </c>
      <c r="J1207" s="208">
        <v>0</v>
      </c>
      <c r="K1207" s="208">
        <v>1673734.01</v>
      </c>
    </row>
    <row r="1208" spans="1:11" hidden="1" outlineLevel="1" x14ac:dyDescent="0.2">
      <c r="A1208" s="198" t="s">
        <v>423</v>
      </c>
      <c r="B1208" s="208">
        <v>0</v>
      </c>
      <c r="C1208" s="208">
        <v>0</v>
      </c>
      <c r="D1208" s="208">
        <v>0</v>
      </c>
      <c r="E1208" s="208">
        <v>0</v>
      </c>
      <c r="F1208" s="208">
        <v>0</v>
      </c>
      <c r="G1208" s="208">
        <v>0</v>
      </c>
      <c r="H1208" s="208">
        <v>0</v>
      </c>
      <c r="I1208" s="208">
        <v>0</v>
      </c>
      <c r="J1208" s="208">
        <v>0</v>
      </c>
      <c r="K1208" s="208">
        <v>36317942.020000003</v>
      </c>
    </row>
    <row r="1209" spans="1:11" hidden="1" outlineLevel="1" x14ac:dyDescent="0.2">
      <c r="A1209" s="198" t="s">
        <v>424</v>
      </c>
      <c r="B1209" s="208">
        <v>70686.539999999994</v>
      </c>
      <c r="C1209" s="208">
        <v>0</v>
      </c>
      <c r="D1209" s="208">
        <v>0</v>
      </c>
      <c r="E1209" s="208">
        <v>0</v>
      </c>
      <c r="F1209" s="208">
        <v>0</v>
      </c>
      <c r="G1209" s="208">
        <v>0</v>
      </c>
      <c r="H1209" s="208">
        <v>0</v>
      </c>
      <c r="I1209" s="208">
        <v>0</v>
      </c>
      <c r="J1209" s="208">
        <v>70686.539999999994</v>
      </c>
      <c r="K1209" s="208">
        <v>5182813.669999999</v>
      </c>
    </row>
    <row r="1210" spans="1:11" hidden="1" outlineLevel="1" x14ac:dyDescent="0.2">
      <c r="A1210" s="198" t="s">
        <v>425</v>
      </c>
      <c r="B1210" s="208">
        <v>-215.42999999999967</v>
      </c>
      <c r="C1210" s="208">
        <v>0</v>
      </c>
      <c r="D1210" s="208">
        <v>0</v>
      </c>
      <c r="E1210" s="208">
        <v>0</v>
      </c>
      <c r="F1210" s="208">
        <v>0</v>
      </c>
      <c r="G1210" s="208">
        <v>0</v>
      </c>
      <c r="H1210" s="208">
        <v>0</v>
      </c>
      <c r="I1210" s="208">
        <v>0</v>
      </c>
      <c r="J1210" s="208">
        <v>-215.42999999999967</v>
      </c>
      <c r="K1210" s="208">
        <v>2553097.54</v>
      </c>
    </row>
    <row r="1211" spans="1:11" hidden="1" outlineLevel="1" x14ac:dyDescent="0.2">
      <c r="A1211" s="198" t="s">
        <v>426</v>
      </c>
      <c r="B1211" s="208">
        <v>78428.639999999999</v>
      </c>
      <c r="C1211" s="208">
        <v>0</v>
      </c>
      <c r="D1211" s="208">
        <v>829.18</v>
      </c>
      <c r="E1211" s="208">
        <v>0</v>
      </c>
      <c r="F1211" s="208">
        <v>0</v>
      </c>
      <c r="G1211" s="208">
        <v>0</v>
      </c>
      <c r="H1211" s="208">
        <v>263.5</v>
      </c>
      <c r="I1211" s="208">
        <v>-9251.85</v>
      </c>
      <c r="J1211" s="208">
        <v>88246.17</v>
      </c>
      <c r="K1211" s="208">
        <v>6113222.4899999993</v>
      </c>
    </row>
    <row r="1212" spans="1:11" hidden="1" outlineLevel="1" x14ac:dyDescent="0.2">
      <c r="A1212" s="198" t="s">
        <v>427</v>
      </c>
      <c r="B1212" s="208">
        <v>0</v>
      </c>
      <c r="C1212" s="208">
        <v>0</v>
      </c>
      <c r="D1212" s="208">
        <v>0</v>
      </c>
      <c r="E1212" s="208">
        <v>0</v>
      </c>
      <c r="F1212" s="208">
        <v>0</v>
      </c>
      <c r="G1212" s="208">
        <v>0</v>
      </c>
      <c r="H1212" s="208">
        <v>0</v>
      </c>
      <c r="I1212" s="208">
        <v>0</v>
      </c>
      <c r="J1212" s="208">
        <v>0</v>
      </c>
      <c r="K1212" s="208">
        <v>7433744.1900000004</v>
      </c>
    </row>
    <row r="1213" spans="1:11" hidden="1" outlineLevel="1" x14ac:dyDescent="0.2">
      <c r="A1213" s="198" t="s">
        <v>428</v>
      </c>
      <c r="B1213" s="208">
        <v>-2074.6400000000003</v>
      </c>
      <c r="C1213" s="208">
        <v>0</v>
      </c>
      <c r="D1213" s="208">
        <v>0</v>
      </c>
      <c r="E1213" s="208">
        <v>0</v>
      </c>
      <c r="F1213" s="208">
        <v>0</v>
      </c>
      <c r="G1213" s="208">
        <v>0</v>
      </c>
      <c r="H1213" s="208">
        <v>0</v>
      </c>
      <c r="I1213" s="208">
        <v>0</v>
      </c>
      <c r="J1213" s="208">
        <v>-2074.6400000000003</v>
      </c>
      <c r="K1213" s="208">
        <v>4067123.29</v>
      </c>
    </row>
    <row r="1214" spans="1:11" hidden="1" outlineLevel="1" x14ac:dyDescent="0.2">
      <c r="A1214" s="198" t="s">
        <v>429</v>
      </c>
      <c r="B1214" s="208">
        <v>0</v>
      </c>
      <c r="C1214" s="208">
        <v>0</v>
      </c>
      <c r="D1214" s="208">
        <v>0</v>
      </c>
      <c r="E1214" s="208">
        <v>0</v>
      </c>
      <c r="F1214" s="208">
        <v>0</v>
      </c>
      <c r="G1214" s="208">
        <v>0</v>
      </c>
      <c r="H1214" s="208">
        <v>0</v>
      </c>
      <c r="I1214" s="208">
        <v>0</v>
      </c>
      <c r="J1214" s="208">
        <v>0</v>
      </c>
      <c r="K1214" s="208">
        <v>6004887.1299999999</v>
      </c>
    </row>
    <row r="1215" spans="1:11" hidden="1" outlineLevel="1" x14ac:dyDescent="0.2">
      <c r="A1215" s="198" t="s">
        <v>430</v>
      </c>
      <c r="B1215" s="208">
        <v>91889.209999999992</v>
      </c>
      <c r="C1215" s="208">
        <v>22158.67</v>
      </c>
      <c r="D1215" s="208">
        <v>0</v>
      </c>
      <c r="E1215" s="208">
        <v>0</v>
      </c>
      <c r="F1215" s="208">
        <v>43880</v>
      </c>
      <c r="G1215" s="208">
        <v>42525</v>
      </c>
      <c r="H1215" s="208">
        <v>0</v>
      </c>
      <c r="I1215" s="208">
        <v>-125928.01999999999</v>
      </c>
      <c r="J1215" s="208">
        <v>326380.90000000002</v>
      </c>
      <c r="K1215" s="208">
        <v>22962695.079999998</v>
      </c>
    </row>
    <row r="1216" spans="1:11" hidden="1" outlineLevel="1" x14ac:dyDescent="0.2">
      <c r="A1216" s="198" t="s">
        <v>431</v>
      </c>
      <c r="B1216" s="208">
        <v>-434.87</v>
      </c>
      <c r="C1216" s="208">
        <v>0</v>
      </c>
      <c r="D1216" s="208">
        <v>0</v>
      </c>
      <c r="E1216" s="208">
        <v>0</v>
      </c>
      <c r="F1216" s="208">
        <v>0</v>
      </c>
      <c r="G1216" s="208">
        <v>0</v>
      </c>
      <c r="H1216" s="208">
        <v>0</v>
      </c>
      <c r="I1216" s="208">
        <v>0</v>
      </c>
      <c r="J1216" s="208">
        <v>-434.87</v>
      </c>
      <c r="K1216" s="208">
        <v>4956956.7399999993</v>
      </c>
    </row>
    <row r="1217" spans="1:11" hidden="1" outlineLevel="1" x14ac:dyDescent="0.2">
      <c r="A1217" s="198" t="s">
        <v>432</v>
      </c>
      <c r="B1217" s="208">
        <v>0</v>
      </c>
      <c r="C1217" s="208">
        <v>0</v>
      </c>
      <c r="D1217" s="208">
        <v>0</v>
      </c>
      <c r="E1217" s="208">
        <v>0</v>
      </c>
      <c r="F1217" s="208">
        <v>0</v>
      </c>
      <c r="G1217" s="208">
        <v>0</v>
      </c>
      <c r="H1217" s="208">
        <v>0</v>
      </c>
      <c r="I1217" s="208">
        <v>0</v>
      </c>
      <c r="J1217" s="208">
        <v>0</v>
      </c>
      <c r="K1217" s="208">
        <v>1416619.91</v>
      </c>
    </row>
    <row r="1218" spans="1:11" hidden="1" outlineLevel="1" x14ac:dyDescent="0.2">
      <c r="A1218" s="198" t="s">
        <v>433</v>
      </c>
      <c r="B1218" s="208">
        <v>0</v>
      </c>
      <c r="C1218" s="208">
        <v>0</v>
      </c>
      <c r="D1218" s="208">
        <v>0</v>
      </c>
      <c r="E1218" s="208">
        <v>0</v>
      </c>
      <c r="F1218" s="208">
        <v>0</v>
      </c>
      <c r="G1218" s="208">
        <v>0</v>
      </c>
      <c r="H1218" s="208">
        <v>0</v>
      </c>
      <c r="I1218" s="208">
        <v>0</v>
      </c>
      <c r="J1218" s="208">
        <v>0</v>
      </c>
      <c r="K1218" s="208">
        <v>443090.76</v>
      </c>
    </row>
    <row r="1219" spans="1:11" hidden="1" outlineLevel="1" x14ac:dyDescent="0.2">
      <c r="A1219" s="198" t="s">
        <v>434</v>
      </c>
      <c r="B1219" s="208">
        <v>0</v>
      </c>
      <c r="C1219" s="208">
        <v>0</v>
      </c>
      <c r="D1219" s="208">
        <v>0</v>
      </c>
      <c r="E1219" s="208">
        <v>0</v>
      </c>
      <c r="F1219" s="208">
        <v>0</v>
      </c>
      <c r="G1219" s="208">
        <v>0</v>
      </c>
      <c r="H1219" s="208">
        <v>0</v>
      </c>
      <c r="I1219" s="208">
        <v>0</v>
      </c>
      <c r="J1219" s="208">
        <v>0</v>
      </c>
      <c r="K1219" s="208">
        <v>31256.11</v>
      </c>
    </row>
    <row r="1220" spans="1:11" hidden="1" outlineLevel="1" x14ac:dyDescent="0.2">
      <c r="A1220" s="198" t="s">
        <v>106</v>
      </c>
      <c r="B1220" s="208">
        <v>0</v>
      </c>
      <c r="C1220" s="208">
        <v>0</v>
      </c>
      <c r="D1220" s="208">
        <v>0</v>
      </c>
      <c r="E1220" s="208">
        <v>0</v>
      </c>
      <c r="F1220" s="208">
        <v>0</v>
      </c>
      <c r="G1220" s="208">
        <v>0</v>
      </c>
      <c r="H1220" s="208">
        <v>0</v>
      </c>
      <c r="I1220" s="208">
        <v>0</v>
      </c>
      <c r="J1220" s="208">
        <v>0</v>
      </c>
      <c r="K1220" s="208">
        <v>503738.82</v>
      </c>
    </row>
    <row r="1221" spans="1:11" hidden="1" outlineLevel="1" x14ac:dyDescent="0.2">
      <c r="A1221" s="198" t="s">
        <v>435</v>
      </c>
      <c r="B1221" s="208">
        <v>0</v>
      </c>
      <c r="C1221" s="208">
        <v>0</v>
      </c>
      <c r="D1221" s="208">
        <v>0</v>
      </c>
      <c r="E1221" s="208">
        <v>0</v>
      </c>
      <c r="F1221" s="208">
        <v>0</v>
      </c>
      <c r="G1221" s="208">
        <v>0</v>
      </c>
      <c r="H1221" s="208">
        <v>0</v>
      </c>
      <c r="I1221" s="208">
        <v>0</v>
      </c>
      <c r="J1221" s="208">
        <v>0</v>
      </c>
      <c r="K1221" s="208">
        <v>4636462.58</v>
      </c>
    </row>
    <row r="1222" spans="1:11" hidden="1" outlineLevel="1" x14ac:dyDescent="0.2">
      <c r="A1222" s="198" t="s">
        <v>436</v>
      </c>
      <c r="B1222" s="208">
        <v>0</v>
      </c>
      <c r="C1222" s="208">
        <v>0</v>
      </c>
      <c r="D1222" s="208">
        <v>0</v>
      </c>
      <c r="E1222" s="208">
        <v>0</v>
      </c>
      <c r="F1222" s="208">
        <v>0</v>
      </c>
      <c r="G1222" s="208">
        <v>0</v>
      </c>
      <c r="H1222" s="208">
        <v>0</v>
      </c>
      <c r="I1222" s="208">
        <v>0</v>
      </c>
      <c r="J1222" s="208">
        <v>0</v>
      </c>
      <c r="K1222" s="208">
        <v>9119662.2300000004</v>
      </c>
    </row>
    <row r="1223" spans="1:11" hidden="1" outlineLevel="1" x14ac:dyDescent="0.2">
      <c r="A1223" s="198" t="s">
        <v>437</v>
      </c>
      <c r="B1223" s="208">
        <v>-8502.2799999999988</v>
      </c>
      <c r="C1223" s="208">
        <v>-1756.1100000000001</v>
      </c>
      <c r="D1223" s="208">
        <v>0</v>
      </c>
      <c r="E1223" s="208">
        <v>0</v>
      </c>
      <c r="F1223" s="208">
        <v>0</v>
      </c>
      <c r="G1223" s="208">
        <v>0</v>
      </c>
      <c r="H1223" s="208">
        <v>0</v>
      </c>
      <c r="I1223" s="208">
        <v>0</v>
      </c>
      <c r="J1223" s="208">
        <v>-10258.39</v>
      </c>
      <c r="K1223" s="208">
        <v>750684.27</v>
      </c>
    </row>
    <row r="1224" spans="1:11" hidden="1" outlineLevel="1" x14ac:dyDescent="0.2">
      <c r="A1224" s="198" t="s">
        <v>438</v>
      </c>
      <c r="B1224" s="208">
        <v>92575.19</v>
      </c>
      <c r="C1224" s="208">
        <v>971.62</v>
      </c>
      <c r="D1224" s="208">
        <v>0</v>
      </c>
      <c r="E1224" s="208">
        <v>0</v>
      </c>
      <c r="F1224" s="208">
        <v>0</v>
      </c>
      <c r="G1224" s="208">
        <v>0</v>
      </c>
      <c r="H1224" s="208">
        <v>0</v>
      </c>
      <c r="I1224" s="208">
        <v>0</v>
      </c>
      <c r="J1224" s="208">
        <v>93546.81</v>
      </c>
      <c r="K1224" s="208">
        <v>7678609.2899999991</v>
      </c>
    </row>
    <row r="1225" spans="1:11" hidden="1" outlineLevel="1" x14ac:dyDescent="0.2">
      <c r="A1225" s="198" t="s">
        <v>439</v>
      </c>
      <c r="B1225" s="208">
        <v>0</v>
      </c>
      <c r="C1225" s="208">
        <v>0</v>
      </c>
      <c r="D1225" s="208">
        <v>0</v>
      </c>
      <c r="E1225" s="208">
        <v>0</v>
      </c>
      <c r="F1225" s="208">
        <v>0</v>
      </c>
      <c r="G1225" s="208">
        <v>0</v>
      </c>
      <c r="H1225" s="208">
        <v>0</v>
      </c>
      <c r="I1225" s="208">
        <v>0</v>
      </c>
      <c r="J1225" s="208">
        <v>0</v>
      </c>
      <c r="K1225" s="208">
        <v>415287.51999999996</v>
      </c>
    </row>
    <row r="1226" spans="1:11" hidden="1" outlineLevel="1" x14ac:dyDescent="0.2">
      <c r="A1226" s="198" t="s">
        <v>440</v>
      </c>
      <c r="B1226" s="208">
        <v>-459.06000000000085</v>
      </c>
      <c r="C1226" s="208">
        <v>8728.7000000000007</v>
      </c>
      <c r="D1226" s="208">
        <v>0</v>
      </c>
      <c r="E1226" s="208">
        <v>0</v>
      </c>
      <c r="F1226" s="208">
        <v>0</v>
      </c>
      <c r="G1226" s="208">
        <v>0</v>
      </c>
      <c r="H1226" s="208">
        <v>-2073.1</v>
      </c>
      <c r="I1226" s="208">
        <v>0</v>
      </c>
      <c r="J1226" s="208">
        <v>10342.74</v>
      </c>
      <c r="K1226" s="208">
        <v>13843984.870000001</v>
      </c>
    </row>
    <row r="1227" spans="1:11" hidden="1" outlineLevel="1" x14ac:dyDescent="0.2">
      <c r="A1227" s="198" t="s">
        <v>279</v>
      </c>
      <c r="B1227" s="208">
        <v>0</v>
      </c>
      <c r="C1227" s="208">
        <v>0</v>
      </c>
      <c r="D1227" s="208">
        <v>0</v>
      </c>
      <c r="E1227" s="208">
        <v>0</v>
      </c>
      <c r="F1227" s="208">
        <v>0</v>
      </c>
      <c r="G1227" s="208">
        <v>0</v>
      </c>
      <c r="H1227" s="208">
        <v>0</v>
      </c>
      <c r="I1227" s="208">
        <v>0</v>
      </c>
      <c r="J1227" s="208">
        <v>0</v>
      </c>
      <c r="K1227" s="208">
        <v>450340.78</v>
      </c>
    </row>
    <row r="1228" spans="1:11" hidden="1" outlineLevel="1" x14ac:dyDescent="0.2">
      <c r="A1228" s="198" t="s">
        <v>441</v>
      </c>
      <c r="B1228" s="208">
        <v>69376.69</v>
      </c>
      <c r="C1228" s="208">
        <v>0</v>
      </c>
      <c r="D1228" s="208">
        <v>0</v>
      </c>
      <c r="E1228" s="208">
        <v>0</v>
      </c>
      <c r="F1228" s="208">
        <v>0</v>
      </c>
      <c r="G1228" s="208">
        <v>0</v>
      </c>
      <c r="H1228" s="208">
        <v>0</v>
      </c>
      <c r="I1228" s="208">
        <v>0</v>
      </c>
      <c r="J1228" s="208">
        <v>69376.69</v>
      </c>
      <c r="K1228" s="208">
        <v>37002369.519999996</v>
      </c>
    </row>
    <row r="1229" spans="1:11" hidden="1" outlineLevel="1" x14ac:dyDescent="0.2">
      <c r="A1229" s="198" t="s">
        <v>442</v>
      </c>
      <c r="B1229" s="208">
        <v>-94278.900000000009</v>
      </c>
      <c r="C1229" s="208">
        <v>-6538.42</v>
      </c>
      <c r="D1229" s="208">
        <v>0</v>
      </c>
      <c r="E1229" s="208">
        <v>0</v>
      </c>
      <c r="F1229" s="208">
        <v>0</v>
      </c>
      <c r="G1229" s="208">
        <v>0</v>
      </c>
      <c r="H1229" s="208">
        <v>0</v>
      </c>
      <c r="I1229" s="208">
        <v>0</v>
      </c>
      <c r="J1229" s="208">
        <v>-100817.32</v>
      </c>
      <c r="K1229" s="208">
        <v>8347110.8399999999</v>
      </c>
    </row>
    <row r="1230" spans="1:11" hidden="1" outlineLevel="1" x14ac:dyDescent="0.2">
      <c r="A1230" s="198" t="s">
        <v>443</v>
      </c>
      <c r="B1230" s="208">
        <v>25925.14</v>
      </c>
      <c r="C1230" s="208">
        <v>0</v>
      </c>
      <c r="D1230" s="208">
        <v>-117.82</v>
      </c>
      <c r="E1230" s="208">
        <v>0</v>
      </c>
      <c r="F1230" s="208">
        <v>0</v>
      </c>
      <c r="G1230" s="208">
        <v>0</v>
      </c>
      <c r="H1230" s="208">
        <v>0</v>
      </c>
      <c r="I1230" s="208">
        <v>0</v>
      </c>
      <c r="J1230" s="208">
        <v>25807.32</v>
      </c>
      <c r="K1230" s="208">
        <v>3040817.74</v>
      </c>
    </row>
    <row r="1231" spans="1:11" hidden="1" outlineLevel="1" x14ac:dyDescent="0.2">
      <c r="A1231" s="198" t="s">
        <v>444</v>
      </c>
      <c r="B1231" s="208">
        <v>2563.06</v>
      </c>
      <c r="C1231" s="208">
        <v>0</v>
      </c>
      <c r="D1231" s="208">
        <v>0</v>
      </c>
      <c r="E1231" s="208">
        <v>0</v>
      </c>
      <c r="F1231" s="208">
        <v>0</v>
      </c>
      <c r="G1231" s="208">
        <v>0</v>
      </c>
      <c r="H1231" s="208">
        <v>0</v>
      </c>
      <c r="I1231" s="208">
        <v>0</v>
      </c>
      <c r="J1231" s="208">
        <v>2563.06</v>
      </c>
      <c r="K1231" s="208">
        <v>1352603.24</v>
      </c>
    </row>
    <row r="1232" spans="1:11" hidden="1" outlineLevel="1" x14ac:dyDescent="0.2">
      <c r="A1232" s="198" t="s">
        <v>445</v>
      </c>
      <c r="B1232" s="208">
        <v>11854.41</v>
      </c>
      <c r="C1232" s="208">
        <v>3801.43</v>
      </c>
      <c r="D1232" s="208">
        <v>0</v>
      </c>
      <c r="E1232" s="208">
        <v>0</v>
      </c>
      <c r="F1232" s="208">
        <v>20241</v>
      </c>
      <c r="G1232" s="208">
        <v>0</v>
      </c>
      <c r="H1232" s="208">
        <v>0</v>
      </c>
      <c r="I1232" s="208">
        <v>0</v>
      </c>
      <c r="J1232" s="208">
        <v>35896.839999999997</v>
      </c>
      <c r="K1232" s="208">
        <v>9250339.0700000022</v>
      </c>
    </row>
    <row r="1233" spans="1:11" hidden="1" outlineLevel="1" x14ac:dyDescent="0.2">
      <c r="A1233" s="198" t="s">
        <v>446</v>
      </c>
      <c r="B1233" s="208">
        <v>0</v>
      </c>
      <c r="C1233" s="208">
        <v>0</v>
      </c>
      <c r="D1233" s="208">
        <v>0</v>
      </c>
      <c r="E1233" s="208">
        <v>0</v>
      </c>
      <c r="F1233" s="208">
        <v>0</v>
      </c>
      <c r="G1233" s="208">
        <v>0</v>
      </c>
      <c r="H1233" s="208">
        <v>0</v>
      </c>
      <c r="I1233" s="208">
        <v>0</v>
      </c>
      <c r="J1233" s="208">
        <v>0</v>
      </c>
      <c r="K1233" s="208">
        <v>1098493.95</v>
      </c>
    </row>
    <row r="1234" spans="1:11" hidden="1" outlineLevel="1" x14ac:dyDescent="0.2">
      <c r="A1234" s="198" t="s">
        <v>447</v>
      </c>
      <c r="B1234" s="208">
        <v>0</v>
      </c>
      <c r="C1234" s="208">
        <v>0</v>
      </c>
      <c r="D1234" s="208">
        <v>0</v>
      </c>
      <c r="E1234" s="208">
        <v>0</v>
      </c>
      <c r="F1234" s="208">
        <v>0</v>
      </c>
      <c r="G1234" s="208">
        <v>0</v>
      </c>
      <c r="H1234" s="208">
        <v>0</v>
      </c>
      <c r="I1234" s="208">
        <v>0</v>
      </c>
      <c r="J1234" s="208">
        <v>0</v>
      </c>
      <c r="K1234" s="208">
        <v>1581255.45</v>
      </c>
    </row>
    <row r="1235" spans="1:11" hidden="1" outlineLevel="1" x14ac:dyDescent="0.2">
      <c r="A1235" s="198" t="s">
        <v>448</v>
      </c>
      <c r="B1235" s="208">
        <v>0</v>
      </c>
      <c r="C1235" s="208">
        <v>0</v>
      </c>
      <c r="D1235" s="208">
        <v>0</v>
      </c>
      <c r="E1235" s="208">
        <v>0</v>
      </c>
      <c r="F1235" s="208">
        <v>0</v>
      </c>
      <c r="G1235" s="208">
        <v>0</v>
      </c>
      <c r="H1235" s="208">
        <v>0</v>
      </c>
      <c r="I1235" s="208">
        <v>0</v>
      </c>
      <c r="J1235" s="208">
        <v>0</v>
      </c>
      <c r="K1235" s="208">
        <v>687967.16</v>
      </c>
    </row>
    <row r="1236" spans="1:11" hidden="1" outlineLevel="1" x14ac:dyDescent="0.2">
      <c r="A1236" s="198" t="s">
        <v>449</v>
      </c>
      <c r="B1236" s="208">
        <v>0</v>
      </c>
      <c r="C1236" s="208">
        <v>0</v>
      </c>
      <c r="D1236" s="208">
        <v>0</v>
      </c>
      <c r="E1236" s="208">
        <v>0</v>
      </c>
      <c r="F1236" s="208">
        <v>0</v>
      </c>
      <c r="G1236" s="208">
        <v>0</v>
      </c>
      <c r="H1236" s="208">
        <v>0</v>
      </c>
      <c r="I1236" s="208">
        <v>0</v>
      </c>
      <c r="J1236" s="208">
        <v>0</v>
      </c>
      <c r="K1236" s="208">
        <v>3860686.1399999997</v>
      </c>
    </row>
    <row r="1237" spans="1:11" hidden="1" outlineLevel="1" x14ac:dyDescent="0.2">
      <c r="A1237" s="198" t="s">
        <v>450</v>
      </c>
      <c r="B1237" s="208">
        <v>1096328.22</v>
      </c>
      <c r="C1237" s="208">
        <v>0</v>
      </c>
      <c r="D1237" s="208">
        <v>0</v>
      </c>
      <c r="E1237" s="208">
        <v>0</v>
      </c>
      <c r="F1237" s="208">
        <v>0</v>
      </c>
      <c r="G1237" s="208">
        <v>0</v>
      </c>
      <c r="H1237" s="208">
        <v>0</v>
      </c>
      <c r="I1237" s="208">
        <v>0</v>
      </c>
      <c r="J1237" s="208">
        <v>1096328.22</v>
      </c>
      <c r="K1237" s="208">
        <v>66890762.829999998</v>
      </c>
    </row>
    <row r="1238" spans="1:11" hidden="1" outlineLevel="1" x14ac:dyDescent="0.2">
      <c r="A1238" s="198" t="s">
        <v>451</v>
      </c>
      <c r="B1238" s="208">
        <v>13275.61</v>
      </c>
      <c r="C1238" s="208">
        <v>0</v>
      </c>
      <c r="D1238" s="208">
        <v>0</v>
      </c>
      <c r="E1238" s="208">
        <v>0</v>
      </c>
      <c r="F1238" s="208">
        <v>0</v>
      </c>
      <c r="G1238" s="208">
        <v>0</v>
      </c>
      <c r="H1238" s="208">
        <v>0</v>
      </c>
      <c r="I1238" s="208">
        <v>0</v>
      </c>
      <c r="J1238" s="208">
        <v>13275.61</v>
      </c>
      <c r="K1238" s="208">
        <v>1880217.5200000003</v>
      </c>
    </row>
    <row r="1239" spans="1:11" hidden="1" outlineLevel="1" x14ac:dyDescent="0.2">
      <c r="A1239" s="198" t="s">
        <v>452</v>
      </c>
      <c r="B1239" s="208">
        <v>-929.51</v>
      </c>
      <c r="C1239" s="208">
        <v>0</v>
      </c>
      <c r="D1239" s="208">
        <v>0</v>
      </c>
      <c r="E1239" s="208">
        <v>0</v>
      </c>
      <c r="F1239" s="208">
        <v>0</v>
      </c>
      <c r="G1239" s="208">
        <v>0</v>
      </c>
      <c r="H1239" s="208">
        <v>-24.6</v>
      </c>
      <c r="I1239" s="208">
        <v>0</v>
      </c>
      <c r="J1239" s="208">
        <v>-904.91</v>
      </c>
      <c r="K1239" s="208">
        <v>7310445.0600000005</v>
      </c>
    </row>
    <row r="1240" spans="1:11" hidden="1" outlineLevel="1" x14ac:dyDescent="0.2">
      <c r="A1240" s="198" t="s">
        <v>453</v>
      </c>
      <c r="B1240" s="208">
        <v>-19682.419999999998</v>
      </c>
      <c r="C1240" s="208">
        <v>0</v>
      </c>
      <c r="D1240" s="208">
        <v>0</v>
      </c>
      <c r="E1240" s="208">
        <v>0</v>
      </c>
      <c r="F1240" s="208">
        <v>0</v>
      </c>
      <c r="G1240" s="208">
        <v>0</v>
      </c>
      <c r="H1240" s="208">
        <v>0</v>
      </c>
      <c r="I1240" s="208">
        <v>0</v>
      </c>
      <c r="J1240" s="208">
        <v>-19682.419999999998</v>
      </c>
      <c r="K1240" s="208">
        <v>5427999.629999999</v>
      </c>
    </row>
    <row r="1241" spans="1:11" hidden="1" outlineLevel="1" x14ac:dyDescent="0.2">
      <c r="A1241" s="198" t="s">
        <v>454</v>
      </c>
      <c r="B1241" s="208">
        <v>2311200.52</v>
      </c>
      <c r="C1241" s="208">
        <v>1097196.8900000001</v>
      </c>
      <c r="D1241" s="208">
        <v>4079.68</v>
      </c>
      <c r="E1241" s="208">
        <v>233915</v>
      </c>
      <c r="F1241" s="208">
        <v>0</v>
      </c>
      <c r="G1241" s="208">
        <v>0</v>
      </c>
      <c r="H1241" s="208">
        <v>30077.87</v>
      </c>
      <c r="I1241" s="208">
        <v>94047.19</v>
      </c>
      <c r="J1241" s="208">
        <v>3522267.0300000003</v>
      </c>
      <c r="K1241" s="208">
        <v>53189614.890000008</v>
      </c>
    </row>
    <row r="1242" spans="1:11" hidden="1" outlineLevel="1" x14ac:dyDescent="0.2">
      <c r="A1242" s="198" t="s">
        <v>455</v>
      </c>
      <c r="B1242" s="208">
        <v>0</v>
      </c>
      <c r="C1242" s="208">
        <v>0</v>
      </c>
      <c r="D1242" s="208">
        <v>0</v>
      </c>
      <c r="E1242" s="208">
        <v>0</v>
      </c>
      <c r="F1242" s="208">
        <v>0</v>
      </c>
      <c r="G1242" s="208">
        <v>0</v>
      </c>
      <c r="H1242" s="208">
        <v>0</v>
      </c>
      <c r="I1242" s="208">
        <v>0</v>
      </c>
      <c r="J1242" s="208">
        <v>0</v>
      </c>
      <c r="K1242" s="208">
        <v>1288460.28</v>
      </c>
    </row>
    <row r="1243" spans="1:11" hidden="1" outlineLevel="1" x14ac:dyDescent="0.2">
      <c r="A1243" s="198" t="s">
        <v>456</v>
      </c>
      <c r="B1243" s="208">
        <v>0</v>
      </c>
      <c r="C1243" s="208">
        <v>0</v>
      </c>
      <c r="D1243" s="208">
        <v>0</v>
      </c>
      <c r="E1243" s="208">
        <v>0</v>
      </c>
      <c r="F1243" s="208">
        <v>0</v>
      </c>
      <c r="G1243" s="208">
        <v>0</v>
      </c>
      <c r="H1243" s="208">
        <v>0</v>
      </c>
      <c r="I1243" s="208">
        <v>0</v>
      </c>
      <c r="J1243" s="208">
        <v>0</v>
      </c>
      <c r="K1243" s="208">
        <v>0</v>
      </c>
    </row>
    <row r="1244" spans="1:11" hidden="1" outlineLevel="1" x14ac:dyDescent="0.2">
      <c r="A1244" s="198" t="s">
        <v>457</v>
      </c>
      <c r="B1244" s="208">
        <v>0</v>
      </c>
      <c r="C1244" s="208">
        <v>0</v>
      </c>
      <c r="D1244" s="208">
        <v>0</v>
      </c>
      <c r="E1244" s="208">
        <v>0</v>
      </c>
      <c r="F1244" s="208">
        <v>0</v>
      </c>
      <c r="G1244" s="208">
        <v>0</v>
      </c>
      <c r="H1244" s="208">
        <v>0</v>
      </c>
      <c r="I1244" s="208">
        <v>0</v>
      </c>
      <c r="J1244" s="208">
        <v>0</v>
      </c>
      <c r="K1244" s="208">
        <v>216396.99</v>
      </c>
    </row>
    <row r="1245" spans="1:11" hidden="1" outlineLevel="1" x14ac:dyDescent="0.2">
      <c r="A1245" s="198" t="s">
        <v>458</v>
      </c>
      <c r="B1245" s="208">
        <v>308193.73</v>
      </c>
      <c r="C1245" s="208">
        <v>0</v>
      </c>
      <c r="D1245" s="208">
        <v>0</v>
      </c>
      <c r="E1245" s="208">
        <v>0</v>
      </c>
      <c r="F1245" s="208">
        <v>0</v>
      </c>
      <c r="G1245" s="208">
        <v>0</v>
      </c>
      <c r="H1245" s="208">
        <v>0</v>
      </c>
      <c r="I1245" s="208">
        <v>0</v>
      </c>
      <c r="J1245" s="208">
        <v>308193.73</v>
      </c>
      <c r="K1245" s="208">
        <v>3455981.06</v>
      </c>
    </row>
    <row r="1246" spans="1:11" hidden="1" outlineLevel="1" x14ac:dyDescent="0.2">
      <c r="A1246" s="198" t="s">
        <v>459</v>
      </c>
      <c r="B1246" s="208">
        <v>0</v>
      </c>
      <c r="C1246" s="208">
        <v>0</v>
      </c>
      <c r="D1246" s="208">
        <v>0</v>
      </c>
      <c r="E1246" s="208">
        <v>0</v>
      </c>
      <c r="F1246" s="208">
        <v>0</v>
      </c>
      <c r="G1246" s="208">
        <v>0</v>
      </c>
      <c r="H1246" s="208">
        <v>0</v>
      </c>
      <c r="I1246" s="208">
        <v>0</v>
      </c>
      <c r="J1246" s="208">
        <v>0</v>
      </c>
      <c r="K1246" s="208">
        <v>0</v>
      </c>
    </row>
    <row r="1247" spans="1:11" hidden="1" outlineLevel="1" x14ac:dyDescent="0.2">
      <c r="A1247" s="198" t="s">
        <v>460</v>
      </c>
      <c r="B1247" s="208">
        <v>26906.799999999999</v>
      </c>
      <c r="C1247" s="208">
        <v>0</v>
      </c>
      <c r="D1247" s="208">
        <v>0</v>
      </c>
      <c r="E1247" s="208">
        <v>0</v>
      </c>
      <c r="F1247" s="208">
        <v>0</v>
      </c>
      <c r="G1247" s="208">
        <v>0</v>
      </c>
      <c r="H1247" s="208">
        <v>0</v>
      </c>
      <c r="I1247" s="208">
        <v>0</v>
      </c>
      <c r="J1247" s="208">
        <v>26906.799999999999</v>
      </c>
      <c r="K1247" s="208">
        <v>5153065.8600000003</v>
      </c>
    </row>
    <row r="1248" spans="1:11" hidden="1" outlineLevel="1" x14ac:dyDescent="0.2">
      <c r="A1248" s="198" t="s">
        <v>461</v>
      </c>
      <c r="B1248" s="208">
        <v>0</v>
      </c>
      <c r="C1248" s="208">
        <v>0</v>
      </c>
      <c r="D1248" s="208">
        <v>0</v>
      </c>
      <c r="E1248" s="208">
        <v>0</v>
      </c>
      <c r="F1248" s="208">
        <v>0</v>
      </c>
      <c r="G1248" s="208">
        <v>0</v>
      </c>
      <c r="H1248" s="208">
        <v>0</v>
      </c>
      <c r="I1248" s="208">
        <v>0</v>
      </c>
      <c r="J1248" s="208">
        <v>0</v>
      </c>
      <c r="K1248" s="208">
        <v>10863183.82</v>
      </c>
    </row>
    <row r="1249" spans="1:11" hidden="1" outlineLevel="1" x14ac:dyDescent="0.2">
      <c r="A1249" s="198" t="s">
        <v>462</v>
      </c>
      <c r="B1249" s="208">
        <v>0</v>
      </c>
      <c r="C1249" s="208">
        <v>0</v>
      </c>
      <c r="D1249" s="208">
        <v>0</v>
      </c>
      <c r="E1249" s="208">
        <v>0</v>
      </c>
      <c r="F1249" s="208">
        <v>0</v>
      </c>
      <c r="G1249" s="208">
        <v>0</v>
      </c>
      <c r="H1249" s="208">
        <v>0</v>
      </c>
      <c r="I1249" s="208">
        <v>0</v>
      </c>
      <c r="J1249" s="208">
        <v>0</v>
      </c>
      <c r="K1249" s="208">
        <v>629165.65000000014</v>
      </c>
    </row>
    <row r="1250" spans="1:11" hidden="1" outlineLevel="1" x14ac:dyDescent="0.2">
      <c r="A1250" s="198" t="s">
        <v>463</v>
      </c>
      <c r="B1250" s="208">
        <v>0</v>
      </c>
      <c r="C1250" s="208">
        <v>0</v>
      </c>
      <c r="D1250" s="208">
        <v>0</v>
      </c>
      <c r="E1250" s="208">
        <v>0</v>
      </c>
      <c r="F1250" s="208">
        <v>0</v>
      </c>
      <c r="G1250" s="208">
        <v>0</v>
      </c>
      <c r="H1250" s="208">
        <v>0</v>
      </c>
      <c r="I1250" s="208">
        <v>0</v>
      </c>
      <c r="J1250" s="208">
        <v>0</v>
      </c>
      <c r="K1250" s="208">
        <v>4179987.3199999994</v>
      </c>
    </row>
    <row r="1251" spans="1:11" hidden="1" outlineLevel="1" x14ac:dyDescent="0.2">
      <c r="A1251" s="198" t="s">
        <v>464</v>
      </c>
      <c r="B1251" s="208">
        <v>0</v>
      </c>
      <c r="C1251" s="208">
        <v>0</v>
      </c>
      <c r="D1251" s="208">
        <v>0</v>
      </c>
      <c r="E1251" s="208">
        <v>0</v>
      </c>
      <c r="F1251" s="208">
        <v>0</v>
      </c>
      <c r="G1251" s="208">
        <v>0</v>
      </c>
      <c r="H1251" s="208">
        <v>0</v>
      </c>
      <c r="I1251" s="208">
        <v>0</v>
      </c>
      <c r="J1251" s="208">
        <v>0</v>
      </c>
      <c r="K1251" s="208">
        <v>907116.99</v>
      </c>
    </row>
    <row r="1252" spans="1:11" hidden="1" outlineLevel="1" x14ac:dyDescent="0.2">
      <c r="A1252" s="198" t="s">
        <v>465</v>
      </c>
      <c r="B1252" s="208">
        <v>11252.750000000002</v>
      </c>
      <c r="C1252" s="208">
        <v>189036.23</v>
      </c>
      <c r="D1252" s="208">
        <v>0</v>
      </c>
      <c r="E1252" s="208">
        <v>0</v>
      </c>
      <c r="F1252" s="208">
        <v>0</v>
      </c>
      <c r="G1252" s="208">
        <v>0</v>
      </c>
      <c r="H1252" s="208">
        <v>0</v>
      </c>
      <c r="I1252" s="208">
        <v>-21289.17</v>
      </c>
      <c r="J1252" s="208">
        <v>221578.15000000002</v>
      </c>
      <c r="K1252" s="208">
        <v>3690080.6</v>
      </c>
    </row>
    <row r="1253" spans="1:11" hidden="1" outlineLevel="1" x14ac:dyDescent="0.2">
      <c r="A1253" s="198" t="s">
        <v>466</v>
      </c>
      <c r="B1253" s="208">
        <v>-2845.34</v>
      </c>
      <c r="C1253" s="208">
        <v>0</v>
      </c>
      <c r="D1253" s="208">
        <v>0</v>
      </c>
      <c r="E1253" s="208">
        <v>0</v>
      </c>
      <c r="F1253" s="208">
        <v>0</v>
      </c>
      <c r="G1253" s="208">
        <v>0</v>
      </c>
      <c r="H1253" s="208">
        <v>0</v>
      </c>
      <c r="I1253" s="208">
        <v>0</v>
      </c>
      <c r="J1253" s="208">
        <v>-2845.34</v>
      </c>
      <c r="K1253" s="208">
        <v>4771321.75</v>
      </c>
    </row>
    <row r="1254" spans="1:11" hidden="1" outlineLevel="1" x14ac:dyDescent="0.2">
      <c r="A1254" s="198" t="s">
        <v>467</v>
      </c>
      <c r="B1254" s="208">
        <v>84821.2</v>
      </c>
      <c r="C1254" s="208">
        <v>0</v>
      </c>
      <c r="D1254" s="208">
        <v>0</v>
      </c>
      <c r="E1254" s="208">
        <v>0</v>
      </c>
      <c r="F1254" s="208">
        <v>0</v>
      </c>
      <c r="G1254" s="208">
        <v>0</v>
      </c>
      <c r="H1254" s="208">
        <v>0</v>
      </c>
      <c r="I1254" s="208">
        <v>0</v>
      </c>
      <c r="J1254" s="208">
        <v>84821.2</v>
      </c>
      <c r="K1254" s="208">
        <v>18438689.809999995</v>
      </c>
    </row>
    <row r="1255" spans="1:11" hidden="1" outlineLevel="1" x14ac:dyDescent="0.2">
      <c r="A1255" s="198" t="s">
        <v>468</v>
      </c>
      <c r="B1255" s="208">
        <v>0</v>
      </c>
      <c r="C1255" s="208">
        <v>0</v>
      </c>
      <c r="D1255" s="208">
        <v>0</v>
      </c>
      <c r="E1255" s="208">
        <v>0</v>
      </c>
      <c r="F1255" s="208">
        <v>0</v>
      </c>
      <c r="G1255" s="208">
        <v>0</v>
      </c>
      <c r="H1255" s="208">
        <v>0</v>
      </c>
      <c r="I1255" s="208">
        <v>0</v>
      </c>
      <c r="J1255" s="208">
        <v>0</v>
      </c>
      <c r="K1255" s="208">
        <v>2060380.82</v>
      </c>
    </row>
    <row r="1256" spans="1:11" hidden="1" outlineLevel="1" x14ac:dyDescent="0.2">
      <c r="A1256" s="198" t="s">
        <v>469</v>
      </c>
      <c r="B1256" s="208">
        <v>0</v>
      </c>
      <c r="C1256" s="208">
        <v>0</v>
      </c>
      <c r="D1256" s="208">
        <v>0</v>
      </c>
      <c r="E1256" s="208">
        <v>0</v>
      </c>
      <c r="F1256" s="208">
        <v>0</v>
      </c>
      <c r="G1256" s="208">
        <v>0</v>
      </c>
      <c r="H1256" s="208">
        <v>-58560</v>
      </c>
      <c r="I1256" s="208">
        <v>0</v>
      </c>
      <c r="J1256" s="208">
        <v>58560</v>
      </c>
      <c r="K1256" s="208">
        <v>2940494.4799999995</v>
      </c>
    </row>
    <row r="1257" spans="1:11" hidden="1" outlineLevel="1" x14ac:dyDescent="0.2">
      <c r="A1257" s="198" t="s">
        <v>470</v>
      </c>
      <c r="B1257" s="208">
        <v>0</v>
      </c>
      <c r="C1257" s="208">
        <v>0</v>
      </c>
      <c r="D1257" s="208">
        <v>0</v>
      </c>
      <c r="E1257" s="208">
        <v>0</v>
      </c>
      <c r="F1257" s="208">
        <v>0</v>
      </c>
      <c r="G1257" s="208">
        <v>0</v>
      </c>
      <c r="H1257" s="208">
        <v>0</v>
      </c>
      <c r="I1257" s="208">
        <v>0</v>
      </c>
      <c r="J1257" s="208">
        <v>0</v>
      </c>
      <c r="K1257" s="208">
        <v>5973571.4800000004</v>
      </c>
    </row>
    <row r="1258" spans="1:11" hidden="1" outlineLevel="1" x14ac:dyDescent="0.2">
      <c r="A1258" s="198" t="s">
        <v>471</v>
      </c>
      <c r="B1258" s="208">
        <v>290687.44</v>
      </c>
      <c r="C1258" s="208">
        <v>18414.09</v>
      </c>
      <c r="D1258" s="208">
        <v>1.0900000000000001</v>
      </c>
      <c r="E1258" s="208">
        <v>0</v>
      </c>
      <c r="F1258" s="208">
        <v>0</v>
      </c>
      <c r="G1258" s="208">
        <v>0</v>
      </c>
      <c r="H1258" s="208">
        <v>19741.84</v>
      </c>
      <c r="I1258" s="208">
        <v>0</v>
      </c>
      <c r="J1258" s="208">
        <v>289360.78000000003</v>
      </c>
      <c r="K1258" s="208">
        <v>10759232.049999997</v>
      </c>
    </row>
    <row r="1259" spans="1:11" hidden="1" outlineLevel="1" x14ac:dyDescent="0.2">
      <c r="A1259" s="198" t="s">
        <v>472</v>
      </c>
      <c r="B1259" s="208">
        <v>-1584.1</v>
      </c>
      <c r="C1259" s="208">
        <v>0</v>
      </c>
      <c r="D1259" s="208">
        <v>0</v>
      </c>
      <c r="E1259" s="208">
        <v>0</v>
      </c>
      <c r="F1259" s="208">
        <v>24199.14</v>
      </c>
      <c r="G1259" s="208">
        <v>0</v>
      </c>
      <c r="H1259" s="208">
        <v>0</v>
      </c>
      <c r="I1259" s="208">
        <v>0</v>
      </c>
      <c r="J1259" s="208">
        <v>22615.040000000001</v>
      </c>
      <c r="K1259" s="208">
        <v>20497844.479999997</v>
      </c>
    </row>
    <row r="1260" spans="1:11" hidden="1" outlineLevel="1" x14ac:dyDescent="0.2">
      <c r="A1260" s="198" t="s">
        <v>473</v>
      </c>
      <c r="B1260" s="208">
        <v>-802.44</v>
      </c>
      <c r="C1260" s="208">
        <v>660.9</v>
      </c>
      <c r="D1260" s="208">
        <v>0</v>
      </c>
      <c r="E1260" s="208">
        <v>0</v>
      </c>
      <c r="F1260" s="208">
        <v>0</v>
      </c>
      <c r="G1260" s="208">
        <v>0</v>
      </c>
      <c r="H1260" s="208">
        <v>0</v>
      </c>
      <c r="I1260" s="208">
        <v>0</v>
      </c>
      <c r="J1260" s="208">
        <v>-141.54000000000008</v>
      </c>
      <c r="K1260" s="208">
        <v>14788723.980000002</v>
      </c>
    </row>
    <row r="1261" spans="1:11" hidden="1" outlineLevel="1" x14ac:dyDescent="0.2">
      <c r="A1261" s="21"/>
      <c r="B1261" s="29"/>
      <c r="C1261" s="29"/>
      <c r="D1261" s="208"/>
      <c r="E1261" s="208"/>
      <c r="F1261" s="208"/>
      <c r="G1261" s="208"/>
      <c r="H1261" s="208"/>
      <c r="I1261" s="29"/>
      <c r="J1261" s="208"/>
      <c r="K1261" s="208"/>
    </row>
    <row r="1262" spans="1:11" collapsed="1" x14ac:dyDescent="0.2">
      <c r="A1262" s="21" t="str">
        <f>'Anlage 1a'!A9</f>
        <v>TenneT</v>
      </c>
      <c r="B1262" s="29">
        <f>'Anlage 1g'!$D395</f>
        <v>42677637.530000001</v>
      </c>
      <c r="C1262" s="29">
        <f>'Anlage 1g'!$D404</f>
        <v>12336070.43</v>
      </c>
      <c r="D1262" s="29">
        <f>'Anlage 1g'!$D413</f>
        <v>24798.129999999997</v>
      </c>
      <c r="E1262" s="208">
        <f>'Anlage 1g'!$C422</f>
        <v>993269.27999999991</v>
      </c>
      <c r="F1262" s="208">
        <f>'Anlage 1g'!$C431</f>
        <v>485829.30999999994</v>
      </c>
      <c r="G1262" s="208">
        <f>'Anlage 1g'!$C440</f>
        <v>449676.16</v>
      </c>
      <c r="H1262" s="208">
        <f>'Anlage 1g'!$C449</f>
        <v>294297.26</v>
      </c>
      <c r="I1262" s="29">
        <f>'Anlage 1g'!$C458</f>
        <v>775899.41</v>
      </c>
      <c r="J1262" s="208">
        <f>B1262+C1262+D1262+E1262+F1262+G1262-H1262-I1262</f>
        <v>55897084.170000009</v>
      </c>
      <c r="K1262" s="208">
        <f>J385+J1262</f>
        <v>9260952659.0500031</v>
      </c>
    </row>
    <row r="1263" spans="1:11" hidden="1" x14ac:dyDescent="0.2">
      <c r="A1263" s="214" t="str">
        <f>CONCATENATE('Anlage 1a'!$A$9," (ÜNB)")</f>
        <v>TenneT (ÜNB)</v>
      </c>
      <c r="B1263" s="215">
        <f>SUM(B1264:B1623)</f>
        <v>42677637.529999994</v>
      </c>
      <c r="C1263" s="215">
        <f>SUM(C1264:C1623)</f>
        <v>12336070.43</v>
      </c>
      <c r="D1263" s="215">
        <f>SUM(D1264:D1623)</f>
        <v>24798.13</v>
      </c>
      <c r="E1263" s="208">
        <f>'Anlage 1g'!$C795</f>
        <v>0</v>
      </c>
      <c r="F1263" s="208">
        <f>SUM(F1264:F1623)</f>
        <v>485829.31</v>
      </c>
      <c r="G1263" s="208">
        <f>SUM(G1264:G1623)</f>
        <v>449676.16000000003</v>
      </c>
      <c r="H1263" s="208">
        <f>SUM(H1264:H1623)</f>
        <v>294297.26</v>
      </c>
      <c r="I1263" s="215">
        <f>SUM(I1264:I1623)</f>
        <v>775899.41</v>
      </c>
      <c r="J1263" s="208">
        <f t="shared" ref="J1263:J1326" si="25">B1263+C1263+D1263+E1263+F1263+G1263-H1263-I1263</f>
        <v>54903814.890000001</v>
      </c>
      <c r="K1263" s="208">
        <f>J383+J1263</f>
        <v>69692680.409999996</v>
      </c>
    </row>
    <row r="1264" spans="1:11" hidden="1" outlineLevel="1" x14ac:dyDescent="0.2">
      <c r="A1264" s="21" t="s">
        <v>474</v>
      </c>
      <c r="B1264" s="29">
        <v>0</v>
      </c>
      <c r="C1264" s="29">
        <v>0</v>
      </c>
      <c r="D1264" s="29">
        <v>0</v>
      </c>
      <c r="E1264" s="208">
        <v>0</v>
      </c>
      <c r="F1264" s="208">
        <v>0</v>
      </c>
      <c r="G1264" s="208">
        <v>0</v>
      </c>
      <c r="H1264" s="208">
        <v>0</v>
      </c>
      <c r="I1264" s="29">
        <v>0</v>
      </c>
      <c r="J1264" s="208">
        <f>B1264+C1264+D1264+E1264+F1264+G1264-H1264-I1264</f>
        <v>0</v>
      </c>
      <c r="K1264" s="208">
        <f t="shared" ref="K1264:K1327" si="26">J387+J1264</f>
        <v>318244.8</v>
      </c>
    </row>
    <row r="1265" spans="1:11" hidden="1" outlineLevel="1" x14ac:dyDescent="0.2">
      <c r="A1265" s="21" t="s">
        <v>475</v>
      </c>
      <c r="B1265" s="29">
        <v>0</v>
      </c>
      <c r="C1265" s="29">
        <v>0</v>
      </c>
      <c r="D1265" s="29">
        <v>0</v>
      </c>
      <c r="E1265" s="208">
        <v>0</v>
      </c>
      <c r="F1265" s="208">
        <v>0</v>
      </c>
      <c r="G1265" s="208">
        <v>0</v>
      </c>
      <c r="H1265" s="208">
        <v>0</v>
      </c>
      <c r="I1265" s="29">
        <v>0</v>
      </c>
      <c r="J1265" s="208">
        <f t="shared" si="25"/>
        <v>0</v>
      </c>
      <c r="K1265" s="208">
        <f t="shared" si="26"/>
        <v>685206.24999999988</v>
      </c>
    </row>
    <row r="1266" spans="1:11" hidden="1" outlineLevel="1" x14ac:dyDescent="0.2">
      <c r="A1266" s="21" t="s">
        <v>476</v>
      </c>
      <c r="B1266" s="29">
        <v>4285.1899999999996</v>
      </c>
      <c r="C1266" s="29">
        <v>0</v>
      </c>
      <c r="D1266" s="29">
        <v>0</v>
      </c>
      <c r="E1266" s="208">
        <v>0</v>
      </c>
      <c r="F1266" s="208">
        <v>0</v>
      </c>
      <c r="G1266" s="208">
        <v>0</v>
      </c>
      <c r="H1266" s="208">
        <v>0</v>
      </c>
      <c r="I1266" s="29">
        <v>0</v>
      </c>
      <c r="J1266" s="208">
        <f t="shared" si="25"/>
        <v>4285.1899999999996</v>
      </c>
      <c r="K1266" s="208">
        <f t="shared" si="26"/>
        <v>2781891.5</v>
      </c>
    </row>
    <row r="1267" spans="1:11" hidden="1" outlineLevel="1" x14ac:dyDescent="0.2">
      <c r="A1267" s="21" t="s">
        <v>477</v>
      </c>
      <c r="B1267" s="29">
        <v>0</v>
      </c>
      <c r="C1267" s="29">
        <v>0</v>
      </c>
      <c r="D1267" s="29">
        <v>0</v>
      </c>
      <c r="E1267" s="208">
        <v>0</v>
      </c>
      <c r="F1267" s="208">
        <v>0</v>
      </c>
      <c r="G1267" s="208">
        <v>0</v>
      </c>
      <c r="H1267" s="208">
        <v>0</v>
      </c>
      <c r="I1267" s="29">
        <v>0</v>
      </c>
      <c r="J1267" s="208">
        <f t="shared" si="25"/>
        <v>0</v>
      </c>
      <c r="K1267" s="208">
        <f t="shared" si="26"/>
        <v>89826.36</v>
      </c>
    </row>
    <row r="1268" spans="1:11" hidden="1" outlineLevel="1" x14ac:dyDescent="0.2">
      <c r="A1268" s="29" t="s">
        <v>478</v>
      </c>
      <c r="B1268" s="29">
        <v>0</v>
      </c>
      <c r="C1268" s="29">
        <v>0</v>
      </c>
      <c r="D1268" s="29">
        <v>0</v>
      </c>
      <c r="E1268" s="208">
        <v>0</v>
      </c>
      <c r="F1268" s="208">
        <v>0</v>
      </c>
      <c r="G1268" s="208">
        <v>0</v>
      </c>
      <c r="H1268" s="208">
        <v>0</v>
      </c>
      <c r="I1268" s="29">
        <v>0</v>
      </c>
      <c r="J1268" s="208">
        <f t="shared" si="25"/>
        <v>0</v>
      </c>
      <c r="K1268" s="208">
        <f t="shared" si="26"/>
        <v>280520.53999999998</v>
      </c>
    </row>
    <row r="1269" spans="1:11" hidden="1" outlineLevel="1" x14ac:dyDescent="0.2">
      <c r="A1269" s="29" t="s">
        <v>479</v>
      </c>
      <c r="B1269" s="29">
        <v>0</v>
      </c>
      <c r="C1269" s="29">
        <v>0</v>
      </c>
      <c r="D1269" s="29">
        <v>0</v>
      </c>
      <c r="E1269" s="208">
        <v>0</v>
      </c>
      <c r="F1269" s="208">
        <v>0</v>
      </c>
      <c r="G1269" s="208">
        <v>0</v>
      </c>
      <c r="H1269" s="208">
        <v>0</v>
      </c>
      <c r="I1269" s="29">
        <v>0</v>
      </c>
      <c r="J1269" s="208">
        <f t="shared" si="25"/>
        <v>0</v>
      </c>
      <c r="K1269" s="208">
        <f t="shared" si="26"/>
        <v>348301.77</v>
      </c>
    </row>
    <row r="1270" spans="1:11" hidden="1" outlineLevel="1" x14ac:dyDescent="0.2">
      <c r="A1270" s="29" t="s">
        <v>480</v>
      </c>
      <c r="B1270" s="29">
        <v>0</v>
      </c>
      <c r="C1270" s="29">
        <v>0</v>
      </c>
      <c r="D1270" s="29">
        <v>0</v>
      </c>
      <c r="E1270" s="208">
        <v>0</v>
      </c>
      <c r="F1270" s="208">
        <v>0</v>
      </c>
      <c r="G1270" s="208">
        <v>0</v>
      </c>
      <c r="H1270" s="208">
        <v>0</v>
      </c>
      <c r="I1270" s="29">
        <v>0</v>
      </c>
      <c r="J1270" s="208">
        <f t="shared" si="25"/>
        <v>0</v>
      </c>
      <c r="K1270" s="208">
        <f t="shared" si="26"/>
        <v>193811.24</v>
      </c>
    </row>
    <row r="1271" spans="1:11" hidden="1" outlineLevel="1" x14ac:dyDescent="0.2">
      <c r="A1271" s="29" t="s">
        <v>481</v>
      </c>
      <c r="B1271" s="29">
        <v>0</v>
      </c>
      <c r="C1271" s="29">
        <v>-820.09</v>
      </c>
      <c r="D1271" s="29">
        <v>0</v>
      </c>
      <c r="E1271" s="208">
        <v>0</v>
      </c>
      <c r="F1271" s="208">
        <v>0</v>
      </c>
      <c r="G1271" s="208">
        <v>0</v>
      </c>
      <c r="H1271" s="208">
        <v>0</v>
      </c>
      <c r="I1271" s="29">
        <v>3828.74</v>
      </c>
      <c r="J1271" s="208">
        <f t="shared" si="25"/>
        <v>-4648.83</v>
      </c>
      <c r="K1271" s="208">
        <f t="shared" si="26"/>
        <v>12927831.489999998</v>
      </c>
    </row>
    <row r="1272" spans="1:11" hidden="1" outlineLevel="1" x14ac:dyDescent="0.2">
      <c r="A1272" s="29" t="s">
        <v>482</v>
      </c>
      <c r="B1272" s="29">
        <v>0</v>
      </c>
      <c r="C1272" s="29">
        <v>0</v>
      </c>
      <c r="D1272" s="29">
        <v>0</v>
      </c>
      <c r="E1272" s="208">
        <v>0</v>
      </c>
      <c r="F1272" s="208">
        <v>0</v>
      </c>
      <c r="G1272" s="208">
        <v>0</v>
      </c>
      <c r="H1272" s="208">
        <v>0</v>
      </c>
      <c r="I1272" s="29">
        <v>0</v>
      </c>
      <c r="J1272" s="208">
        <f t="shared" si="25"/>
        <v>0</v>
      </c>
      <c r="K1272" s="208">
        <f t="shared" si="26"/>
        <v>6936682.54</v>
      </c>
    </row>
    <row r="1273" spans="1:11" hidden="1" outlineLevel="1" x14ac:dyDescent="0.2">
      <c r="A1273" s="29" t="s">
        <v>483</v>
      </c>
      <c r="B1273" s="29">
        <v>0</v>
      </c>
      <c r="C1273" s="29">
        <v>0</v>
      </c>
      <c r="D1273" s="29">
        <v>0</v>
      </c>
      <c r="E1273" s="208">
        <v>0</v>
      </c>
      <c r="F1273" s="208">
        <v>0</v>
      </c>
      <c r="G1273" s="208">
        <v>0</v>
      </c>
      <c r="H1273" s="208">
        <v>0</v>
      </c>
      <c r="I1273" s="29">
        <v>0</v>
      </c>
      <c r="J1273" s="208">
        <f t="shared" si="25"/>
        <v>0</v>
      </c>
      <c r="K1273" s="208">
        <f t="shared" si="26"/>
        <v>1221440.3699999999</v>
      </c>
    </row>
    <row r="1274" spans="1:11" hidden="1" outlineLevel="1" x14ac:dyDescent="0.2">
      <c r="A1274" s="29" t="s">
        <v>484</v>
      </c>
      <c r="B1274" s="29">
        <v>549.25</v>
      </c>
      <c r="C1274" s="29">
        <v>0</v>
      </c>
      <c r="D1274" s="29">
        <v>0</v>
      </c>
      <c r="E1274" s="208">
        <v>0</v>
      </c>
      <c r="F1274" s="208">
        <v>26931.84</v>
      </c>
      <c r="G1274" s="208">
        <v>0</v>
      </c>
      <c r="H1274" s="208">
        <v>0</v>
      </c>
      <c r="I1274" s="29">
        <v>0</v>
      </c>
      <c r="J1274" s="208">
        <f t="shared" si="25"/>
        <v>27481.09</v>
      </c>
      <c r="K1274" s="208">
        <f t="shared" si="26"/>
        <v>6267229.8799999999</v>
      </c>
    </row>
    <row r="1275" spans="1:11" hidden="1" outlineLevel="1" x14ac:dyDescent="0.2">
      <c r="A1275" s="29" t="s">
        <v>485</v>
      </c>
      <c r="B1275" s="29">
        <v>205.22</v>
      </c>
      <c r="C1275" s="29">
        <v>0</v>
      </c>
      <c r="D1275" s="29">
        <v>0</v>
      </c>
      <c r="E1275" s="208">
        <v>0</v>
      </c>
      <c r="F1275" s="208">
        <v>0</v>
      </c>
      <c r="G1275" s="208">
        <v>0</v>
      </c>
      <c r="H1275" s="208">
        <v>0</v>
      </c>
      <c r="I1275" s="29">
        <v>0</v>
      </c>
      <c r="J1275" s="208">
        <f t="shared" si="25"/>
        <v>205.22</v>
      </c>
      <c r="K1275" s="208">
        <f t="shared" si="26"/>
        <v>597387.3899999999</v>
      </c>
    </row>
    <row r="1276" spans="1:11" hidden="1" outlineLevel="1" x14ac:dyDescent="0.2">
      <c r="A1276" s="29" t="s">
        <v>486</v>
      </c>
      <c r="B1276" s="29">
        <v>0</v>
      </c>
      <c r="C1276" s="29">
        <v>0</v>
      </c>
      <c r="D1276" s="29">
        <v>0</v>
      </c>
      <c r="E1276" s="208">
        <v>0</v>
      </c>
      <c r="F1276" s="208">
        <v>0</v>
      </c>
      <c r="G1276" s="208">
        <v>0</v>
      </c>
      <c r="H1276" s="208">
        <v>0</v>
      </c>
      <c r="I1276" s="29">
        <v>0</v>
      </c>
      <c r="J1276" s="208">
        <f t="shared" si="25"/>
        <v>0</v>
      </c>
      <c r="K1276" s="208">
        <f t="shared" si="26"/>
        <v>1430908.3</v>
      </c>
    </row>
    <row r="1277" spans="1:11" hidden="1" outlineLevel="1" x14ac:dyDescent="0.2">
      <c r="A1277" s="29" t="s">
        <v>224</v>
      </c>
      <c r="B1277" s="29">
        <v>3692.66</v>
      </c>
      <c r="C1277" s="29">
        <v>0</v>
      </c>
      <c r="D1277" s="29">
        <v>0</v>
      </c>
      <c r="E1277" s="208">
        <v>0</v>
      </c>
      <c r="F1277" s="208">
        <v>0</v>
      </c>
      <c r="G1277" s="208">
        <v>0</v>
      </c>
      <c r="H1277" s="208">
        <v>0</v>
      </c>
      <c r="I1277" s="29">
        <v>0</v>
      </c>
      <c r="J1277" s="208">
        <f t="shared" si="25"/>
        <v>3692.66</v>
      </c>
      <c r="K1277" s="208">
        <f t="shared" si="26"/>
        <v>1516119.4999999998</v>
      </c>
    </row>
    <row r="1278" spans="1:11" hidden="1" outlineLevel="1" x14ac:dyDescent="0.2">
      <c r="A1278" s="29" t="s">
        <v>487</v>
      </c>
      <c r="B1278" s="29">
        <v>343.31</v>
      </c>
      <c r="C1278" s="29">
        <v>0</v>
      </c>
      <c r="D1278" s="29">
        <v>0</v>
      </c>
      <c r="E1278" s="208">
        <v>0</v>
      </c>
      <c r="F1278" s="208">
        <v>0</v>
      </c>
      <c r="G1278" s="208">
        <v>0</v>
      </c>
      <c r="H1278" s="208">
        <v>0</v>
      </c>
      <c r="I1278" s="29">
        <v>0</v>
      </c>
      <c r="J1278" s="208">
        <f t="shared" si="25"/>
        <v>343.31</v>
      </c>
      <c r="K1278" s="208">
        <f t="shared" si="26"/>
        <v>1221636.1300000001</v>
      </c>
    </row>
    <row r="1279" spans="1:11" hidden="1" outlineLevel="1" x14ac:dyDescent="0.2">
      <c r="A1279" s="29" t="s">
        <v>488</v>
      </c>
      <c r="B1279" s="29">
        <v>1768.37</v>
      </c>
      <c r="C1279" s="29">
        <v>0</v>
      </c>
      <c r="D1279" s="29">
        <v>0</v>
      </c>
      <c r="E1279" s="208">
        <v>0</v>
      </c>
      <c r="F1279" s="208">
        <v>0</v>
      </c>
      <c r="G1279" s="208">
        <v>0</v>
      </c>
      <c r="H1279" s="208">
        <v>0</v>
      </c>
      <c r="I1279" s="29">
        <v>0</v>
      </c>
      <c r="J1279" s="208">
        <f t="shared" si="25"/>
        <v>1768.37</v>
      </c>
      <c r="K1279" s="208">
        <f t="shared" si="26"/>
        <v>4139003.4399999995</v>
      </c>
    </row>
    <row r="1280" spans="1:11" hidden="1" outlineLevel="1" x14ac:dyDescent="0.2">
      <c r="A1280" s="29" t="s">
        <v>489</v>
      </c>
      <c r="B1280" s="29">
        <v>0</v>
      </c>
      <c r="C1280" s="29">
        <v>0</v>
      </c>
      <c r="D1280" s="29">
        <v>0</v>
      </c>
      <c r="E1280" s="208">
        <v>0</v>
      </c>
      <c r="F1280" s="208">
        <v>0</v>
      </c>
      <c r="G1280" s="208">
        <v>0</v>
      </c>
      <c r="H1280" s="208">
        <v>0</v>
      </c>
      <c r="I1280" s="29">
        <v>0</v>
      </c>
      <c r="J1280" s="208">
        <f t="shared" si="25"/>
        <v>0</v>
      </c>
      <c r="K1280" s="208">
        <f t="shared" si="26"/>
        <v>13192384.640000001</v>
      </c>
    </row>
    <row r="1281" spans="1:11" hidden="1" outlineLevel="1" x14ac:dyDescent="0.2">
      <c r="A1281" s="29" t="s">
        <v>490</v>
      </c>
      <c r="B1281" s="29">
        <v>0</v>
      </c>
      <c r="C1281" s="29">
        <v>0</v>
      </c>
      <c r="D1281" s="29">
        <v>0</v>
      </c>
      <c r="E1281" s="208">
        <v>0</v>
      </c>
      <c r="F1281" s="208">
        <v>0</v>
      </c>
      <c r="G1281" s="208">
        <v>0</v>
      </c>
      <c r="H1281" s="208">
        <v>0</v>
      </c>
      <c r="I1281" s="29">
        <v>0</v>
      </c>
      <c r="J1281" s="208">
        <f t="shared" si="25"/>
        <v>0</v>
      </c>
      <c r="K1281" s="208">
        <f t="shared" si="26"/>
        <v>2889134.5199999996</v>
      </c>
    </row>
    <row r="1282" spans="1:11" hidden="1" outlineLevel="1" x14ac:dyDescent="0.2">
      <c r="A1282" s="29" t="s">
        <v>491</v>
      </c>
      <c r="B1282" s="29">
        <v>0</v>
      </c>
      <c r="C1282" s="29">
        <v>0</v>
      </c>
      <c r="D1282" s="29">
        <v>0</v>
      </c>
      <c r="E1282" s="208">
        <v>0</v>
      </c>
      <c r="F1282" s="208">
        <v>0</v>
      </c>
      <c r="G1282" s="208">
        <v>0</v>
      </c>
      <c r="H1282" s="208">
        <v>0</v>
      </c>
      <c r="I1282" s="29">
        <v>0</v>
      </c>
      <c r="J1282" s="208">
        <f t="shared" si="25"/>
        <v>0</v>
      </c>
      <c r="K1282" s="208">
        <f t="shared" si="26"/>
        <v>3096414.19</v>
      </c>
    </row>
    <row r="1283" spans="1:11" hidden="1" outlineLevel="1" x14ac:dyDescent="0.2">
      <c r="A1283" s="29" t="s">
        <v>492</v>
      </c>
      <c r="B1283" s="29">
        <v>951.56999999999994</v>
      </c>
      <c r="C1283" s="29">
        <v>54792.35</v>
      </c>
      <c r="D1283" s="29">
        <v>0</v>
      </c>
      <c r="E1283" s="208">
        <v>0</v>
      </c>
      <c r="F1283" s="208">
        <v>0</v>
      </c>
      <c r="G1283" s="208">
        <v>0</v>
      </c>
      <c r="H1283" s="208">
        <v>0</v>
      </c>
      <c r="I1283" s="29">
        <v>0</v>
      </c>
      <c r="J1283" s="208">
        <f t="shared" si="25"/>
        <v>55743.92</v>
      </c>
      <c r="K1283" s="208">
        <f t="shared" si="26"/>
        <v>13400025.209999999</v>
      </c>
    </row>
    <row r="1284" spans="1:11" hidden="1" outlineLevel="1" x14ac:dyDescent="0.2">
      <c r="A1284" s="29" t="s">
        <v>493</v>
      </c>
      <c r="B1284" s="29">
        <v>0</v>
      </c>
      <c r="C1284" s="29">
        <v>0</v>
      </c>
      <c r="D1284" s="29">
        <v>0</v>
      </c>
      <c r="E1284" s="208">
        <v>0</v>
      </c>
      <c r="F1284" s="208">
        <v>0</v>
      </c>
      <c r="G1284" s="208">
        <v>0</v>
      </c>
      <c r="H1284" s="208">
        <v>0</v>
      </c>
      <c r="I1284" s="29">
        <v>0</v>
      </c>
      <c r="J1284" s="208">
        <f t="shared" si="25"/>
        <v>0</v>
      </c>
      <c r="K1284" s="208">
        <f t="shared" si="26"/>
        <v>148744.54</v>
      </c>
    </row>
    <row r="1285" spans="1:11" hidden="1" outlineLevel="1" x14ac:dyDescent="0.2">
      <c r="A1285" s="29" t="s">
        <v>494</v>
      </c>
      <c r="B1285" s="29">
        <v>0</v>
      </c>
      <c r="C1285" s="29">
        <v>0</v>
      </c>
      <c r="D1285" s="29">
        <v>0</v>
      </c>
      <c r="E1285" s="208">
        <v>0</v>
      </c>
      <c r="F1285" s="208">
        <v>0</v>
      </c>
      <c r="G1285" s="208">
        <v>0</v>
      </c>
      <c r="H1285" s="208">
        <v>0</v>
      </c>
      <c r="I1285" s="29">
        <v>0</v>
      </c>
      <c r="J1285" s="208">
        <f t="shared" si="25"/>
        <v>0</v>
      </c>
      <c r="K1285" s="208">
        <f t="shared" si="26"/>
        <v>8752400.9399999995</v>
      </c>
    </row>
    <row r="1286" spans="1:11" hidden="1" outlineLevel="1" x14ac:dyDescent="0.2">
      <c r="A1286" s="29" t="s">
        <v>495</v>
      </c>
      <c r="B1286" s="29">
        <v>26579.97</v>
      </c>
      <c r="C1286" s="29">
        <v>0</v>
      </c>
      <c r="D1286" s="29">
        <v>0</v>
      </c>
      <c r="E1286" s="208">
        <v>0</v>
      </c>
      <c r="F1286" s="208">
        <v>0</v>
      </c>
      <c r="G1286" s="208">
        <v>0</v>
      </c>
      <c r="H1286" s="208">
        <v>0</v>
      </c>
      <c r="I1286" s="29">
        <v>0</v>
      </c>
      <c r="J1286" s="208">
        <f t="shared" si="25"/>
        <v>26579.97</v>
      </c>
      <c r="K1286" s="208">
        <f t="shared" si="26"/>
        <v>2586762.5400000005</v>
      </c>
    </row>
    <row r="1287" spans="1:11" hidden="1" outlineLevel="1" x14ac:dyDescent="0.2">
      <c r="A1287" s="29" t="s">
        <v>496</v>
      </c>
      <c r="B1287" s="29">
        <v>0</v>
      </c>
      <c r="C1287" s="29">
        <v>0</v>
      </c>
      <c r="D1287" s="29">
        <v>0</v>
      </c>
      <c r="E1287" s="208">
        <v>0</v>
      </c>
      <c r="F1287" s="208">
        <v>0</v>
      </c>
      <c r="G1287" s="208">
        <v>0</v>
      </c>
      <c r="H1287" s="208">
        <v>0</v>
      </c>
      <c r="I1287" s="29">
        <v>0</v>
      </c>
      <c r="J1287" s="208">
        <f t="shared" si="25"/>
        <v>0</v>
      </c>
      <c r="K1287" s="208">
        <f t="shared" si="26"/>
        <v>565839.42999999993</v>
      </c>
    </row>
    <row r="1288" spans="1:11" hidden="1" outlineLevel="1" x14ac:dyDescent="0.2">
      <c r="A1288" s="29" t="s">
        <v>497</v>
      </c>
      <c r="B1288" s="29">
        <v>0</v>
      </c>
      <c r="C1288" s="29">
        <v>0</v>
      </c>
      <c r="D1288" s="29">
        <v>0</v>
      </c>
      <c r="E1288" s="208">
        <v>0</v>
      </c>
      <c r="F1288" s="208">
        <v>0</v>
      </c>
      <c r="G1288" s="208">
        <v>0</v>
      </c>
      <c r="H1288" s="208">
        <v>0</v>
      </c>
      <c r="I1288" s="29">
        <v>0</v>
      </c>
      <c r="J1288" s="208">
        <f t="shared" si="25"/>
        <v>0</v>
      </c>
      <c r="K1288" s="208">
        <f t="shared" si="26"/>
        <v>2049449.0699999998</v>
      </c>
    </row>
    <row r="1289" spans="1:11" hidden="1" outlineLevel="1" x14ac:dyDescent="0.2">
      <c r="A1289" s="29" t="s">
        <v>498</v>
      </c>
      <c r="B1289" s="29">
        <v>0</v>
      </c>
      <c r="C1289" s="29">
        <v>0</v>
      </c>
      <c r="D1289" s="29">
        <v>0</v>
      </c>
      <c r="E1289" s="208">
        <v>0</v>
      </c>
      <c r="F1289" s="208">
        <v>0</v>
      </c>
      <c r="G1289" s="208">
        <v>0</v>
      </c>
      <c r="H1289" s="208">
        <v>0</v>
      </c>
      <c r="I1289" s="29">
        <v>0</v>
      </c>
      <c r="J1289" s="208">
        <f t="shared" si="25"/>
        <v>0</v>
      </c>
      <c r="K1289" s="208">
        <f t="shared" si="26"/>
        <v>553768.86</v>
      </c>
    </row>
    <row r="1290" spans="1:11" hidden="1" outlineLevel="1" x14ac:dyDescent="0.2">
      <c r="A1290" s="29" t="s">
        <v>499</v>
      </c>
      <c r="B1290" s="29">
        <v>-577.11</v>
      </c>
      <c r="C1290" s="29">
        <v>0</v>
      </c>
      <c r="D1290" s="29">
        <v>0</v>
      </c>
      <c r="E1290" s="208">
        <v>0</v>
      </c>
      <c r="F1290" s="208">
        <v>0</v>
      </c>
      <c r="G1290" s="208">
        <v>0</v>
      </c>
      <c r="H1290" s="208">
        <v>0</v>
      </c>
      <c r="I1290" s="29">
        <v>0</v>
      </c>
      <c r="J1290" s="208">
        <f t="shared" si="25"/>
        <v>-577.11</v>
      </c>
      <c r="K1290" s="208">
        <f t="shared" si="26"/>
        <v>5072518.3499999996</v>
      </c>
    </row>
    <row r="1291" spans="1:11" hidden="1" outlineLevel="1" x14ac:dyDescent="0.2">
      <c r="A1291" s="29" t="s">
        <v>500</v>
      </c>
      <c r="B1291" s="29">
        <v>4807.2699999999995</v>
      </c>
      <c r="C1291" s="29">
        <v>0</v>
      </c>
      <c r="D1291" s="29">
        <v>0</v>
      </c>
      <c r="E1291" s="208">
        <v>0</v>
      </c>
      <c r="F1291" s="208">
        <v>33502.42</v>
      </c>
      <c r="G1291" s="208">
        <v>0</v>
      </c>
      <c r="H1291" s="208">
        <v>0</v>
      </c>
      <c r="I1291" s="29">
        <v>0</v>
      </c>
      <c r="J1291" s="208">
        <f t="shared" si="25"/>
        <v>38309.689999999995</v>
      </c>
      <c r="K1291" s="208">
        <f t="shared" si="26"/>
        <v>7603765.0399999991</v>
      </c>
    </row>
    <row r="1292" spans="1:11" hidden="1" outlineLevel="1" x14ac:dyDescent="0.2">
      <c r="A1292" s="29" t="s">
        <v>501</v>
      </c>
      <c r="B1292" s="29">
        <v>0</v>
      </c>
      <c r="C1292" s="29">
        <v>0</v>
      </c>
      <c r="D1292" s="29">
        <v>0</v>
      </c>
      <c r="E1292" s="208">
        <v>0</v>
      </c>
      <c r="F1292" s="208">
        <v>0</v>
      </c>
      <c r="G1292" s="208">
        <v>0</v>
      </c>
      <c r="H1292" s="208">
        <v>0</v>
      </c>
      <c r="I1292" s="29">
        <v>0</v>
      </c>
      <c r="J1292" s="208">
        <f t="shared" si="25"/>
        <v>0</v>
      </c>
      <c r="K1292" s="208">
        <f t="shared" si="26"/>
        <v>2412981.9</v>
      </c>
    </row>
    <row r="1293" spans="1:11" hidden="1" outlineLevel="1" x14ac:dyDescent="0.2">
      <c r="A1293" s="29" t="s">
        <v>502</v>
      </c>
      <c r="B1293" s="29">
        <v>4632.8900000000003</v>
      </c>
      <c r="C1293" s="29">
        <v>0</v>
      </c>
      <c r="D1293" s="29">
        <v>0</v>
      </c>
      <c r="E1293" s="208">
        <v>0</v>
      </c>
      <c r="F1293" s="208">
        <v>0</v>
      </c>
      <c r="G1293" s="208">
        <v>0</v>
      </c>
      <c r="H1293" s="208">
        <v>0</v>
      </c>
      <c r="I1293" s="29">
        <v>0</v>
      </c>
      <c r="J1293" s="208">
        <f t="shared" si="25"/>
        <v>4632.8900000000003</v>
      </c>
      <c r="K1293" s="208">
        <f t="shared" si="26"/>
        <v>6099230.9799999995</v>
      </c>
    </row>
    <row r="1294" spans="1:11" hidden="1" outlineLevel="1" x14ac:dyDescent="0.2">
      <c r="A1294" s="29" t="s">
        <v>503</v>
      </c>
      <c r="B1294" s="29">
        <v>3990.3099999999995</v>
      </c>
      <c r="C1294" s="29">
        <v>-646.78</v>
      </c>
      <c r="D1294" s="29">
        <v>0</v>
      </c>
      <c r="E1294" s="208">
        <v>0</v>
      </c>
      <c r="F1294" s="208">
        <v>0</v>
      </c>
      <c r="G1294" s="208">
        <v>0</v>
      </c>
      <c r="H1294" s="208">
        <v>0</v>
      </c>
      <c r="I1294" s="29">
        <v>0</v>
      </c>
      <c r="J1294" s="208">
        <f t="shared" si="25"/>
        <v>3343.5299999999997</v>
      </c>
      <c r="K1294" s="208">
        <f t="shared" si="26"/>
        <v>10126438</v>
      </c>
    </row>
    <row r="1295" spans="1:11" hidden="1" outlineLevel="1" x14ac:dyDescent="0.2">
      <c r="A1295" s="29" t="s">
        <v>504</v>
      </c>
      <c r="B1295" s="29">
        <v>0</v>
      </c>
      <c r="C1295" s="29">
        <v>0</v>
      </c>
      <c r="D1295" s="29">
        <v>0</v>
      </c>
      <c r="E1295" s="208">
        <v>0</v>
      </c>
      <c r="F1295" s="208">
        <v>0</v>
      </c>
      <c r="G1295" s="208">
        <v>0</v>
      </c>
      <c r="H1295" s="208">
        <v>0</v>
      </c>
      <c r="I1295" s="29">
        <v>0</v>
      </c>
      <c r="J1295" s="208">
        <f t="shared" si="25"/>
        <v>0</v>
      </c>
      <c r="K1295" s="208">
        <f t="shared" si="26"/>
        <v>619952.01</v>
      </c>
    </row>
    <row r="1296" spans="1:11" hidden="1" outlineLevel="1" x14ac:dyDescent="0.2">
      <c r="A1296" s="29" t="s">
        <v>505</v>
      </c>
      <c r="B1296" s="29">
        <v>0</v>
      </c>
      <c r="C1296" s="29">
        <v>0</v>
      </c>
      <c r="D1296" s="29">
        <v>0</v>
      </c>
      <c r="E1296" s="208">
        <v>0</v>
      </c>
      <c r="F1296" s="208">
        <v>0</v>
      </c>
      <c r="G1296" s="208">
        <v>0</v>
      </c>
      <c r="H1296" s="208">
        <v>0</v>
      </c>
      <c r="I1296" s="29">
        <v>0</v>
      </c>
      <c r="J1296" s="208">
        <f t="shared" si="25"/>
        <v>0</v>
      </c>
      <c r="K1296" s="208">
        <f t="shared" si="26"/>
        <v>1506557.2999999998</v>
      </c>
    </row>
    <row r="1297" spans="1:11" hidden="1" outlineLevel="1" x14ac:dyDescent="0.2">
      <c r="A1297" s="29" t="s">
        <v>506</v>
      </c>
      <c r="B1297" s="29">
        <v>0</v>
      </c>
      <c r="C1297" s="29">
        <v>0</v>
      </c>
      <c r="D1297" s="29">
        <v>0</v>
      </c>
      <c r="E1297" s="208">
        <v>0</v>
      </c>
      <c r="F1297" s="208">
        <v>0</v>
      </c>
      <c r="G1297" s="208">
        <v>0</v>
      </c>
      <c r="H1297" s="208">
        <v>0</v>
      </c>
      <c r="I1297" s="29">
        <v>0</v>
      </c>
      <c r="J1297" s="208">
        <f t="shared" si="25"/>
        <v>0</v>
      </c>
      <c r="K1297" s="208">
        <f t="shared" si="26"/>
        <v>2397827.04</v>
      </c>
    </row>
    <row r="1298" spans="1:11" hidden="1" outlineLevel="1" x14ac:dyDescent="0.2">
      <c r="A1298" s="29" t="s">
        <v>507</v>
      </c>
      <c r="B1298" s="29">
        <v>0</v>
      </c>
      <c r="C1298" s="29">
        <v>0</v>
      </c>
      <c r="D1298" s="29">
        <v>0</v>
      </c>
      <c r="E1298" s="208">
        <v>0</v>
      </c>
      <c r="F1298" s="208">
        <v>104301.49</v>
      </c>
      <c r="G1298" s="208">
        <v>0</v>
      </c>
      <c r="H1298" s="208">
        <v>0</v>
      </c>
      <c r="I1298" s="29">
        <v>0</v>
      </c>
      <c r="J1298" s="208">
        <f t="shared" si="25"/>
        <v>104301.49</v>
      </c>
      <c r="K1298" s="208">
        <f t="shared" si="26"/>
        <v>3613115.73</v>
      </c>
    </row>
    <row r="1299" spans="1:11" hidden="1" outlineLevel="1" x14ac:dyDescent="0.2">
      <c r="A1299" s="29" t="s">
        <v>508</v>
      </c>
      <c r="B1299" s="29">
        <v>2713.85</v>
      </c>
      <c r="C1299" s="29">
        <v>0</v>
      </c>
      <c r="D1299" s="29">
        <v>0</v>
      </c>
      <c r="E1299" s="208">
        <v>0</v>
      </c>
      <c r="F1299" s="208">
        <v>0</v>
      </c>
      <c r="G1299" s="208">
        <v>0</v>
      </c>
      <c r="H1299" s="208">
        <v>24292.959999999999</v>
      </c>
      <c r="I1299" s="29">
        <v>0</v>
      </c>
      <c r="J1299" s="208">
        <f t="shared" si="25"/>
        <v>-21579.11</v>
      </c>
      <c r="K1299" s="208">
        <f t="shared" si="26"/>
        <v>6239244.3999999994</v>
      </c>
    </row>
    <row r="1300" spans="1:11" hidden="1" outlineLevel="1" x14ac:dyDescent="0.2">
      <c r="A1300" s="29" t="s">
        <v>509</v>
      </c>
      <c r="B1300" s="29">
        <v>0</v>
      </c>
      <c r="C1300" s="29">
        <v>0</v>
      </c>
      <c r="D1300" s="29">
        <v>0</v>
      </c>
      <c r="E1300" s="208">
        <v>0</v>
      </c>
      <c r="F1300" s="208">
        <v>0</v>
      </c>
      <c r="G1300" s="208">
        <v>0</v>
      </c>
      <c r="H1300" s="208">
        <v>0</v>
      </c>
      <c r="I1300" s="29">
        <v>0</v>
      </c>
      <c r="J1300" s="208">
        <f t="shared" si="25"/>
        <v>0</v>
      </c>
      <c r="K1300" s="208">
        <f t="shared" si="26"/>
        <v>447767.58</v>
      </c>
    </row>
    <row r="1301" spans="1:11" hidden="1" outlineLevel="1" x14ac:dyDescent="0.2">
      <c r="A1301" s="29" t="s">
        <v>510</v>
      </c>
      <c r="B1301" s="29">
        <v>0</v>
      </c>
      <c r="C1301" s="29">
        <v>0</v>
      </c>
      <c r="D1301" s="29">
        <v>0</v>
      </c>
      <c r="E1301" s="208">
        <v>0</v>
      </c>
      <c r="F1301" s="208">
        <v>0</v>
      </c>
      <c r="G1301" s="208">
        <v>0</v>
      </c>
      <c r="H1301" s="208">
        <v>0</v>
      </c>
      <c r="I1301" s="29">
        <v>0</v>
      </c>
      <c r="J1301" s="208">
        <f t="shared" si="25"/>
        <v>0</v>
      </c>
      <c r="K1301" s="208">
        <f t="shared" si="26"/>
        <v>185206</v>
      </c>
    </row>
    <row r="1302" spans="1:11" hidden="1" outlineLevel="1" x14ac:dyDescent="0.2">
      <c r="A1302" s="29" t="s">
        <v>511</v>
      </c>
      <c r="B1302" s="29">
        <v>211.8</v>
      </c>
      <c r="C1302" s="29">
        <v>0</v>
      </c>
      <c r="D1302" s="29">
        <v>0</v>
      </c>
      <c r="E1302" s="208">
        <v>0</v>
      </c>
      <c r="F1302" s="208">
        <v>0</v>
      </c>
      <c r="G1302" s="208">
        <v>0</v>
      </c>
      <c r="H1302" s="208">
        <v>0</v>
      </c>
      <c r="I1302" s="29">
        <v>0</v>
      </c>
      <c r="J1302" s="208">
        <f t="shared" si="25"/>
        <v>211.8</v>
      </c>
      <c r="K1302" s="208">
        <f t="shared" si="26"/>
        <v>179837.33</v>
      </c>
    </row>
    <row r="1303" spans="1:11" hidden="1" outlineLevel="1" x14ac:dyDescent="0.2">
      <c r="A1303" s="29" t="s">
        <v>512</v>
      </c>
      <c r="B1303" s="29">
        <v>0</v>
      </c>
      <c r="C1303" s="29">
        <v>0</v>
      </c>
      <c r="D1303" s="29">
        <v>0</v>
      </c>
      <c r="E1303" s="208">
        <v>0</v>
      </c>
      <c r="F1303" s="208">
        <v>0</v>
      </c>
      <c r="G1303" s="208">
        <v>0</v>
      </c>
      <c r="H1303" s="208">
        <v>0</v>
      </c>
      <c r="I1303" s="29">
        <v>0</v>
      </c>
      <c r="J1303" s="208">
        <f t="shared" si="25"/>
        <v>0</v>
      </c>
      <c r="K1303" s="208">
        <f t="shared" si="26"/>
        <v>12801899.15</v>
      </c>
    </row>
    <row r="1304" spans="1:11" hidden="1" outlineLevel="1" x14ac:dyDescent="0.2">
      <c r="A1304" s="29" t="s">
        <v>513</v>
      </c>
      <c r="B1304" s="29">
        <v>3093.72</v>
      </c>
      <c r="C1304" s="29">
        <v>0</v>
      </c>
      <c r="D1304" s="29">
        <v>0</v>
      </c>
      <c r="E1304" s="208">
        <v>0</v>
      </c>
      <c r="F1304" s="208">
        <v>0</v>
      </c>
      <c r="G1304" s="208">
        <v>0</v>
      </c>
      <c r="H1304" s="208">
        <v>0</v>
      </c>
      <c r="I1304" s="29">
        <v>0</v>
      </c>
      <c r="J1304" s="208">
        <f t="shared" si="25"/>
        <v>3093.72</v>
      </c>
      <c r="K1304" s="208">
        <f t="shared" si="26"/>
        <v>1484684.19</v>
      </c>
    </row>
    <row r="1305" spans="1:11" hidden="1" outlineLevel="1" x14ac:dyDescent="0.2">
      <c r="A1305" s="29" t="s">
        <v>514</v>
      </c>
      <c r="B1305" s="29">
        <v>0</v>
      </c>
      <c r="C1305" s="29">
        <v>0</v>
      </c>
      <c r="D1305" s="29">
        <v>0</v>
      </c>
      <c r="E1305" s="208">
        <v>0</v>
      </c>
      <c r="F1305" s="208">
        <v>0</v>
      </c>
      <c r="G1305" s="208">
        <v>0</v>
      </c>
      <c r="H1305" s="208">
        <v>0</v>
      </c>
      <c r="I1305" s="29">
        <v>0</v>
      </c>
      <c r="J1305" s="208">
        <f t="shared" si="25"/>
        <v>0</v>
      </c>
      <c r="K1305" s="208">
        <f t="shared" si="26"/>
        <v>9619860.2300000023</v>
      </c>
    </row>
    <row r="1306" spans="1:11" hidden="1" outlineLevel="1" x14ac:dyDescent="0.2">
      <c r="A1306" s="29" t="s">
        <v>515</v>
      </c>
      <c r="B1306" s="29">
        <v>0</v>
      </c>
      <c r="C1306" s="29">
        <v>0</v>
      </c>
      <c r="D1306" s="29">
        <v>0</v>
      </c>
      <c r="E1306" s="208">
        <v>0</v>
      </c>
      <c r="F1306" s="208">
        <v>0</v>
      </c>
      <c r="G1306" s="208">
        <v>0</v>
      </c>
      <c r="H1306" s="208">
        <v>0</v>
      </c>
      <c r="I1306" s="29">
        <v>0</v>
      </c>
      <c r="J1306" s="208">
        <f t="shared" si="25"/>
        <v>0</v>
      </c>
      <c r="K1306" s="208">
        <f t="shared" si="26"/>
        <v>875089.06</v>
      </c>
    </row>
    <row r="1307" spans="1:11" hidden="1" outlineLevel="1" x14ac:dyDescent="0.2">
      <c r="A1307" s="29" t="s">
        <v>516</v>
      </c>
      <c r="B1307" s="29">
        <v>0</v>
      </c>
      <c r="C1307" s="29">
        <v>-354385.04</v>
      </c>
      <c r="D1307" s="29">
        <v>0</v>
      </c>
      <c r="E1307" s="208">
        <v>0</v>
      </c>
      <c r="F1307" s="208">
        <v>0</v>
      </c>
      <c r="G1307" s="208">
        <v>0</v>
      </c>
      <c r="H1307" s="208">
        <v>0</v>
      </c>
      <c r="I1307" s="29">
        <v>83626.850000000006</v>
      </c>
      <c r="J1307" s="208">
        <f t="shared" si="25"/>
        <v>-438011.89</v>
      </c>
      <c r="K1307" s="208">
        <f t="shared" si="26"/>
        <v>1736562470.45</v>
      </c>
    </row>
    <row r="1308" spans="1:11" hidden="1" outlineLevel="1" x14ac:dyDescent="0.2">
      <c r="A1308" s="29" t="s">
        <v>517</v>
      </c>
      <c r="B1308" s="29">
        <v>-357548.23</v>
      </c>
      <c r="C1308" s="29">
        <v>0</v>
      </c>
      <c r="D1308" s="29">
        <v>1821.99</v>
      </c>
      <c r="E1308" s="208">
        <v>0</v>
      </c>
      <c r="F1308" s="208">
        <v>19109.04</v>
      </c>
      <c r="G1308" s="208">
        <v>0</v>
      </c>
      <c r="H1308" s="208">
        <v>0</v>
      </c>
      <c r="I1308" s="29">
        <v>1514.33</v>
      </c>
      <c r="J1308" s="208">
        <f t="shared" si="25"/>
        <v>-338131.53</v>
      </c>
      <c r="K1308" s="208">
        <f t="shared" si="26"/>
        <v>12446019.639999999</v>
      </c>
    </row>
    <row r="1309" spans="1:11" hidden="1" outlineLevel="1" x14ac:dyDescent="0.2">
      <c r="A1309" s="29" t="s">
        <v>518</v>
      </c>
      <c r="B1309" s="29">
        <v>0</v>
      </c>
      <c r="C1309" s="29">
        <v>0</v>
      </c>
      <c r="D1309" s="29">
        <v>0</v>
      </c>
      <c r="E1309" s="208">
        <v>0</v>
      </c>
      <c r="F1309" s="208">
        <v>0</v>
      </c>
      <c r="G1309" s="208">
        <v>0</v>
      </c>
      <c r="H1309" s="208">
        <v>0</v>
      </c>
      <c r="I1309" s="29">
        <v>0</v>
      </c>
      <c r="J1309" s="208">
        <f t="shared" si="25"/>
        <v>0</v>
      </c>
      <c r="K1309" s="208">
        <f t="shared" si="26"/>
        <v>3398548.5300000003</v>
      </c>
    </row>
    <row r="1310" spans="1:11" hidden="1" outlineLevel="1" x14ac:dyDescent="0.2">
      <c r="A1310" s="29" t="s">
        <v>519</v>
      </c>
      <c r="B1310" s="29">
        <v>0</v>
      </c>
      <c r="C1310" s="29">
        <v>0</v>
      </c>
      <c r="D1310" s="29">
        <v>0</v>
      </c>
      <c r="E1310" s="208">
        <v>0</v>
      </c>
      <c r="F1310" s="208">
        <v>0</v>
      </c>
      <c r="G1310" s="208">
        <v>0</v>
      </c>
      <c r="H1310" s="208">
        <v>0</v>
      </c>
      <c r="I1310" s="29">
        <v>0</v>
      </c>
      <c r="J1310" s="208">
        <f t="shared" si="25"/>
        <v>0</v>
      </c>
      <c r="K1310" s="208">
        <f t="shared" si="26"/>
        <v>1670937.3099999998</v>
      </c>
    </row>
    <row r="1311" spans="1:11" hidden="1" outlineLevel="1" x14ac:dyDescent="0.2">
      <c r="A1311" s="29" t="s">
        <v>520</v>
      </c>
      <c r="B1311" s="29">
        <v>0</v>
      </c>
      <c r="C1311" s="29">
        <v>0</v>
      </c>
      <c r="D1311" s="29">
        <v>0</v>
      </c>
      <c r="E1311" s="208">
        <v>0</v>
      </c>
      <c r="F1311" s="208">
        <v>0</v>
      </c>
      <c r="G1311" s="208">
        <v>0</v>
      </c>
      <c r="H1311" s="208">
        <v>0</v>
      </c>
      <c r="I1311" s="29">
        <v>0</v>
      </c>
      <c r="J1311" s="208">
        <f t="shared" si="25"/>
        <v>0</v>
      </c>
      <c r="K1311" s="208">
        <f t="shared" si="26"/>
        <v>795572.23</v>
      </c>
    </row>
    <row r="1312" spans="1:11" hidden="1" outlineLevel="1" x14ac:dyDescent="0.2">
      <c r="A1312" s="29" t="s">
        <v>168</v>
      </c>
      <c r="B1312" s="29">
        <v>0</v>
      </c>
      <c r="C1312" s="29">
        <v>0</v>
      </c>
      <c r="D1312" s="29">
        <v>0</v>
      </c>
      <c r="E1312" s="208">
        <v>0</v>
      </c>
      <c r="F1312" s="208">
        <v>0</v>
      </c>
      <c r="G1312" s="208">
        <v>0</v>
      </c>
      <c r="H1312" s="208">
        <v>0</v>
      </c>
      <c r="I1312" s="29">
        <v>0</v>
      </c>
      <c r="J1312" s="208">
        <f t="shared" si="25"/>
        <v>0</v>
      </c>
      <c r="K1312" s="208">
        <f t="shared" si="26"/>
        <v>20935830.519999996</v>
      </c>
    </row>
    <row r="1313" spans="1:11" hidden="1" outlineLevel="1" x14ac:dyDescent="0.2">
      <c r="A1313" s="29" t="s">
        <v>521</v>
      </c>
      <c r="B1313" s="29">
        <v>152713.54999999999</v>
      </c>
      <c r="C1313" s="29">
        <v>0</v>
      </c>
      <c r="D1313" s="29">
        <v>0</v>
      </c>
      <c r="E1313" s="208">
        <v>0</v>
      </c>
      <c r="F1313" s="208">
        <v>0</v>
      </c>
      <c r="G1313" s="208">
        <v>0</v>
      </c>
      <c r="H1313" s="208">
        <v>0</v>
      </c>
      <c r="I1313" s="29">
        <v>0</v>
      </c>
      <c r="J1313" s="208">
        <f t="shared" si="25"/>
        <v>152713.54999999999</v>
      </c>
      <c r="K1313" s="208">
        <f t="shared" si="26"/>
        <v>1759412.2999999998</v>
      </c>
    </row>
    <row r="1314" spans="1:11" hidden="1" outlineLevel="1" x14ac:dyDescent="0.2">
      <c r="A1314" s="29" t="s">
        <v>522</v>
      </c>
      <c r="B1314" s="29">
        <v>0</v>
      </c>
      <c r="C1314" s="29">
        <v>0</v>
      </c>
      <c r="D1314" s="29">
        <v>0</v>
      </c>
      <c r="E1314" s="208">
        <v>0</v>
      </c>
      <c r="F1314" s="208">
        <v>0</v>
      </c>
      <c r="G1314" s="208">
        <v>0</v>
      </c>
      <c r="H1314" s="208">
        <v>0</v>
      </c>
      <c r="I1314" s="29">
        <v>0</v>
      </c>
      <c r="J1314" s="208">
        <f t="shared" si="25"/>
        <v>0</v>
      </c>
      <c r="K1314" s="208">
        <f t="shared" si="26"/>
        <v>1999044.67</v>
      </c>
    </row>
    <row r="1315" spans="1:11" hidden="1" outlineLevel="1" x14ac:dyDescent="0.2">
      <c r="A1315" s="29" t="s">
        <v>523</v>
      </c>
      <c r="B1315" s="29">
        <v>0</v>
      </c>
      <c r="C1315" s="29">
        <v>0</v>
      </c>
      <c r="D1315" s="29">
        <v>0</v>
      </c>
      <c r="E1315" s="208">
        <v>0</v>
      </c>
      <c r="F1315" s="208">
        <v>0</v>
      </c>
      <c r="G1315" s="208">
        <v>0</v>
      </c>
      <c r="H1315" s="208">
        <v>0</v>
      </c>
      <c r="I1315" s="29">
        <v>0</v>
      </c>
      <c r="J1315" s="208">
        <f t="shared" si="25"/>
        <v>0</v>
      </c>
      <c r="K1315" s="208">
        <f t="shared" si="26"/>
        <v>1443544.7300000002</v>
      </c>
    </row>
    <row r="1316" spans="1:11" hidden="1" outlineLevel="1" x14ac:dyDescent="0.2">
      <c r="A1316" s="29" t="s">
        <v>524</v>
      </c>
      <c r="B1316" s="29">
        <v>0</v>
      </c>
      <c r="C1316" s="29">
        <v>0</v>
      </c>
      <c r="D1316" s="29">
        <v>0</v>
      </c>
      <c r="E1316" s="208">
        <v>0</v>
      </c>
      <c r="F1316" s="208">
        <v>0</v>
      </c>
      <c r="G1316" s="208">
        <v>0</v>
      </c>
      <c r="H1316" s="208">
        <v>0</v>
      </c>
      <c r="I1316" s="29">
        <v>0</v>
      </c>
      <c r="J1316" s="208">
        <f t="shared" si="25"/>
        <v>0</v>
      </c>
      <c r="K1316" s="208">
        <f t="shared" si="26"/>
        <v>414916.04</v>
      </c>
    </row>
    <row r="1317" spans="1:11" hidden="1" outlineLevel="1" x14ac:dyDescent="0.2">
      <c r="A1317" s="29" t="s">
        <v>525</v>
      </c>
      <c r="B1317" s="29">
        <v>0</v>
      </c>
      <c r="C1317" s="29">
        <v>0</v>
      </c>
      <c r="D1317" s="29">
        <v>0</v>
      </c>
      <c r="E1317" s="208">
        <v>0</v>
      </c>
      <c r="F1317" s="208">
        <v>0</v>
      </c>
      <c r="G1317" s="208">
        <v>0</v>
      </c>
      <c r="H1317" s="208">
        <v>0</v>
      </c>
      <c r="I1317" s="29">
        <v>0</v>
      </c>
      <c r="J1317" s="208">
        <f t="shared" si="25"/>
        <v>0</v>
      </c>
      <c r="K1317" s="208">
        <f t="shared" si="26"/>
        <v>8433661.5199999996</v>
      </c>
    </row>
    <row r="1318" spans="1:11" hidden="1" outlineLevel="1" x14ac:dyDescent="0.2">
      <c r="A1318" s="29" t="s">
        <v>526</v>
      </c>
      <c r="B1318" s="29">
        <v>0</v>
      </c>
      <c r="C1318" s="29">
        <v>0</v>
      </c>
      <c r="D1318" s="29">
        <v>0</v>
      </c>
      <c r="E1318" s="208">
        <v>0</v>
      </c>
      <c r="F1318" s="208">
        <v>0</v>
      </c>
      <c r="G1318" s="208">
        <v>0</v>
      </c>
      <c r="H1318" s="208">
        <v>0</v>
      </c>
      <c r="I1318" s="29">
        <v>0</v>
      </c>
      <c r="J1318" s="208">
        <f t="shared" si="25"/>
        <v>0</v>
      </c>
      <c r="K1318" s="208">
        <f t="shared" si="26"/>
        <v>2160399.02</v>
      </c>
    </row>
    <row r="1319" spans="1:11" hidden="1" outlineLevel="1" x14ac:dyDescent="0.2">
      <c r="A1319" s="29" t="s">
        <v>527</v>
      </c>
      <c r="B1319" s="29">
        <v>0</v>
      </c>
      <c r="C1319" s="29">
        <v>0</v>
      </c>
      <c r="D1319" s="29">
        <v>0</v>
      </c>
      <c r="E1319" s="208">
        <v>0</v>
      </c>
      <c r="F1319" s="208">
        <v>0</v>
      </c>
      <c r="G1319" s="208">
        <v>0</v>
      </c>
      <c r="H1319" s="208">
        <v>0</v>
      </c>
      <c r="I1319" s="29">
        <v>0</v>
      </c>
      <c r="J1319" s="208">
        <f t="shared" si="25"/>
        <v>0</v>
      </c>
      <c r="K1319" s="208">
        <f t="shared" si="26"/>
        <v>5002499.34</v>
      </c>
    </row>
    <row r="1320" spans="1:11" hidden="1" outlineLevel="1" x14ac:dyDescent="0.2">
      <c r="A1320" s="29" t="s">
        <v>528</v>
      </c>
      <c r="B1320" s="29">
        <v>-266.5</v>
      </c>
      <c r="C1320" s="29">
        <v>0</v>
      </c>
      <c r="D1320" s="29">
        <v>0</v>
      </c>
      <c r="E1320" s="208">
        <v>0</v>
      </c>
      <c r="F1320" s="208">
        <v>0</v>
      </c>
      <c r="G1320" s="208">
        <v>0</v>
      </c>
      <c r="H1320" s="208">
        <v>-58.1</v>
      </c>
      <c r="I1320" s="29">
        <v>0</v>
      </c>
      <c r="J1320" s="208">
        <f t="shared" si="25"/>
        <v>-208.4</v>
      </c>
      <c r="K1320" s="208">
        <f t="shared" si="26"/>
        <v>6329142.2399999984</v>
      </c>
    </row>
    <row r="1321" spans="1:11" hidden="1" outlineLevel="1" x14ac:dyDescent="0.2">
      <c r="A1321" s="29" t="s">
        <v>529</v>
      </c>
      <c r="B1321" s="29">
        <v>80043.48</v>
      </c>
      <c r="C1321" s="29">
        <v>0</v>
      </c>
      <c r="D1321" s="29">
        <v>0</v>
      </c>
      <c r="E1321" s="208">
        <v>0</v>
      </c>
      <c r="F1321" s="208">
        <v>0</v>
      </c>
      <c r="G1321" s="208">
        <v>0</v>
      </c>
      <c r="H1321" s="208">
        <v>0</v>
      </c>
      <c r="I1321" s="29">
        <v>0</v>
      </c>
      <c r="J1321" s="208">
        <f t="shared" si="25"/>
        <v>80043.48</v>
      </c>
      <c r="K1321" s="208">
        <f t="shared" si="26"/>
        <v>5254353.3499999996</v>
      </c>
    </row>
    <row r="1322" spans="1:11" hidden="1" outlineLevel="1" x14ac:dyDescent="0.2">
      <c r="A1322" s="29" t="s">
        <v>530</v>
      </c>
      <c r="B1322" s="29">
        <v>17605.84</v>
      </c>
      <c r="C1322" s="29">
        <v>0</v>
      </c>
      <c r="D1322" s="29">
        <v>-472.49</v>
      </c>
      <c r="E1322" s="208">
        <v>0</v>
      </c>
      <c r="F1322" s="208">
        <v>0</v>
      </c>
      <c r="G1322" s="208">
        <v>0</v>
      </c>
      <c r="H1322" s="208">
        <v>0</v>
      </c>
      <c r="I1322" s="29">
        <v>0</v>
      </c>
      <c r="J1322" s="208">
        <f t="shared" si="25"/>
        <v>17133.349999999999</v>
      </c>
      <c r="K1322" s="208">
        <f t="shared" si="26"/>
        <v>5544196.4399999995</v>
      </c>
    </row>
    <row r="1323" spans="1:11" hidden="1" outlineLevel="1" x14ac:dyDescent="0.2">
      <c r="A1323" s="29" t="s">
        <v>531</v>
      </c>
      <c r="B1323" s="29">
        <v>0</v>
      </c>
      <c r="C1323" s="29">
        <v>0</v>
      </c>
      <c r="D1323" s="29">
        <v>0</v>
      </c>
      <c r="E1323" s="208">
        <v>0</v>
      </c>
      <c r="F1323" s="208">
        <v>0</v>
      </c>
      <c r="G1323" s="208">
        <v>0</v>
      </c>
      <c r="H1323" s="208">
        <v>0</v>
      </c>
      <c r="I1323" s="29">
        <v>0</v>
      </c>
      <c r="J1323" s="208">
        <f t="shared" si="25"/>
        <v>0</v>
      </c>
      <c r="K1323" s="208">
        <f t="shared" si="26"/>
        <v>186053.45</v>
      </c>
    </row>
    <row r="1324" spans="1:11" hidden="1" outlineLevel="1" x14ac:dyDescent="0.2">
      <c r="A1324" s="29" t="s">
        <v>532</v>
      </c>
      <c r="B1324" s="29">
        <v>9123.42</v>
      </c>
      <c r="C1324" s="29">
        <v>0</v>
      </c>
      <c r="D1324" s="29">
        <v>0</v>
      </c>
      <c r="E1324" s="208">
        <v>0</v>
      </c>
      <c r="F1324" s="208">
        <v>0</v>
      </c>
      <c r="G1324" s="208">
        <v>0</v>
      </c>
      <c r="H1324" s="208">
        <v>0</v>
      </c>
      <c r="I1324" s="29">
        <v>0</v>
      </c>
      <c r="J1324" s="208">
        <f t="shared" si="25"/>
        <v>9123.42</v>
      </c>
      <c r="K1324" s="208">
        <f t="shared" si="26"/>
        <v>10065124.210000001</v>
      </c>
    </row>
    <row r="1325" spans="1:11" hidden="1" outlineLevel="1" x14ac:dyDescent="0.2">
      <c r="A1325" s="29" t="s">
        <v>533</v>
      </c>
      <c r="B1325" s="29">
        <v>-339.95</v>
      </c>
      <c r="C1325" s="29">
        <v>0</v>
      </c>
      <c r="D1325" s="29">
        <v>0</v>
      </c>
      <c r="E1325" s="208">
        <v>0</v>
      </c>
      <c r="F1325" s="208">
        <v>0</v>
      </c>
      <c r="G1325" s="208">
        <v>0</v>
      </c>
      <c r="H1325" s="208">
        <v>0</v>
      </c>
      <c r="I1325" s="29">
        <v>0</v>
      </c>
      <c r="J1325" s="208">
        <f t="shared" si="25"/>
        <v>-339.95</v>
      </c>
      <c r="K1325" s="208">
        <f t="shared" si="26"/>
        <v>316277.71999999997</v>
      </c>
    </row>
    <row r="1326" spans="1:11" hidden="1" outlineLevel="1" x14ac:dyDescent="0.2">
      <c r="A1326" s="29" t="s">
        <v>534</v>
      </c>
      <c r="B1326" s="29">
        <v>0</v>
      </c>
      <c r="C1326" s="29">
        <v>0</v>
      </c>
      <c r="D1326" s="29">
        <v>0</v>
      </c>
      <c r="E1326" s="208">
        <v>0</v>
      </c>
      <c r="F1326" s="208">
        <v>0</v>
      </c>
      <c r="G1326" s="208">
        <v>0</v>
      </c>
      <c r="H1326" s="208">
        <v>0</v>
      </c>
      <c r="I1326" s="29">
        <v>0</v>
      </c>
      <c r="J1326" s="208">
        <f t="shared" si="25"/>
        <v>0</v>
      </c>
      <c r="K1326" s="208">
        <f t="shared" si="26"/>
        <v>645751.15999999992</v>
      </c>
    </row>
    <row r="1327" spans="1:11" hidden="1" outlineLevel="1" x14ac:dyDescent="0.2">
      <c r="A1327" s="29" t="s">
        <v>535</v>
      </c>
      <c r="B1327" s="29">
        <v>0</v>
      </c>
      <c r="C1327" s="29">
        <v>0</v>
      </c>
      <c r="D1327" s="29">
        <v>0</v>
      </c>
      <c r="E1327" s="208">
        <v>0</v>
      </c>
      <c r="F1327" s="208">
        <v>0</v>
      </c>
      <c r="G1327" s="208">
        <v>0</v>
      </c>
      <c r="H1327" s="208">
        <v>0</v>
      </c>
      <c r="I1327" s="29">
        <v>0</v>
      </c>
      <c r="J1327" s="208">
        <f t="shared" ref="J1327:J1390" si="27">B1327+C1327+D1327+E1327+F1327+G1327-H1327-I1327</f>
        <v>0</v>
      </c>
      <c r="K1327" s="208">
        <f t="shared" si="26"/>
        <v>169785.19</v>
      </c>
    </row>
    <row r="1328" spans="1:11" hidden="1" outlineLevel="1" x14ac:dyDescent="0.2">
      <c r="A1328" s="29" t="s">
        <v>536</v>
      </c>
      <c r="B1328" s="29">
        <v>0</v>
      </c>
      <c r="C1328" s="29">
        <v>0</v>
      </c>
      <c r="D1328" s="29">
        <v>0</v>
      </c>
      <c r="E1328" s="208">
        <v>0</v>
      </c>
      <c r="F1328" s="208">
        <v>0</v>
      </c>
      <c r="G1328" s="208">
        <v>0</v>
      </c>
      <c r="H1328" s="208">
        <v>0</v>
      </c>
      <c r="I1328" s="29">
        <v>0</v>
      </c>
      <c r="J1328" s="208">
        <f t="shared" si="27"/>
        <v>0</v>
      </c>
      <c r="K1328" s="208">
        <f t="shared" ref="K1328:K1391" si="28">J451+J1328</f>
        <v>494626.42</v>
      </c>
    </row>
    <row r="1329" spans="1:11" hidden="1" outlineLevel="1" x14ac:dyDescent="0.2">
      <c r="A1329" s="29" t="s">
        <v>537</v>
      </c>
      <c r="B1329" s="29">
        <v>20904.580000000002</v>
      </c>
      <c r="C1329" s="29">
        <v>0</v>
      </c>
      <c r="D1329" s="29">
        <v>0</v>
      </c>
      <c r="E1329" s="208">
        <v>0</v>
      </c>
      <c r="F1329" s="208">
        <v>0</v>
      </c>
      <c r="G1329" s="208">
        <v>0</v>
      </c>
      <c r="H1329" s="208">
        <v>0</v>
      </c>
      <c r="I1329" s="29">
        <v>0</v>
      </c>
      <c r="J1329" s="208">
        <f t="shared" si="27"/>
        <v>20904.580000000002</v>
      </c>
      <c r="K1329" s="208">
        <f t="shared" si="28"/>
        <v>11503926.789999999</v>
      </c>
    </row>
    <row r="1330" spans="1:11" hidden="1" outlineLevel="1" x14ac:dyDescent="0.2">
      <c r="A1330" s="29" t="s">
        <v>538</v>
      </c>
      <c r="B1330" s="29">
        <v>590054.86</v>
      </c>
      <c r="C1330" s="29">
        <v>475675.99000000005</v>
      </c>
      <c r="D1330" s="29">
        <v>1836.25</v>
      </c>
      <c r="E1330" s="208">
        <v>0</v>
      </c>
      <c r="F1330" s="208">
        <v>0</v>
      </c>
      <c r="G1330" s="208">
        <v>0</v>
      </c>
      <c r="H1330" s="208">
        <v>29289.55</v>
      </c>
      <c r="I1330" s="29">
        <v>1.9</v>
      </c>
      <c r="J1330" s="208">
        <f t="shared" si="27"/>
        <v>1038275.65</v>
      </c>
      <c r="K1330" s="208">
        <f t="shared" si="28"/>
        <v>23737810.930000003</v>
      </c>
    </row>
    <row r="1331" spans="1:11" hidden="1" outlineLevel="1" x14ac:dyDescent="0.2">
      <c r="A1331" s="29" t="s">
        <v>539</v>
      </c>
      <c r="B1331" s="29">
        <v>981.7399999999999</v>
      </c>
      <c r="C1331" s="29">
        <v>394.52</v>
      </c>
      <c r="D1331" s="29">
        <v>0</v>
      </c>
      <c r="E1331" s="208">
        <v>0</v>
      </c>
      <c r="F1331" s="208">
        <v>0</v>
      </c>
      <c r="G1331" s="208">
        <v>69599.25</v>
      </c>
      <c r="H1331" s="208">
        <v>0</v>
      </c>
      <c r="I1331" s="29">
        <v>0</v>
      </c>
      <c r="J1331" s="208">
        <f t="shared" si="27"/>
        <v>70975.509999999995</v>
      </c>
      <c r="K1331" s="208">
        <f t="shared" si="28"/>
        <v>2193415.0799999996</v>
      </c>
    </row>
    <row r="1332" spans="1:11" hidden="1" outlineLevel="1" x14ac:dyDescent="0.2">
      <c r="A1332" s="29" t="s">
        <v>540</v>
      </c>
      <c r="B1332" s="29">
        <v>0</v>
      </c>
      <c r="C1332" s="29">
        <v>0</v>
      </c>
      <c r="D1332" s="29">
        <v>0</v>
      </c>
      <c r="E1332" s="208">
        <v>0</v>
      </c>
      <c r="F1332" s="208">
        <v>0</v>
      </c>
      <c r="G1332" s="208">
        <v>0</v>
      </c>
      <c r="H1332" s="208">
        <v>0</v>
      </c>
      <c r="I1332" s="29">
        <v>0</v>
      </c>
      <c r="J1332" s="208">
        <f t="shared" si="27"/>
        <v>0</v>
      </c>
      <c r="K1332" s="208">
        <f t="shared" si="28"/>
        <v>1887654.4799999997</v>
      </c>
    </row>
    <row r="1333" spans="1:11" hidden="1" outlineLevel="1" x14ac:dyDescent="0.2">
      <c r="A1333" s="29" t="s">
        <v>541</v>
      </c>
      <c r="B1333" s="29">
        <v>15741.36</v>
      </c>
      <c r="C1333" s="29">
        <v>0</v>
      </c>
      <c r="D1333" s="29">
        <v>0</v>
      </c>
      <c r="E1333" s="208">
        <v>0</v>
      </c>
      <c r="F1333" s="208">
        <v>0</v>
      </c>
      <c r="G1333" s="208">
        <v>0</v>
      </c>
      <c r="H1333" s="208">
        <v>-497.94</v>
      </c>
      <c r="I1333" s="29">
        <v>0</v>
      </c>
      <c r="J1333" s="208">
        <f t="shared" si="27"/>
        <v>16239.300000000001</v>
      </c>
      <c r="K1333" s="208">
        <f t="shared" si="28"/>
        <v>4714479.84</v>
      </c>
    </row>
    <row r="1334" spans="1:11" hidden="1" outlineLevel="1" x14ac:dyDescent="0.2">
      <c r="A1334" s="29" t="s">
        <v>542</v>
      </c>
      <c r="B1334" s="29">
        <v>0</v>
      </c>
      <c r="C1334" s="29">
        <v>0</v>
      </c>
      <c r="D1334" s="29">
        <v>0</v>
      </c>
      <c r="E1334" s="208">
        <v>0</v>
      </c>
      <c r="F1334" s="208">
        <v>0</v>
      </c>
      <c r="G1334" s="208">
        <v>0</v>
      </c>
      <c r="H1334" s="208">
        <v>0</v>
      </c>
      <c r="I1334" s="29">
        <v>0</v>
      </c>
      <c r="J1334" s="208">
        <f t="shared" si="27"/>
        <v>0</v>
      </c>
      <c r="K1334" s="208">
        <f t="shared" si="28"/>
        <v>3753397.2600000002</v>
      </c>
    </row>
    <row r="1335" spans="1:11" hidden="1" outlineLevel="1" x14ac:dyDescent="0.2">
      <c r="A1335" s="29" t="s">
        <v>543</v>
      </c>
      <c r="B1335" s="29">
        <v>18091.54</v>
      </c>
      <c r="C1335" s="29">
        <v>0</v>
      </c>
      <c r="D1335" s="29">
        <v>0</v>
      </c>
      <c r="E1335" s="208">
        <v>0</v>
      </c>
      <c r="F1335" s="208">
        <v>0</v>
      </c>
      <c r="G1335" s="208">
        <v>0</v>
      </c>
      <c r="H1335" s="208">
        <v>0</v>
      </c>
      <c r="I1335" s="29">
        <v>0</v>
      </c>
      <c r="J1335" s="208">
        <f t="shared" si="27"/>
        <v>18091.54</v>
      </c>
      <c r="K1335" s="208">
        <f t="shared" si="28"/>
        <v>4487104.45</v>
      </c>
    </row>
    <row r="1336" spans="1:11" hidden="1" outlineLevel="1" x14ac:dyDescent="0.2">
      <c r="A1336" s="29" t="s">
        <v>544</v>
      </c>
      <c r="B1336" s="29">
        <v>0</v>
      </c>
      <c r="C1336" s="29">
        <v>0</v>
      </c>
      <c r="D1336" s="29">
        <v>0</v>
      </c>
      <c r="E1336" s="208">
        <v>0</v>
      </c>
      <c r="F1336" s="208">
        <v>0</v>
      </c>
      <c r="G1336" s="208">
        <v>0</v>
      </c>
      <c r="H1336" s="208">
        <v>0</v>
      </c>
      <c r="I1336" s="29">
        <v>0</v>
      </c>
      <c r="J1336" s="208">
        <f t="shared" si="27"/>
        <v>0</v>
      </c>
      <c r="K1336" s="208">
        <f t="shared" si="28"/>
        <v>3884315.7800000003</v>
      </c>
    </row>
    <row r="1337" spans="1:11" hidden="1" outlineLevel="1" x14ac:dyDescent="0.2">
      <c r="A1337" s="29" t="s">
        <v>545</v>
      </c>
      <c r="B1337" s="29">
        <v>3346.5</v>
      </c>
      <c r="C1337" s="29">
        <v>0</v>
      </c>
      <c r="D1337" s="29">
        <v>0</v>
      </c>
      <c r="E1337" s="208">
        <v>0</v>
      </c>
      <c r="F1337" s="208">
        <v>0</v>
      </c>
      <c r="G1337" s="208">
        <v>0</v>
      </c>
      <c r="H1337" s="208">
        <v>0</v>
      </c>
      <c r="I1337" s="29">
        <v>0</v>
      </c>
      <c r="J1337" s="208">
        <f t="shared" si="27"/>
        <v>3346.5</v>
      </c>
      <c r="K1337" s="208">
        <f t="shared" si="28"/>
        <v>5617929.169999999</v>
      </c>
    </row>
    <row r="1338" spans="1:11" hidden="1" outlineLevel="1" x14ac:dyDescent="0.2">
      <c r="A1338" s="29" t="s">
        <v>546</v>
      </c>
      <c r="B1338" s="29">
        <v>0</v>
      </c>
      <c r="C1338" s="29">
        <v>0</v>
      </c>
      <c r="D1338" s="29">
        <v>0</v>
      </c>
      <c r="E1338" s="208">
        <v>0</v>
      </c>
      <c r="F1338" s="208">
        <v>0</v>
      </c>
      <c r="G1338" s="208">
        <v>0</v>
      </c>
      <c r="H1338" s="208">
        <v>0</v>
      </c>
      <c r="I1338" s="29">
        <v>0</v>
      </c>
      <c r="J1338" s="208">
        <f t="shared" si="27"/>
        <v>0</v>
      </c>
      <c r="K1338" s="208">
        <f t="shared" si="28"/>
        <v>6189832.7400000002</v>
      </c>
    </row>
    <row r="1339" spans="1:11" hidden="1" outlineLevel="1" x14ac:dyDescent="0.2">
      <c r="A1339" s="29" t="s">
        <v>547</v>
      </c>
      <c r="B1339" s="29">
        <v>0</v>
      </c>
      <c r="C1339" s="29">
        <v>0</v>
      </c>
      <c r="D1339" s="29">
        <v>0</v>
      </c>
      <c r="E1339" s="208">
        <v>0</v>
      </c>
      <c r="F1339" s="208">
        <v>0</v>
      </c>
      <c r="G1339" s="208">
        <v>0</v>
      </c>
      <c r="H1339" s="208">
        <v>0</v>
      </c>
      <c r="I1339" s="29">
        <v>0</v>
      </c>
      <c r="J1339" s="208">
        <f t="shared" si="27"/>
        <v>0</v>
      </c>
      <c r="K1339" s="208">
        <f t="shared" si="28"/>
        <v>2230020.4700000007</v>
      </c>
    </row>
    <row r="1340" spans="1:11" hidden="1" outlineLevel="1" x14ac:dyDescent="0.2">
      <c r="A1340" s="29" t="s">
        <v>548</v>
      </c>
      <c r="B1340" s="29">
        <v>0</v>
      </c>
      <c r="C1340" s="29">
        <v>0</v>
      </c>
      <c r="D1340" s="29">
        <v>0</v>
      </c>
      <c r="E1340" s="208">
        <v>0</v>
      </c>
      <c r="F1340" s="208">
        <v>0</v>
      </c>
      <c r="G1340" s="208">
        <v>0</v>
      </c>
      <c r="H1340" s="208">
        <v>0</v>
      </c>
      <c r="I1340" s="29">
        <v>0</v>
      </c>
      <c r="J1340" s="208">
        <f t="shared" si="27"/>
        <v>0</v>
      </c>
      <c r="K1340" s="208">
        <f t="shared" si="28"/>
        <v>353813.11</v>
      </c>
    </row>
    <row r="1341" spans="1:11" hidden="1" outlineLevel="1" x14ac:dyDescent="0.2">
      <c r="A1341" s="29" t="s">
        <v>549</v>
      </c>
      <c r="B1341" s="29">
        <v>0</v>
      </c>
      <c r="C1341" s="29">
        <v>0</v>
      </c>
      <c r="D1341" s="29">
        <v>0</v>
      </c>
      <c r="E1341" s="208">
        <v>0</v>
      </c>
      <c r="F1341" s="208">
        <v>0</v>
      </c>
      <c r="G1341" s="208">
        <v>0</v>
      </c>
      <c r="H1341" s="208">
        <v>0</v>
      </c>
      <c r="I1341" s="29">
        <v>0</v>
      </c>
      <c r="J1341" s="208">
        <f t="shared" si="27"/>
        <v>0</v>
      </c>
      <c r="K1341" s="208">
        <f t="shared" si="28"/>
        <v>539911.43999999994</v>
      </c>
    </row>
    <row r="1342" spans="1:11" hidden="1" outlineLevel="1" x14ac:dyDescent="0.2">
      <c r="A1342" s="29" t="s">
        <v>550</v>
      </c>
      <c r="B1342" s="29">
        <v>0</v>
      </c>
      <c r="C1342" s="29">
        <v>0</v>
      </c>
      <c r="D1342" s="29">
        <v>0</v>
      </c>
      <c r="E1342" s="208">
        <v>0</v>
      </c>
      <c r="F1342" s="208">
        <v>0</v>
      </c>
      <c r="G1342" s="208">
        <v>0</v>
      </c>
      <c r="H1342" s="208">
        <v>0</v>
      </c>
      <c r="I1342" s="29">
        <v>0</v>
      </c>
      <c r="J1342" s="208">
        <f t="shared" si="27"/>
        <v>0</v>
      </c>
      <c r="K1342" s="208">
        <f t="shared" si="28"/>
        <v>508059.42000000004</v>
      </c>
    </row>
    <row r="1343" spans="1:11" hidden="1" outlineLevel="1" x14ac:dyDescent="0.2">
      <c r="A1343" s="29" t="s">
        <v>551</v>
      </c>
      <c r="B1343" s="29">
        <v>0</v>
      </c>
      <c r="C1343" s="29">
        <v>0</v>
      </c>
      <c r="D1343" s="29">
        <v>0</v>
      </c>
      <c r="E1343" s="208">
        <v>0</v>
      </c>
      <c r="F1343" s="208">
        <v>0</v>
      </c>
      <c r="G1343" s="208">
        <v>0</v>
      </c>
      <c r="H1343" s="208">
        <v>0</v>
      </c>
      <c r="I1343" s="29">
        <v>0</v>
      </c>
      <c r="J1343" s="208">
        <f t="shared" si="27"/>
        <v>0</v>
      </c>
      <c r="K1343" s="208">
        <f t="shared" si="28"/>
        <v>653977.24999999988</v>
      </c>
    </row>
    <row r="1344" spans="1:11" hidden="1" outlineLevel="1" x14ac:dyDescent="0.2">
      <c r="A1344" s="29" t="s">
        <v>552</v>
      </c>
      <c r="B1344" s="29">
        <v>0</v>
      </c>
      <c r="C1344" s="29">
        <v>0</v>
      </c>
      <c r="D1344" s="29">
        <v>0</v>
      </c>
      <c r="E1344" s="208">
        <v>0</v>
      </c>
      <c r="F1344" s="208">
        <v>0</v>
      </c>
      <c r="G1344" s="208">
        <v>0</v>
      </c>
      <c r="H1344" s="208">
        <v>0</v>
      </c>
      <c r="I1344" s="29">
        <v>0</v>
      </c>
      <c r="J1344" s="208">
        <f t="shared" si="27"/>
        <v>0</v>
      </c>
      <c r="K1344" s="208">
        <f t="shared" si="28"/>
        <v>971049.79</v>
      </c>
    </row>
    <row r="1345" spans="1:11" hidden="1" outlineLevel="1" x14ac:dyDescent="0.2">
      <c r="A1345" s="29" t="s">
        <v>553</v>
      </c>
      <c r="B1345" s="29">
        <v>0</v>
      </c>
      <c r="C1345" s="29">
        <v>0</v>
      </c>
      <c r="D1345" s="29">
        <v>0</v>
      </c>
      <c r="E1345" s="208">
        <v>0</v>
      </c>
      <c r="F1345" s="208">
        <v>0</v>
      </c>
      <c r="G1345" s="208">
        <v>0</v>
      </c>
      <c r="H1345" s="208">
        <v>0</v>
      </c>
      <c r="I1345" s="29">
        <v>0</v>
      </c>
      <c r="J1345" s="208">
        <f t="shared" si="27"/>
        <v>0</v>
      </c>
      <c r="K1345" s="208">
        <f t="shared" si="28"/>
        <v>1175841.1199999999</v>
      </c>
    </row>
    <row r="1346" spans="1:11" hidden="1" outlineLevel="1" x14ac:dyDescent="0.2">
      <c r="A1346" s="29" t="s">
        <v>554</v>
      </c>
      <c r="B1346" s="29">
        <v>0</v>
      </c>
      <c r="C1346" s="29">
        <v>0</v>
      </c>
      <c r="D1346" s="29">
        <v>0</v>
      </c>
      <c r="E1346" s="208">
        <v>0</v>
      </c>
      <c r="F1346" s="208">
        <v>0</v>
      </c>
      <c r="G1346" s="208">
        <v>0</v>
      </c>
      <c r="H1346" s="208">
        <v>0</v>
      </c>
      <c r="I1346" s="29">
        <v>0</v>
      </c>
      <c r="J1346" s="208">
        <f t="shared" si="27"/>
        <v>0</v>
      </c>
      <c r="K1346" s="208">
        <f t="shared" si="28"/>
        <v>2170318.3600000003</v>
      </c>
    </row>
    <row r="1347" spans="1:11" hidden="1" outlineLevel="1" x14ac:dyDescent="0.2">
      <c r="A1347" s="29" t="s">
        <v>555</v>
      </c>
      <c r="B1347" s="29">
        <v>1554.76</v>
      </c>
      <c r="C1347" s="29">
        <v>0</v>
      </c>
      <c r="D1347" s="29">
        <v>0</v>
      </c>
      <c r="E1347" s="208">
        <v>0</v>
      </c>
      <c r="F1347" s="208">
        <v>0</v>
      </c>
      <c r="G1347" s="208">
        <v>0</v>
      </c>
      <c r="H1347" s="208">
        <v>187.2</v>
      </c>
      <c r="I1347" s="29">
        <v>0</v>
      </c>
      <c r="J1347" s="208">
        <f t="shared" si="27"/>
        <v>1367.56</v>
      </c>
      <c r="K1347" s="208">
        <f t="shared" si="28"/>
        <v>2309852.9899999998</v>
      </c>
    </row>
    <row r="1348" spans="1:11" hidden="1" outlineLevel="1" x14ac:dyDescent="0.2">
      <c r="A1348" s="29" t="s">
        <v>556</v>
      </c>
      <c r="B1348" s="29">
        <v>0</v>
      </c>
      <c r="C1348" s="29">
        <v>0</v>
      </c>
      <c r="D1348" s="29">
        <v>0</v>
      </c>
      <c r="E1348" s="208">
        <v>0</v>
      </c>
      <c r="F1348" s="208">
        <v>0</v>
      </c>
      <c r="G1348" s="208">
        <v>0</v>
      </c>
      <c r="H1348" s="208">
        <v>0</v>
      </c>
      <c r="I1348" s="29">
        <v>0</v>
      </c>
      <c r="J1348" s="208">
        <f t="shared" si="27"/>
        <v>0</v>
      </c>
      <c r="K1348" s="208">
        <f t="shared" si="28"/>
        <v>260729.46</v>
      </c>
    </row>
    <row r="1349" spans="1:11" hidden="1" outlineLevel="1" x14ac:dyDescent="0.2">
      <c r="A1349" s="29" t="s">
        <v>557</v>
      </c>
      <c r="B1349" s="29">
        <v>0</v>
      </c>
      <c r="C1349" s="29">
        <v>0</v>
      </c>
      <c r="D1349" s="29">
        <v>0</v>
      </c>
      <c r="E1349" s="208">
        <v>0</v>
      </c>
      <c r="F1349" s="208">
        <v>0</v>
      </c>
      <c r="G1349" s="208">
        <v>0</v>
      </c>
      <c r="H1349" s="208">
        <v>0</v>
      </c>
      <c r="I1349" s="29">
        <v>0</v>
      </c>
      <c r="J1349" s="208">
        <f t="shared" si="27"/>
        <v>0</v>
      </c>
      <c r="K1349" s="208">
        <f t="shared" si="28"/>
        <v>395832.5</v>
      </c>
    </row>
    <row r="1350" spans="1:11" hidden="1" outlineLevel="1" x14ac:dyDescent="0.2">
      <c r="A1350" s="29" t="s">
        <v>558</v>
      </c>
      <c r="B1350" s="29">
        <v>0</v>
      </c>
      <c r="C1350" s="29">
        <v>0</v>
      </c>
      <c r="D1350" s="29">
        <v>0</v>
      </c>
      <c r="E1350" s="208">
        <v>0</v>
      </c>
      <c r="F1350" s="208">
        <v>0</v>
      </c>
      <c r="G1350" s="208">
        <v>0</v>
      </c>
      <c r="H1350" s="208">
        <v>0</v>
      </c>
      <c r="I1350" s="29">
        <v>0</v>
      </c>
      <c r="J1350" s="208">
        <f t="shared" si="27"/>
        <v>0</v>
      </c>
      <c r="K1350" s="208">
        <f t="shared" si="28"/>
        <v>5589870.1600000001</v>
      </c>
    </row>
    <row r="1351" spans="1:11" hidden="1" outlineLevel="1" x14ac:dyDescent="0.2">
      <c r="A1351" s="29" t="s">
        <v>559</v>
      </c>
      <c r="B1351" s="29">
        <v>0</v>
      </c>
      <c r="C1351" s="29">
        <v>0</v>
      </c>
      <c r="D1351" s="29">
        <v>0</v>
      </c>
      <c r="E1351" s="208">
        <v>0</v>
      </c>
      <c r="F1351" s="208">
        <v>0</v>
      </c>
      <c r="G1351" s="208">
        <v>0</v>
      </c>
      <c r="H1351" s="208">
        <v>0</v>
      </c>
      <c r="I1351" s="29">
        <v>0</v>
      </c>
      <c r="J1351" s="208">
        <f t="shared" si="27"/>
        <v>0</v>
      </c>
      <c r="K1351" s="208">
        <f t="shared" si="28"/>
        <v>493720.76</v>
      </c>
    </row>
    <row r="1352" spans="1:11" hidden="1" outlineLevel="1" x14ac:dyDescent="0.2">
      <c r="A1352" s="29" t="s">
        <v>560</v>
      </c>
      <c r="B1352" s="29">
        <v>18.079999999999998</v>
      </c>
      <c r="C1352" s="29">
        <v>0</v>
      </c>
      <c r="D1352" s="29">
        <v>0</v>
      </c>
      <c r="E1352" s="208">
        <v>0</v>
      </c>
      <c r="F1352" s="208">
        <v>0</v>
      </c>
      <c r="G1352" s="208">
        <v>0</v>
      </c>
      <c r="H1352" s="208">
        <v>0</v>
      </c>
      <c r="I1352" s="29">
        <v>0</v>
      </c>
      <c r="J1352" s="208">
        <f t="shared" si="27"/>
        <v>18.079999999999998</v>
      </c>
      <c r="K1352" s="208">
        <f t="shared" si="28"/>
        <v>1568177.78</v>
      </c>
    </row>
    <row r="1353" spans="1:11" hidden="1" outlineLevel="1" x14ac:dyDescent="0.2">
      <c r="A1353" s="29" t="s">
        <v>561</v>
      </c>
      <c r="B1353" s="29">
        <v>0</v>
      </c>
      <c r="C1353" s="29">
        <v>0</v>
      </c>
      <c r="D1353" s="29">
        <v>0</v>
      </c>
      <c r="E1353" s="208">
        <v>0</v>
      </c>
      <c r="F1353" s="208">
        <v>0</v>
      </c>
      <c r="G1353" s="208">
        <v>0</v>
      </c>
      <c r="H1353" s="208">
        <v>0</v>
      </c>
      <c r="I1353" s="29">
        <v>0</v>
      </c>
      <c r="J1353" s="208">
        <f t="shared" si="27"/>
        <v>0</v>
      </c>
      <c r="K1353" s="208">
        <f t="shared" si="28"/>
        <v>6166837.6200000001</v>
      </c>
    </row>
    <row r="1354" spans="1:11" hidden="1" outlineLevel="1" x14ac:dyDescent="0.2">
      <c r="A1354" s="29" t="s">
        <v>562</v>
      </c>
      <c r="B1354" s="29">
        <v>-11601.37</v>
      </c>
      <c r="C1354" s="29">
        <v>5611.11</v>
      </c>
      <c r="D1354" s="29">
        <v>-509.75</v>
      </c>
      <c r="E1354" s="208">
        <v>0</v>
      </c>
      <c r="F1354" s="208">
        <v>0</v>
      </c>
      <c r="G1354" s="208">
        <v>0</v>
      </c>
      <c r="H1354" s="208">
        <v>0</v>
      </c>
      <c r="I1354" s="29">
        <v>0</v>
      </c>
      <c r="J1354" s="208">
        <f t="shared" si="27"/>
        <v>-6500.0100000000011</v>
      </c>
      <c r="K1354" s="208">
        <f t="shared" si="28"/>
        <v>21225036.039999999</v>
      </c>
    </row>
    <row r="1355" spans="1:11" hidden="1" outlineLevel="1" x14ac:dyDescent="0.2">
      <c r="A1355" s="29" t="s">
        <v>563</v>
      </c>
      <c r="B1355" s="29">
        <v>195755.41999999998</v>
      </c>
      <c r="C1355" s="29">
        <v>0</v>
      </c>
      <c r="D1355" s="29">
        <v>-171.8</v>
      </c>
      <c r="E1355" s="208">
        <v>313.10000000000002</v>
      </c>
      <c r="F1355" s="208">
        <v>0</v>
      </c>
      <c r="G1355" s="208">
        <v>0</v>
      </c>
      <c r="H1355" s="208">
        <v>0</v>
      </c>
      <c r="I1355" s="29">
        <v>0</v>
      </c>
      <c r="J1355" s="208">
        <f t="shared" si="27"/>
        <v>195896.72</v>
      </c>
      <c r="K1355" s="208">
        <f t="shared" si="28"/>
        <v>18104370.679999996</v>
      </c>
    </row>
    <row r="1356" spans="1:11" hidden="1" outlineLevel="1" x14ac:dyDescent="0.2">
      <c r="A1356" s="29" t="s">
        <v>564</v>
      </c>
      <c r="B1356" s="29">
        <v>0</v>
      </c>
      <c r="C1356" s="29">
        <v>0</v>
      </c>
      <c r="D1356" s="29">
        <v>0</v>
      </c>
      <c r="E1356" s="208">
        <v>0</v>
      </c>
      <c r="F1356" s="208">
        <v>0</v>
      </c>
      <c r="G1356" s="208">
        <v>0</v>
      </c>
      <c r="H1356" s="208">
        <v>0</v>
      </c>
      <c r="I1356" s="29">
        <v>0</v>
      </c>
      <c r="J1356" s="208">
        <f t="shared" si="27"/>
        <v>0</v>
      </c>
      <c r="K1356" s="208">
        <f t="shared" si="28"/>
        <v>1063492.6499999999</v>
      </c>
    </row>
    <row r="1357" spans="1:11" hidden="1" outlineLevel="1" x14ac:dyDescent="0.2">
      <c r="A1357" s="29" t="s">
        <v>565</v>
      </c>
      <c r="B1357" s="29">
        <v>0</v>
      </c>
      <c r="C1357" s="29">
        <v>0</v>
      </c>
      <c r="D1357" s="29">
        <v>0</v>
      </c>
      <c r="E1357" s="208">
        <v>0</v>
      </c>
      <c r="F1357" s="208">
        <v>0</v>
      </c>
      <c r="G1357" s="208">
        <v>0</v>
      </c>
      <c r="H1357" s="208">
        <v>0</v>
      </c>
      <c r="I1357" s="29">
        <v>0</v>
      </c>
      <c r="J1357" s="208">
        <f t="shared" si="27"/>
        <v>0</v>
      </c>
      <c r="K1357" s="208">
        <f t="shared" si="28"/>
        <v>411147.01</v>
      </c>
    </row>
    <row r="1358" spans="1:11" hidden="1" outlineLevel="1" x14ac:dyDescent="0.2">
      <c r="A1358" s="29" t="s">
        <v>566</v>
      </c>
      <c r="B1358" s="29">
        <v>-13995.79</v>
      </c>
      <c r="C1358" s="29">
        <v>23138.54</v>
      </c>
      <c r="D1358" s="29">
        <v>122.23</v>
      </c>
      <c r="E1358" s="208">
        <v>-3950.06</v>
      </c>
      <c r="F1358" s="208">
        <v>0</v>
      </c>
      <c r="G1358" s="208">
        <v>0</v>
      </c>
      <c r="H1358" s="208">
        <v>0</v>
      </c>
      <c r="I1358" s="29">
        <v>0</v>
      </c>
      <c r="J1358" s="208">
        <f t="shared" si="27"/>
        <v>5314.92</v>
      </c>
      <c r="K1358" s="208">
        <f t="shared" si="28"/>
        <v>58982879.199999996</v>
      </c>
    </row>
    <row r="1359" spans="1:11" hidden="1" outlineLevel="1" x14ac:dyDescent="0.2">
      <c r="A1359" s="29" t="s">
        <v>567</v>
      </c>
      <c r="B1359" s="29">
        <v>0</v>
      </c>
      <c r="C1359" s="29">
        <v>0</v>
      </c>
      <c r="D1359" s="29">
        <v>0</v>
      </c>
      <c r="E1359" s="208">
        <v>0</v>
      </c>
      <c r="F1359" s="208">
        <v>0</v>
      </c>
      <c r="G1359" s="208">
        <v>0</v>
      </c>
      <c r="H1359" s="208">
        <v>0</v>
      </c>
      <c r="I1359" s="29">
        <v>0</v>
      </c>
      <c r="J1359" s="208">
        <f t="shared" si="27"/>
        <v>0</v>
      </c>
      <c r="K1359" s="208">
        <f t="shared" si="28"/>
        <v>576117.6399999999</v>
      </c>
    </row>
    <row r="1360" spans="1:11" hidden="1" outlineLevel="1" x14ac:dyDescent="0.2">
      <c r="A1360" s="29" t="s">
        <v>568</v>
      </c>
      <c r="B1360" s="29">
        <v>0</v>
      </c>
      <c r="C1360" s="29">
        <v>0</v>
      </c>
      <c r="D1360" s="29">
        <v>0</v>
      </c>
      <c r="E1360" s="208">
        <v>0</v>
      </c>
      <c r="F1360" s="208">
        <v>0</v>
      </c>
      <c r="G1360" s="208">
        <v>0</v>
      </c>
      <c r="H1360" s="208">
        <v>0</v>
      </c>
      <c r="I1360" s="29">
        <v>0</v>
      </c>
      <c r="J1360" s="208">
        <f t="shared" si="27"/>
        <v>0</v>
      </c>
      <c r="K1360" s="208">
        <f t="shared" si="28"/>
        <v>116193.22</v>
      </c>
    </row>
    <row r="1361" spans="1:11" hidden="1" outlineLevel="1" x14ac:dyDescent="0.2">
      <c r="A1361" s="29" t="s">
        <v>569</v>
      </c>
      <c r="B1361" s="29">
        <v>0</v>
      </c>
      <c r="C1361" s="29">
        <v>0</v>
      </c>
      <c r="D1361" s="29">
        <v>0</v>
      </c>
      <c r="E1361" s="208">
        <v>0</v>
      </c>
      <c r="F1361" s="208">
        <v>0</v>
      </c>
      <c r="G1361" s="208">
        <v>0</v>
      </c>
      <c r="H1361" s="208">
        <v>0</v>
      </c>
      <c r="I1361" s="29">
        <v>0</v>
      </c>
      <c r="J1361" s="208">
        <f t="shared" si="27"/>
        <v>0</v>
      </c>
      <c r="K1361" s="208">
        <f t="shared" si="28"/>
        <v>2899841.3299999996</v>
      </c>
    </row>
    <row r="1362" spans="1:11" hidden="1" outlineLevel="1" x14ac:dyDescent="0.2">
      <c r="A1362" s="29" t="s">
        <v>570</v>
      </c>
      <c r="B1362" s="29">
        <v>0</v>
      </c>
      <c r="C1362" s="29">
        <v>0</v>
      </c>
      <c r="D1362" s="29">
        <v>0</v>
      </c>
      <c r="E1362" s="208">
        <v>0</v>
      </c>
      <c r="F1362" s="208">
        <v>0</v>
      </c>
      <c r="G1362" s="208">
        <v>0</v>
      </c>
      <c r="H1362" s="208">
        <v>0</v>
      </c>
      <c r="I1362" s="29">
        <v>0</v>
      </c>
      <c r="J1362" s="208">
        <f t="shared" si="27"/>
        <v>0</v>
      </c>
      <c r="K1362" s="208">
        <f t="shared" si="28"/>
        <v>1127378.8499999999</v>
      </c>
    </row>
    <row r="1363" spans="1:11" hidden="1" outlineLevel="1" x14ac:dyDescent="0.2">
      <c r="A1363" s="29" t="s">
        <v>571</v>
      </c>
      <c r="B1363" s="29">
        <v>0</v>
      </c>
      <c r="C1363" s="29">
        <v>0</v>
      </c>
      <c r="D1363" s="29">
        <v>0</v>
      </c>
      <c r="E1363" s="208">
        <v>0</v>
      </c>
      <c r="F1363" s="208">
        <v>0</v>
      </c>
      <c r="G1363" s="208">
        <v>0</v>
      </c>
      <c r="H1363" s="208">
        <v>0</v>
      </c>
      <c r="I1363" s="29">
        <v>0</v>
      </c>
      <c r="J1363" s="208">
        <f t="shared" si="27"/>
        <v>0</v>
      </c>
      <c r="K1363" s="208">
        <f t="shared" si="28"/>
        <v>2767937.89</v>
      </c>
    </row>
    <row r="1364" spans="1:11" hidden="1" outlineLevel="1" x14ac:dyDescent="0.2">
      <c r="A1364" s="29" t="s">
        <v>572</v>
      </c>
      <c r="B1364" s="29">
        <v>1501.95</v>
      </c>
      <c r="C1364" s="29">
        <v>0</v>
      </c>
      <c r="D1364" s="29">
        <v>0</v>
      </c>
      <c r="E1364" s="208">
        <v>0</v>
      </c>
      <c r="F1364" s="208">
        <v>0</v>
      </c>
      <c r="G1364" s="208">
        <v>0</v>
      </c>
      <c r="H1364" s="208">
        <v>0</v>
      </c>
      <c r="I1364" s="29">
        <v>0</v>
      </c>
      <c r="J1364" s="208">
        <f t="shared" si="27"/>
        <v>1501.95</v>
      </c>
      <c r="K1364" s="208">
        <f t="shared" si="28"/>
        <v>1965512.52</v>
      </c>
    </row>
    <row r="1365" spans="1:11" hidden="1" outlineLevel="1" x14ac:dyDescent="0.2">
      <c r="A1365" s="29" t="s">
        <v>573</v>
      </c>
      <c r="B1365" s="29">
        <v>0</v>
      </c>
      <c r="C1365" s="29">
        <v>0</v>
      </c>
      <c r="D1365" s="29">
        <v>0</v>
      </c>
      <c r="E1365" s="208">
        <v>0</v>
      </c>
      <c r="F1365" s="208">
        <v>0</v>
      </c>
      <c r="G1365" s="208">
        <v>0</v>
      </c>
      <c r="H1365" s="208">
        <v>0</v>
      </c>
      <c r="I1365" s="29">
        <v>0</v>
      </c>
      <c r="J1365" s="208">
        <f t="shared" si="27"/>
        <v>0</v>
      </c>
      <c r="K1365" s="208">
        <f t="shared" si="28"/>
        <v>3591729.1</v>
      </c>
    </row>
    <row r="1366" spans="1:11" hidden="1" outlineLevel="1" x14ac:dyDescent="0.2">
      <c r="A1366" s="29" t="s">
        <v>574</v>
      </c>
      <c r="B1366" s="29">
        <v>351.75</v>
      </c>
      <c r="C1366" s="29">
        <v>0</v>
      </c>
      <c r="D1366" s="29">
        <v>0</v>
      </c>
      <c r="E1366" s="208">
        <v>0</v>
      </c>
      <c r="F1366" s="208">
        <v>0</v>
      </c>
      <c r="G1366" s="208">
        <v>0</v>
      </c>
      <c r="H1366" s="208">
        <v>0</v>
      </c>
      <c r="I1366" s="29">
        <v>0</v>
      </c>
      <c r="J1366" s="208">
        <f t="shared" si="27"/>
        <v>351.75</v>
      </c>
      <c r="K1366" s="208">
        <f t="shared" si="28"/>
        <v>203141.28</v>
      </c>
    </row>
    <row r="1367" spans="1:11" hidden="1" outlineLevel="1" x14ac:dyDescent="0.2">
      <c r="A1367" s="29" t="s">
        <v>575</v>
      </c>
      <c r="B1367" s="29">
        <v>0</v>
      </c>
      <c r="C1367" s="29">
        <v>0</v>
      </c>
      <c r="D1367" s="29">
        <v>0</v>
      </c>
      <c r="E1367" s="208">
        <v>0</v>
      </c>
      <c r="F1367" s="208">
        <v>0</v>
      </c>
      <c r="G1367" s="208">
        <v>0</v>
      </c>
      <c r="H1367" s="208">
        <v>0</v>
      </c>
      <c r="I1367" s="29">
        <v>0</v>
      </c>
      <c r="J1367" s="208">
        <f t="shared" si="27"/>
        <v>0</v>
      </c>
      <c r="K1367" s="208">
        <f t="shared" si="28"/>
        <v>1924911.3</v>
      </c>
    </row>
    <row r="1368" spans="1:11" hidden="1" outlineLevel="1" x14ac:dyDescent="0.2">
      <c r="A1368" s="29" t="s">
        <v>576</v>
      </c>
      <c r="B1368" s="29">
        <v>-42.539999999999964</v>
      </c>
      <c r="C1368" s="29">
        <v>0</v>
      </c>
      <c r="D1368" s="29">
        <v>0</v>
      </c>
      <c r="E1368" s="208">
        <v>0</v>
      </c>
      <c r="F1368" s="208">
        <v>0</v>
      </c>
      <c r="G1368" s="208">
        <v>0</v>
      </c>
      <c r="H1368" s="208">
        <v>0</v>
      </c>
      <c r="I1368" s="29">
        <v>0</v>
      </c>
      <c r="J1368" s="208">
        <f t="shared" si="27"/>
        <v>-42.539999999999964</v>
      </c>
      <c r="K1368" s="208">
        <f t="shared" si="28"/>
        <v>1521208.18</v>
      </c>
    </row>
    <row r="1369" spans="1:11" hidden="1" outlineLevel="1" x14ac:dyDescent="0.2">
      <c r="A1369" s="29" t="s">
        <v>577</v>
      </c>
      <c r="B1369" s="29">
        <v>0</v>
      </c>
      <c r="C1369" s="29">
        <v>0</v>
      </c>
      <c r="D1369" s="29">
        <v>0</v>
      </c>
      <c r="E1369" s="208">
        <v>0</v>
      </c>
      <c r="F1369" s="208">
        <v>0</v>
      </c>
      <c r="G1369" s="208">
        <v>0</v>
      </c>
      <c r="H1369" s="208">
        <v>0</v>
      </c>
      <c r="I1369" s="29">
        <v>0</v>
      </c>
      <c r="J1369" s="208">
        <f t="shared" si="27"/>
        <v>0</v>
      </c>
      <c r="K1369" s="208">
        <f t="shared" si="28"/>
        <v>3695725.4099999997</v>
      </c>
    </row>
    <row r="1370" spans="1:11" hidden="1" outlineLevel="1" x14ac:dyDescent="0.2">
      <c r="A1370" s="29" t="s">
        <v>578</v>
      </c>
      <c r="B1370" s="29">
        <v>65625.13</v>
      </c>
      <c r="C1370" s="29">
        <v>107837.3</v>
      </c>
      <c r="D1370" s="29">
        <v>0</v>
      </c>
      <c r="E1370" s="208">
        <v>0.12</v>
      </c>
      <c r="F1370" s="208">
        <v>0</v>
      </c>
      <c r="G1370" s="208">
        <v>0</v>
      </c>
      <c r="H1370" s="208">
        <v>0</v>
      </c>
      <c r="I1370" s="29">
        <v>110.23</v>
      </c>
      <c r="J1370" s="208">
        <f t="shared" si="27"/>
        <v>173352.31999999998</v>
      </c>
      <c r="K1370" s="208">
        <f t="shared" si="28"/>
        <v>6328519.9100000011</v>
      </c>
    </row>
    <row r="1371" spans="1:11" hidden="1" outlineLevel="1" x14ac:dyDescent="0.2">
      <c r="A1371" s="29" t="s">
        <v>579</v>
      </c>
      <c r="B1371" s="29">
        <v>0</v>
      </c>
      <c r="C1371" s="29">
        <v>0</v>
      </c>
      <c r="D1371" s="29">
        <v>0</v>
      </c>
      <c r="E1371" s="208">
        <v>0</v>
      </c>
      <c r="F1371" s="208">
        <v>0</v>
      </c>
      <c r="G1371" s="208">
        <v>0</v>
      </c>
      <c r="H1371" s="208">
        <v>0</v>
      </c>
      <c r="I1371" s="29">
        <v>0</v>
      </c>
      <c r="J1371" s="208">
        <f t="shared" si="27"/>
        <v>0</v>
      </c>
      <c r="K1371" s="208">
        <f t="shared" si="28"/>
        <v>2084337.1300000004</v>
      </c>
    </row>
    <row r="1372" spans="1:11" hidden="1" outlineLevel="1" x14ac:dyDescent="0.2">
      <c r="A1372" s="29" t="s">
        <v>580</v>
      </c>
      <c r="B1372" s="29">
        <v>0</v>
      </c>
      <c r="C1372" s="29">
        <v>0</v>
      </c>
      <c r="D1372" s="29">
        <v>0</v>
      </c>
      <c r="E1372" s="208">
        <v>0</v>
      </c>
      <c r="F1372" s="208">
        <v>0</v>
      </c>
      <c r="G1372" s="208">
        <v>0</v>
      </c>
      <c r="H1372" s="208">
        <v>0</v>
      </c>
      <c r="I1372" s="29">
        <v>0</v>
      </c>
      <c r="J1372" s="208">
        <f t="shared" si="27"/>
        <v>0</v>
      </c>
      <c r="K1372" s="208">
        <f t="shared" si="28"/>
        <v>2953974.3299999996</v>
      </c>
    </row>
    <row r="1373" spans="1:11" hidden="1" outlineLevel="1" x14ac:dyDescent="0.2">
      <c r="A1373" s="29" t="s">
        <v>581</v>
      </c>
      <c r="B1373" s="29">
        <v>0</v>
      </c>
      <c r="C1373" s="29">
        <v>0</v>
      </c>
      <c r="D1373" s="29">
        <v>0</v>
      </c>
      <c r="E1373" s="208">
        <v>0</v>
      </c>
      <c r="F1373" s="208">
        <v>0</v>
      </c>
      <c r="G1373" s="208">
        <v>0</v>
      </c>
      <c r="H1373" s="208">
        <v>0</v>
      </c>
      <c r="I1373" s="29">
        <v>0</v>
      </c>
      <c r="J1373" s="208">
        <f t="shared" si="27"/>
        <v>0</v>
      </c>
      <c r="K1373" s="208">
        <f t="shared" si="28"/>
        <v>4211341.76</v>
      </c>
    </row>
    <row r="1374" spans="1:11" hidden="1" outlineLevel="1" x14ac:dyDescent="0.2">
      <c r="A1374" s="29" t="s">
        <v>582</v>
      </c>
      <c r="B1374" s="29">
        <v>0</v>
      </c>
      <c r="C1374" s="29">
        <v>0</v>
      </c>
      <c r="D1374" s="29">
        <v>0</v>
      </c>
      <c r="E1374" s="208">
        <v>0</v>
      </c>
      <c r="F1374" s="208">
        <v>0</v>
      </c>
      <c r="G1374" s="208">
        <v>0</v>
      </c>
      <c r="H1374" s="208">
        <v>0</v>
      </c>
      <c r="I1374" s="29">
        <v>0</v>
      </c>
      <c r="J1374" s="208">
        <f t="shared" si="27"/>
        <v>0</v>
      </c>
      <c r="K1374" s="208">
        <f t="shared" si="28"/>
        <v>2148661.6799999997</v>
      </c>
    </row>
    <row r="1375" spans="1:11" hidden="1" outlineLevel="1" x14ac:dyDescent="0.2">
      <c r="A1375" s="29" t="s">
        <v>583</v>
      </c>
      <c r="B1375" s="29">
        <v>6391.6</v>
      </c>
      <c r="C1375" s="29">
        <v>0</v>
      </c>
      <c r="D1375" s="29">
        <v>0</v>
      </c>
      <c r="E1375" s="208">
        <v>0</v>
      </c>
      <c r="F1375" s="208">
        <v>0</v>
      </c>
      <c r="G1375" s="208">
        <v>0</v>
      </c>
      <c r="H1375" s="208">
        <v>0</v>
      </c>
      <c r="I1375" s="29">
        <v>0</v>
      </c>
      <c r="J1375" s="208">
        <f t="shared" si="27"/>
        <v>6391.6</v>
      </c>
      <c r="K1375" s="208">
        <f t="shared" si="28"/>
        <v>3860698.7800000003</v>
      </c>
    </row>
    <row r="1376" spans="1:11" hidden="1" outlineLevel="1" x14ac:dyDescent="0.2">
      <c r="A1376" s="29" t="s">
        <v>584</v>
      </c>
      <c r="B1376" s="29">
        <v>0</v>
      </c>
      <c r="C1376" s="29">
        <v>0</v>
      </c>
      <c r="D1376" s="29">
        <v>0</v>
      </c>
      <c r="E1376" s="208">
        <v>0</v>
      </c>
      <c r="F1376" s="208">
        <v>0</v>
      </c>
      <c r="G1376" s="208">
        <v>0</v>
      </c>
      <c r="H1376" s="208">
        <v>0</v>
      </c>
      <c r="I1376" s="29">
        <v>0</v>
      </c>
      <c r="J1376" s="208">
        <f t="shared" si="27"/>
        <v>0</v>
      </c>
      <c r="K1376" s="208">
        <f t="shared" si="28"/>
        <v>463362.01999999996</v>
      </c>
    </row>
    <row r="1377" spans="1:11" hidden="1" outlineLevel="1" x14ac:dyDescent="0.2">
      <c r="A1377" s="29" t="s">
        <v>585</v>
      </c>
      <c r="B1377" s="29">
        <v>5690.59</v>
      </c>
      <c r="C1377" s="29">
        <v>0</v>
      </c>
      <c r="D1377" s="29">
        <v>0</v>
      </c>
      <c r="E1377" s="208">
        <v>29400</v>
      </c>
      <c r="F1377" s="208">
        <v>0</v>
      </c>
      <c r="G1377" s="208">
        <v>0</v>
      </c>
      <c r="H1377" s="208">
        <v>0</v>
      </c>
      <c r="I1377" s="29">
        <v>0</v>
      </c>
      <c r="J1377" s="208">
        <f t="shared" si="27"/>
        <v>35090.589999999997</v>
      </c>
      <c r="K1377" s="208">
        <f t="shared" si="28"/>
        <v>8339545.540000001</v>
      </c>
    </row>
    <row r="1378" spans="1:11" hidden="1" outlineLevel="1" x14ac:dyDescent="0.2">
      <c r="A1378" s="29" t="s">
        <v>586</v>
      </c>
      <c r="B1378" s="29">
        <v>-741.52</v>
      </c>
      <c r="C1378" s="29">
        <v>0</v>
      </c>
      <c r="D1378" s="29">
        <v>0</v>
      </c>
      <c r="E1378" s="208">
        <v>0</v>
      </c>
      <c r="F1378" s="208">
        <v>0</v>
      </c>
      <c r="G1378" s="208">
        <v>0</v>
      </c>
      <c r="H1378" s="208">
        <v>0</v>
      </c>
      <c r="I1378" s="29">
        <v>0</v>
      </c>
      <c r="J1378" s="208">
        <f t="shared" si="27"/>
        <v>-741.52</v>
      </c>
      <c r="K1378" s="208">
        <f t="shared" si="28"/>
        <v>15183161.5</v>
      </c>
    </row>
    <row r="1379" spans="1:11" hidden="1" outlineLevel="1" x14ac:dyDescent="0.2">
      <c r="A1379" s="29" t="s">
        <v>587</v>
      </c>
      <c r="B1379" s="29">
        <v>0</v>
      </c>
      <c r="C1379" s="29">
        <v>0</v>
      </c>
      <c r="D1379" s="29">
        <v>0</v>
      </c>
      <c r="E1379" s="208">
        <v>0</v>
      </c>
      <c r="F1379" s="208">
        <v>0</v>
      </c>
      <c r="G1379" s="208">
        <v>0</v>
      </c>
      <c r="H1379" s="208">
        <v>0</v>
      </c>
      <c r="I1379" s="29">
        <v>0</v>
      </c>
      <c r="J1379" s="208">
        <f t="shared" si="27"/>
        <v>0</v>
      </c>
      <c r="K1379" s="208">
        <f t="shared" si="28"/>
        <v>13569798.129999999</v>
      </c>
    </row>
    <row r="1380" spans="1:11" hidden="1" outlineLevel="1" x14ac:dyDescent="0.2">
      <c r="A1380" s="29" t="s">
        <v>588</v>
      </c>
      <c r="B1380" s="29">
        <v>19700.78</v>
      </c>
      <c r="C1380" s="29">
        <v>0</v>
      </c>
      <c r="D1380" s="29">
        <v>0</v>
      </c>
      <c r="E1380" s="208">
        <v>0</v>
      </c>
      <c r="F1380" s="208">
        <v>0</v>
      </c>
      <c r="G1380" s="208">
        <v>0</v>
      </c>
      <c r="H1380" s="208">
        <v>0</v>
      </c>
      <c r="I1380" s="29">
        <v>0</v>
      </c>
      <c r="J1380" s="208">
        <f t="shared" si="27"/>
        <v>19700.78</v>
      </c>
      <c r="K1380" s="208">
        <f t="shared" si="28"/>
        <v>7705036.1100000003</v>
      </c>
    </row>
    <row r="1381" spans="1:11" hidden="1" outlineLevel="1" x14ac:dyDescent="0.2">
      <c r="A1381" s="29" t="s">
        <v>589</v>
      </c>
      <c r="B1381" s="29">
        <v>289.11</v>
      </c>
      <c r="C1381" s="29">
        <v>0</v>
      </c>
      <c r="D1381" s="29">
        <v>0</v>
      </c>
      <c r="E1381" s="208">
        <v>0</v>
      </c>
      <c r="F1381" s="208">
        <v>0</v>
      </c>
      <c r="G1381" s="208">
        <v>0</v>
      </c>
      <c r="H1381" s="208">
        <v>0</v>
      </c>
      <c r="I1381" s="29">
        <v>381.4</v>
      </c>
      <c r="J1381" s="208">
        <f t="shared" si="27"/>
        <v>-92.289999999999964</v>
      </c>
      <c r="K1381" s="208">
        <f t="shared" si="28"/>
        <v>1204756.4500000002</v>
      </c>
    </row>
    <row r="1382" spans="1:11" hidden="1" outlineLevel="1" x14ac:dyDescent="0.2">
      <c r="A1382" s="29" t="s">
        <v>590</v>
      </c>
      <c r="B1382" s="29">
        <v>0</v>
      </c>
      <c r="C1382" s="29">
        <v>0</v>
      </c>
      <c r="D1382" s="29">
        <v>0</v>
      </c>
      <c r="E1382" s="208">
        <v>0</v>
      </c>
      <c r="F1382" s="208">
        <v>0</v>
      </c>
      <c r="G1382" s="208">
        <v>0</v>
      </c>
      <c r="H1382" s="208">
        <v>0</v>
      </c>
      <c r="I1382" s="29">
        <v>0</v>
      </c>
      <c r="J1382" s="208">
        <f t="shared" si="27"/>
        <v>0</v>
      </c>
      <c r="K1382" s="208">
        <f t="shared" si="28"/>
        <v>8809716.3900000006</v>
      </c>
    </row>
    <row r="1383" spans="1:11" hidden="1" outlineLevel="1" x14ac:dyDescent="0.2">
      <c r="A1383" s="29" t="s">
        <v>591</v>
      </c>
      <c r="B1383" s="29">
        <v>3265.26</v>
      </c>
      <c r="C1383" s="29">
        <v>0</v>
      </c>
      <c r="D1383" s="29">
        <v>0</v>
      </c>
      <c r="E1383" s="208">
        <v>0</v>
      </c>
      <c r="F1383" s="208">
        <v>0</v>
      </c>
      <c r="G1383" s="208">
        <v>0</v>
      </c>
      <c r="H1383" s="208">
        <v>102</v>
      </c>
      <c r="I1383" s="29">
        <v>0</v>
      </c>
      <c r="J1383" s="208">
        <f t="shared" si="27"/>
        <v>3163.26</v>
      </c>
      <c r="K1383" s="208">
        <f t="shared" si="28"/>
        <v>3823725.44</v>
      </c>
    </row>
    <row r="1384" spans="1:11" hidden="1" outlineLevel="1" x14ac:dyDescent="0.2">
      <c r="A1384" s="29" t="s">
        <v>592</v>
      </c>
      <c r="B1384" s="29">
        <v>0</v>
      </c>
      <c r="C1384" s="29">
        <v>0</v>
      </c>
      <c r="D1384" s="29">
        <v>0</v>
      </c>
      <c r="E1384" s="208">
        <v>0</v>
      </c>
      <c r="F1384" s="208">
        <v>0</v>
      </c>
      <c r="G1384" s="208">
        <v>0</v>
      </c>
      <c r="H1384" s="208">
        <v>0</v>
      </c>
      <c r="I1384" s="29">
        <v>0</v>
      </c>
      <c r="J1384" s="208">
        <f t="shared" si="27"/>
        <v>0</v>
      </c>
      <c r="K1384" s="208">
        <f t="shared" si="28"/>
        <v>2159968.0100000002</v>
      </c>
    </row>
    <row r="1385" spans="1:11" hidden="1" outlineLevel="1" x14ac:dyDescent="0.2">
      <c r="A1385" s="29" t="s">
        <v>593</v>
      </c>
      <c r="B1385" s="29">
        <v>28649.79</v>
      </c>
      <c r="C1385" s="29">
        <v>0</v>
      </c>
      <c r="D1385" s="29">
        <v>0</v>
      </c>
      <c r="E1385" s="208">
        <v>0</v>
      </c>
      <c r="F1385" s="208">
        <v>0</v>
      </c>
      <c r="G1385" s="208">
        <v>0</v>
      </c>
      <c r="H1385" s="208">
        <v>0</v>
      </c>
      <c r="I1385" s="29">
        <v>0</v>
      </c>
      <c r="J1385" s="208">
        <f t="shared" si="27"/>
        <v>28649.79</v>
      </c>
      <c r="K1385" s="208">
        <f t="shared" si="28"/>
        <v>1398533.7100000002</v>
      </c>
    </row>
    <row r="1386" spans="1:11" hidden="1" outlineLevel="1" x14ac:dyDescent="0.2">
      <c r="A1386" s="29" t="s">
        <v>594</v>
      </c>
      <c r="B1386" s="29">
        <v>7114.22</v>
      </c>
      <c r="C1386" s="29">
        <v>0</v>
      </c>
      <c r="D1386" s="29">
        <v>0</v>
      </c>
      <c r="E1386" s="208">
        <v>0</v>
      </c>
      <c r="F1386" s="208">
        <v>0</v>
      </c>
      <c r="G1386" s="208">
        <v>0</v>
      </c>
      <c r="H1386" s="208">
        <v>0</v>
      </c>
      <c r="I1386" s="29">
        <v>0</v>
      </c>
      <c r="J1386" s="208">
        <f t="shared" si="27"/>
        <v>7114.22</v>
      </c>
      <c r="K1386" s="208">
        <f t="shared" si="28"/>
        <v>656091.66</v>
      </c>
    </row>
    <row r="1387" spans="1:11" hidden="1" outlineLevel="1" x14ac:dyDescent="0.2">
      <c r="A1387" s="29" t="s">
        <v>595</v>
      </c>
      <c r="B1387" s="29">
        <v>0</v>
      </c>
      <c r="C1387" s="29">
        <v>0</v>
      </c>
      <c r="D1387" s="29">
        <v>0</v>
      </c>
      <c r="E1387" s="208">
        <v>0</v>
      </c>
      <c r="F1387" s="208">
        <v>0</v>
      </c>
      <c r="G1387" s="208">
        <v>0</v>
      </c>
      <c r="H1387" s="208">
        <v>0</v>
      </c>
      <c r="I1387" s="29">
        <v>0</v>
      </c>
      <c r="J1387" s="208">
        <f t="shared" si="27"/>
        <v>0</v>
      </c>
      <c r="K1387" s="208">
        <f t="shared" si="28"/>
        <v>7332013.9900000012</v>
      </c>
    </row>
    <row r="1388" spans="1:11" hidden="1" outlineLevel="1" x14ac:dyDescent="0.2">
      <c r="A1388" s="29" t="s">
        <v>596</v>
      </c>
      <c r="B1388" s="29">
        <v>0</v>
      </c>
      <c r="C1388" s="29">
        <v>0</v>
      </c>
      <c r="D1388" s="29">
        <v>0</v>
      </c>
      <c r="E1388" s="208">
        <v>0</v>
      </c>
      <c r="F1388" s="208">
        <v>0</v>
      </c>
      <c r="G1388" s="208">
        <v>0</v>
      </c>
      <c r="H1388" s="208">
        <v>0</v>
      </c>
      <c r="I1388" s="29">
        <v>0</v>
      </c>
      <c r="J1388" s="208">
        <f t="shared" si="27"/>
        <v>0</v>
      </c>
      <c r="K1388" s="208">
        <f t="shared" si="28"/>
        <v>6938942.6900000004</v>
      </c>
    </row>
    <row r="1389" spans="1:11" hidden="1" outlineLevel="1" x14ac:dyDescent="0.2">
      <c r="A1389" s="29" t="s">
        <v>597</v>
      </c>
      <c r="B1389" s="29">
        <v>0</v>
      </c>
      <c r="C1389" s="29">
        <v>0</v>
      </c>
      <c r="D1389" s="29">
        <v>0</v>
      </c>
      <c r="E1389" s="208">
        <v>0</v>
      </c>
      <c r="F1389" s="208">
        <v>0</v>
      </c>
      <c r="G1389" s="208">
        <v>0</v>
      </c>
      <c r="H1389" s="208">
        <v>0</v>
      </c>
      <c r="I1389" s="29">
        <v>0</v>
      </c>
      <c r="J1389" s="208">
        <f t="shared" si="27"/>
        <v>0</v>
      </c>
      <c r="K1389" s="208">
        <f t="shared" si="28"/>
        <v>4902114.1000000006</v>
      </c>
    </row>
    <row r="1390" spans="1:11" hidden="1" outlineLevel="1" x14ac:dyDescent="0.2">
      <c r="A1390" s="29" t="s">
        <v>598</v>
      </c>
      <c r="B1390" s="29">
        <v>0</v>
      </c>
      <c r="C1390" s="29">
        <v>0</v>
      </c>
      <c r="D1390" s="29">
        <v>0</v>
      </c>
      <c r="E1390" s="208">
        <v>0</v>
      </c>
      <c r="F1390" s="208">
        <v>0</v>
      </c>
      <c r="G1390" s="208">
        <v>0</v>
      </c>
      <c r="H1390" s="208">
        <v>0</v>
      </c>
      <c r="I1390" s="29">
        <v>0</v>
      </c>
      <c r="J1390" s="208">
        <f t="shared" si="27"/>
        <v>0</v>
      </c>
      <c r="K1390" s="208">
        <f t="shared" si="28"/>
        <v>3386290.0799999996</v>
      </c>
    </row>
    <row r="1391" spans="1:11" hidden="1" outlineLevel="1" x14ac:dyDescent="0.2">
      <c r="A1391" s="29" t="s">
        <v>599</v>
      </c>
      <c r="B1391" s="29">
        <v>0</v>
      </c>
      <c r="C1391" s="29">
        <v>0</v>
      </c>
      <c r="D1391" s="29">
        <v>0</v>
      </c>
      <c r="E1391" s="208">
        <v>0</v>
      </c>
      <c r="F1391" s="208">
        <v>0</v>
      </c>
      <c r="G1391" s="208">
        <v>0</v>
      </c>
      <c r="H1391" s="208">
        <v>0</v>
      </c>
      <c r="I1391" s="29">
        <v>0</v>
      </c>
      <c r="J1391" s="208">
        <f t="shared" ref="J1391:J1454" si="29">B1391+C1391+D1391+E1391+F1391+G1391-H1391-I1391</f>
        <v>0</v>
      </c>
      <c r="K1391" s="208">
        <f t="shared" si="28"/>
        <v>3535821.94</v>
      </c>
    </row>
    <row r="1392" spans="1:11" hidden="1" outlineLevel="1" x14ac:dyDescent="0.2">
      <c r="A1392" s="29" t="s">
        <v>600</v>
      </c>
      <c r="B1392" s="29">
        <v>0</v>
      </c>
      <c r="C1392" s="29">
        <v>0</v>
      </c>
      <c r="D1392" s="29">
        <v>0</v>
      </c>
      <c r="E1392" s="208">
        <v>0</v>
      </c>
      <c r="F1392" s="208">
        <v>0</v>
      </c>
      <c r="G1392" s="208">
        <v>0</v>
      </c>
      <c r="H1392" s="208">
        <v>0</v>
      </c>
      <c r="I1392" s="29">
        <v>0</v>
      </c>
      <c r="J1392" s="208">
        <f t="shared" si="29"/>
        <v>0</v>
      </c>
      <c r="K1392" s="208">
        <f t="shared" ref="K1392:K1455" si="30">J515+J1392</f>
        <v>1719048.45</v>
      </c>
    </row>
    <row r="1393" spans="1:11" hidden="1" outlineLevel="1" x14ac:dyDescent="0.2">
      <c r="A1393" s="29" t="s">
        <v>601</v>
      </c>
      <c r="B1393" s="29">
        <v>0</v>
      </c>
      <c r="C1393" s="29">
        <v>0</v>
      </c>
      <c r="D1393" s="29">
        <v>0</v>
      </c>
      <c r="E1393" s="208">
        <v>0</v>
      </c>
      <c r="F1393" s="208">
        <v>0</v>
      </c>
      <c r="G1393" s="208">
        <v>0</v>
      </c>
      <c r="H1393" s="208">
        <v>0</v>
      </c>
      <c r="I1393" s="29">
        <v>0</v>
      </c>
      <c r="J1393" s="208">
        <f t="shared" si="29"/>
        <v>0</v>
      </c>
      <c r="K1393" s="208">
        <f t="shared" si="30"/>
        <v>2207136.1</v>
      </c>
    </row>
    <row r="1394" spans="1:11" hidden="1" outlineLevel="1" x14ac:dyDescent="0.2">
      <c r="A1394" s="29" t="s">
        <v>602</v>
      </c>
      <c r="B1394" s="29">
        <v>437412.74</v>
      </c>
      <c r="C1394" s="29">
        <v>0</v>
      </c>
      <c r="D1394" s="29">
        <v>0</v>
      </c>
      <c r="E1394" s="208">
        <v>0</v>
      </c>
      <c r="F1394" s="208">
        <v>0</v>
      </c>
      <c r="G1394" s="208">
        <v>0</v>
      </c>
      <c r="H1394" s="208">
        <v>0</v>
      </c>
      <c r="I1394" s="29">
        <v>0</v>
      </c>
      <c r="J1394" s="208">
        <f t="shared" si="29"/>
        <v>437412.74</v>
      </c>
      <c r="K1394" s="208">
        <f t="shared" si="30"/>
        <v>28917721.619999994</v>
      </c>
    </row>
    <row r="1395" spans="1:11" hidden="1" outlineLevel="1" x14ac:dyDescent="0.2">
      <c r="A1395" s="29" t="s">
        <v>399</v>
      </c>
      <c r="B1395" s="29">
        <v>0</v>
      </c>
      <c r="C1395" s="29">
        <v>0</v>
      </c>
      <c r="D1395" s="29">
        <v>0</v>
      </c>
      <c r="E1395" s="208">
        <v>0</v>
      </c>
      <c r="F1395" s="208">
        <v>0</v>
      </c>
      <c r="G1395" s="208">
        <v>0</v>
      </c>
      <c r="H1395" s="208">
        <v>0</v>
      </c>
      <c r="I1395" s="29">
        <v>0</v>
      </c>
      <c r="J1395" s="208">
        <f t="shared" si="29"/>
        <v>0</v>
      </c>
      <c r="K1395" s="208">
        <f t="shared" si="30"/>
        <v>757715.35000000009</v>
      </c>
    </row>
    <row r="1396" spans="1:11" hidden="1" outlineLevel="1" x14ac:dyDescent="0.2">
      <c r="A1396" s="29" t="s">
        <v>603</v>
      </c>
      <c r="B1396" s="29">
        <v>0</v>
      </c>
      <c r="C1396" s="29">
        <v>0</v>
      </c>
      <c r="D1396" s="29">
        <v>0</v>
      </c>
      <c r="E1396" s="208">
        <v>0</v>
      </c>
      <c r="F1396" s="208">
        <v>0</v>
      </c>
      <c r="G1396" s="208">
        <v>0</v>
      </c>
      <c r="H1396" s="208">
        <v>0</v>
      </c>
      <c r="I1396" s="29">
        <v>-5374.54</v>
      </c>
      <c r="J1396" s="208">
        <f t="shared" si="29"/>
        <v>5374.54</v>
      </c>
      <c r="K1396" s="208">
        <f t="shared" si="30"/>
        <v>8322078.3600000003</v>
      </c>
    </row>
    <row r="1397" spans="1:11" hidden="1" outlineLevel="1" x14ac:dyDescent="0.2">
      <c r="A1397" s="29" t="s">
        <v>604</v>
      </c>
      <c r="B1397" s="29">
        <v>0</v>
      </c>
      <c r="C1397" s="29">
        <v>0</v>
      </c>
      <c r="D1397" s="29">
        <v>0</v>
      </c>
      <c r="E1397" s="208">
        <v>0</v>
      </c>
      <c r="F1397" s="208">
        <v>0</v>
      </c>
      <c r="G1397" s="208">
        <v>0</v>
      </c>
      <c r="H1397" s="208">
        <v>0</v>
      </c>
      <c r="I1397" s="29">
        <v>0</v>
      </c>
      <c r="J1397" s="208">
        <f t="shared" si="29"/>
        <v>0</v>
      </c>
      <c r="K1397" s="208">
        <f t="shared" si="30"/>
        <v>537299.68000000005</v>
      </c>
    </row>
    <row r="1398" spans="1:11" hidden="1" outlineLevel="1" x14ac:dyDescent="0.2">
      <c r="A1398" s="29" t="s">
        <v>605</v>
      </c>
      <c r="B1398" s="29">
        <v>0</v>
      </c>
      <c r="C1398" s="29">
        <v>0</v>
      </c>
      <c r="D1398" s="29">
        <v>0</v>
      </c>
      <c r="E1398" s="208">
        <v>0</v>
      </c>
      <c r="F1398" s="208">
        <v>0</v>
      </c>
      <c r="G1398" s="208">
        <v>0</v>
      </c>
      <c r="H1398" s="208">
        <v>0</v>
      </c>
      <c r="I1398" s="29">
        <v>0</v>
      </c>
      <c r="J1398" s="208">
        <f t="shared" si="29"/>
        <v>0</v>
      </c>
      <c r="K1398" s="208">
        <f t="shared" si="30"/>
        <v>5096873.3100000005</v>
      </c>
    </row>
    <row r="1399" spans="1:11" hidden="1" outlineLevel="1" x14ac:dyDescent="0.2">
      <c r="A1399" s="29" t="s">
        <v>606</v>
      </c>
      <c r="B1399" s="29">
        <v>0</v>
      </c>
      <c r="C1399" s="29">
        <v>0</v>
      </c>
      <c r="D1399" s="29">
        <v>0</v>
      </c>
      <c r="E1399" s="208">
        <v>0</v>
      </c>
      <c r="F1399" s="208">
        <v>0</v>
      </c>
      <c r="G1399" s="208">
        <v>0</v>
      </c>
      <c r="H1399" s="208">
        <v>0</v>
      </c>
      <c r="I1399" s="29">
        <v>0</v>
      </c>
      <c r="J1399" s="208">
        <f t="shared" si="29"/>
        <v>0</v>
      </c>
      <c r="K1399" s="208">
        <f t="shared" si="30"/>
        <v>755865.03</v>
      </c>
    </row>
    <row r="1400" spans="1:11" hidden="1" outlineLevel="1" x14ac:dyDescent="0.2">
      <c r="A1400" s="29" t="s">
        <v>607</v>
      </c>
      <c r="B1400" s="29">
        <v>-5771.33</v>
      </c>
      <c r="C1400" s="29">
        <v>0</v>
      </c>
      <c r="D1400" s="29">
        <v>0</v>
      </c>
      <c r="E1400" s="208">
        <v>0</v>
      </c>
      <c r="F1400" s="208">
        <v>0</v>
      </c>
      <c r="G1400" s="208">
        <v>31440.15</v>
      </c>
      <c r="H1400" s="208">
        <v>0</v>
      </c>
      <c r="I1400" s="29">
        <v>0</v>
      </c>
      <c r="J1400" s="208">
        <f t="shared" si="29"/>
        <v>25668.82</v>
      </c>
      <c r="K1400" s="208">
        <f t="shared" si="30"/>
        <v>3705904.5799999996</v>
      </c>
    </row>
    <row r="1401" spans="1:11" hidden="1" outlineLevel="1" x14ac:dyDescent="0.2">
      <c r="A1401" s="29" t="s">
        <v>608</v>
      </c>
      <c r="B1401" s="29">
        <v>2875.49</v>
      </c>
      <c r="C1401" s="29">
        <v>-13400.67</v>
      </c>
      <c r="D1401" s="29">
        <v>0</v>
      </c>
      <c r="E1401" s="208">
        <v>0</v>
      </c>
      <c r="F1401" s="208">
        <v>0</v>
      </c>
      <c r="G1401" s="208">
        <v>0</v>
      </c>
      <c r="H1401" s="208">
        <v>0</v>
      </c>
      <c r="I1401" s="29">
        <v>0</v>
      </c>
      <c r="J1401" s="208">
        <f t="shared" si="29"/>
        <v>-10525.18</v>
      </c>
      <c r="K1401" s="208">
        <f t="shared" si="30"/>
        <v>2607368.7999999993</v>
      </c>
    </row>
    <row r="1402" spans="1:11" hidden="1" outlineLevel="1" x14ac:dyDescent="0.2">
      <c r="A1402" s="29" t="s">
        <v>609</v>
      </c>
      <c r="B1402" s="29">
        <v>-3605.96</v>
      </c>
      <c r="C1402" s="29">
        <v>0</v>
      </c>
      <c r="D1402" s="29">
        <v>0</v>
      </c>
      <c r="E1402" s="208">
        <v>0</v>
      </c>
      <c r="F1402" s="208">
        <v>0</v>
      </c>
      <c r="G1402" s="208">
        <v>0</v>
      </c>
      <c r="H1402" s="208">
        <v>0</v>
      </c>
      <c r="I1402" s="29">
        <v>0</v>
      </c>
      <c r="J1402" s="208">
        <f t="shared" si="29"/>
        <v>-3605.96</v>
      </c>
      <c r="K1402" s="208">
        <f t="shared" si="30"/>
        <v>719357.96</v>
      </c>
    </row>
    <row r="1403" spans="1:11" hidden="1" outlineLevel="1" x14ac:dyDescent="0.2">
      <c r="A1403" s="29" t="s">
        <v>610</v>
      </c>
      <c r="B1403" s="29">
        <v>0</v>
      </c>
      <c r="C1403" s="29">
        <v>0</v>
      </c>
      <c r="D1403" s="29">
        <v>0</v>
      </c>
      <c r="E1403" s="208">
        <v>0</v>
      </c>
      <c r="F1403" s="208">
        <v>0</v>
      </c>
      <c r="G1403" s="208">
        <v>0</v>
      </c>
      <c r="H1403" s="208">
        <v>0</v>
      </c>
      <c r="I1403" s="29">
        <v>0</v>
      </c>
      <c r="J1403" s="208">
        <f t="shared" si="29"/>
        <v>0</v>
      </c>
      <c r="K1403" s="208">
        <f t="shared" si="30"/>
        <v>3184034.52</v>
      </c>
    </row>
    <row r="1404" spans="1:11" hidden="1" outlineLevel="1" x14ac:dyDescent="0.2">
      <c r="A1404" s="29" t="s">
        <v>611</v>
      </c>
      <c r="B1404" s="29">
        <v>0</v>
      </c>
      <c r="C1404" s="29">
        <v>0</v>
      </c>
      <c r="D1404" s="29">
        <v>0</v>
      </c>
      <c r="E1404" s="208">
        <v>0</v>
      </c>
      <c r="F1404" s="208">
        <v>0</v>
      </c>
      <c r="G1404" s="208">
        <v>0</v>
      </c>
      <c r="H1404" s="208">
        <v>0</v>
      </c>
      <c r="I1404" s="29">
        <v>0</v>
      </c>
      <c r="J1404" s="208">
        <f t="shared" si="29"/>
        <v>0</v>
      </c>
      <c r="K1404" s="208">
        <f t="shared" si="30"/>
        <v>1316967.6199999999</v>
      </c>
    </row>
    <row r="1405" spans="1:11" hidden="1" outlineLevel="1" x14ac:dyDescent="0.2">
      <c r="A1405" s="29" t="s">
        <v>612</v>
      </c>
      <c r="B1405" s="29">
        <v>432788.20999999996</v>
      </c>
      <c r="C1405" s="29">
        <v>0</v>
      </c>
      <c r="D1405" s="29">
        <v>7325.25</v>
      </c>
      <c r="E1405" s="208">
        <v>0</v>
      </c>
      <c r="F1405" s="208">
        <v>0</v>
      </c>
      <c r="G1405" s="208">
        <v>134520.75</v>
      </c>
      <c r="H1405" s="208">
        <v>0</v>
      </c>
      <c r="I1405" s="29">
        <v>0</v>
      </c>
      <c r="J1405" s="208">
        <f t="shared" si="29"/>
        <v>574634.21</v>
      </c>
      <c r="K1405" s="208">
        <f t="shared" si="30"/>
        <v>15879971.810000002</v>
      </c>
    </row>
    <row r="1406" spans="1:11" hidden="1" outlineLevel="1" x14ac:dyDescent="0.2">
      <c r="A1406" s="29" t="s">
        <v>613</v>
      </c>
      <c r="B1406" s="29">
        <v>0</v>
      </c>
      <c r="C1406" s="29">
        <v>0</v>
      </c>
      <c r="D1406" s="29">
        <v>0</v>
      </c>
      <c r="E1406" s="208">
        <v>0</v>
      </c>
      <c r="F1406" s="208">
        <v>0</v>
      </c>
      <c r="G1406" s="208">
        <v>0</v>
      </c>
      <c r="H1406" s="208">
        <v>0</v>
      </c>
      <c r="I1406" s="29">
        <v>0</v>
      </c>
      <c r="J1406" s="208">
        <f t="shared" si="29"/>
        <v>0</v>
      </c>
      <c r="K1406" s="208">
        <f t="shared" si="30"/>
        <v>3026116.2199999997</v>
      </c>
    </row>
    <row r="1407" spans="1:11" hidden="1" outlineLevel="1" x14ac:dyDescent="0.2">
      <c r="A1407" s="29" t="s">
        <v>614</v>
      </c>
      <c r="B1407" s="29">
        <v>0</v>
      </c>
      <c r="C1407" s="29">
        <v>0</v>
      </c>
      <c r="D1407" s="29">
        <v>0</v>
      </c>
      <c r="E1407" s="208">
        <v>0</v>
      </c>
      <c r="F1407" s="208">
        <v>0</v>
      </c>
      <c r="G1407" s="208">
        <v>0</v>
      </c>
      <c r="H1407" s="208">
        <v>0</v>
      </c>
      <c r="I1407" s="29">
        <v>0</v>
      </c>
      <c r="J1407" s="208">
        <f t="shared" si="29"/>
        <v>0</v>
      </c>
      <c r="K1407" s="208">
        <f t="shared" si="30"/>
        <v>287972.47999999998</v>
      </c>
    </row>
    <row r="1408" spans="1:11" hidden="1" outlineLevel="1" x14ac:dyDescent="0.2">
      <c r="A1408" s="29" t="s">
        <v>615</v>
      </c>
      <c r="B1408" s="29">
        <v>0</v>
      </c>
      <c r="C1408" s="29">
        <v>0</v>
      </c>
      <c r="D1408" s="29">
        <v>0</v>
      </c>
      <c r="E1408" s="208">
        <v>0</v>
      </c>
      <c r="F1408" s="208">
        <v>0</v>
      </c>
      <c r="G1408" s="208">
        <v>0</v>
      </c>
      <c r="H1408" s="208">
        <v>0</v>
      </c>
      <c r="I1408" s="29">
        <v>0</v>
      </c>
      <c r="J1408" s="208">
        <f t="shared" si="29"/>
        <v>0</v>
      </c>
      <c r="K1408" s="208">
        <f t="shared" si="30"/>
        <v>2208093.77</v>
      </c>
    </row>
    <row r="1409" spans="1:11" hidden="1" outlineLevel="1" x14ac:dyDescent="0.2">
      <c r="A1409" s="29" t="s">
        <v>616</v>
      </c>
      <c r="B1409" s="29">
        <v>5979.87</v>
      </c>
      <c r="C1409" s="29">
        <v>13888.7</v>
      </c>
      <c r="D1409" s="29">
        <v>0</v>
      </c>
      <c r="E1409" s="208">
        <v>0</v>
      </c>
      <c r="F1409" s="208">
        <v>0</v>
      </c>
      <c r="G1409" s="208">
        <v>0</v>
      </c>
      <c r="H1409" s="208">
        <v>2852</v>
      </c>
      <c r="I1409" s="29">
        <v>0</v>
      </c>
      <c r="J1409" s="208">
        <f t="shared" si="29"/>
        <v>17016.57</v>
      </c>
      <c r="K1409" s="208">
        <f t="shared" si="30"/>
        <v>5804335.9200000018</v>
      </c>
    </row>
    <row r="1410" spans="1:11" hidden="1" outlineLevel="1" x14ac:dyDescent="0.2">
      <c r="A1410" s="29" t="s">
        <v>617</v>
      </c>
      <c r="B1410" s="29">
        <v>0</v>
      </c>
      <c r="C1410" s="29">
        <v>0</v>
      </c>
      <c r="D1410" s="29">
        <v>0</v>
      </c>
      <c r="E1410" s="208">
        <v>0</v>
      </c>
      <c r="F1410" s="208">
        <v>0</v>
      </c>
      <c r="G1410" s="208">
        <v>0</v>
      </c>
      <c r="H1410" s="208">
        <v>0</v>
      </c>
      <c r="I1410" s="29">
        <v>0</v>
      </c>
      <c r="J1410" s="208">
        <f t="shared" si="29"/>
        <v>0</v>
      </c>
      <c r="K1410" s="208">
        <f t="shared" si="30"/>
        <v>1412578.93</v>
      </c>
    </row>
    <row r="1411" spans="1:11" hidden="1" outlineLevel="1" x14ac:dyDescent="0.2">
      <c r="A1411" s="29" t="s">
        <v>618</v>
      </c>
      <c r="B1411" s="29">
        <v>0</v>
      </c>
      <c r="C1411" s="29">
        <v>0</v>
      </c>
      <c r="D1411" s="29">
        <v>0</v>
      </c>
      <c r="E1411" s="208">
        <v>0</v>
      </c>
      <c r="F1411" s="208">
        <v>0</v>
      </c>
      <c r="G1411" s="208">
        <v>0</v>
      </c>
      <c r="H1411" s="208">
        <v>0</v>
      </c>
      <c r="I1411" s="29">
        <v>0</v>
      </c>
      <c r="J1411" s="208">
        <f t="shared" si="29"/>
        <v>0</v>
      </c>
      <c r="K1411" s="208">
        <f t="shared" si="30"/>
        <v>6146306.6799999997</v>
      </c>
    </row>
    <row r="1412" spans="1:11" hidden="1" outlineLevel="1" x14ac:dyDescent="0.2">
      <c r="A1412" s="29" t="s">
        <v>619</v>
      </c>
      <c r="B1412" s="29">
        <v>167441.5</v>
      </c>
      <c r="C1412" s="29">
        <v>6484.09</v>
      </c>
      <c r="D1412" s="29">
        <v>0</v>
      </c>
      <c r="E1412" s="208">
        <v>0</v>
      </c>
      <c r="F1412" s="208">
        <v>0</v>
      </c>
      <c r="G1412" s="208">
        <v>0</v>
      </c>
      <c r="H1412" s="208">
        <v>0</v>
      </c>
      <c r="I1412" s="29">
        <v>0</v>
      </c>
      <c r="J1412" s="208">
        <f t="shared" si="29"/>
        <v>173925.59</v>
      </c>
      <c r="K1412" s="208">
        <f t="shared" si="30"/>
        <v>873526.67999999993</v>
      </c>
    </row>
    <row r="1413" spans="1:11" hidden="1" outlineLevel="1" x14ac:dyDescent="0.2">
      <c r="A1413" s="29" t="s">
        <v>620</v>
      </c>
      <c r="B1413" s="29">
        <v>14507.14</v>
      </c>
      <c r="C1413" s="29">
        <v>0</v>
      </c>
      <c r="D1413" s="29">
        <v>0</v>
      </c>
      <c r="E1413" s="208">
        <v>0</v>
      </c>
      <c r="F1413" s="208">
        <v>0</v>
      </c>
      <c r="G1413" s="208">
        <v>0</v>
      </c>
      <c r="H1413" s="208">
        <v>0</v>
      </c>
      <c r="I1413" s="29">
        <v>0</v>
      </c>
      <c r="J1413" s="208">
        <f t="shared" si="29"/>
        <v>14507.14</v>
      </c>
      <c r="K1413" s="208">
        <f t="shared" si="30"/>
        <v>8054154.7400000002</v>
      </c>
    </row>
    <row r="1414" spans="1:11" hidden="1" outlineLevel="1" x14ac:dyDescent="0.2">
      <c r="A1414" s="29" t="s">
        <v>621</v>
      </c>
      <c r="B1414" s="29">
        <v>13457.06</v>
      </c>
      <c r="C1414" s="29">
        <v>0</v>
      </c>
      <c r="D1414" s="29">
        <v>0</v>
      </c>
      <c r="E1414" s="208">
        <v>0</v>
      </c>
      <c r="F1414" s="208">
        <v>0</v>
      </c>
      <c r="G1414" s="208">
        <v>0</v>
      </c>
      <c r="H1414" s="208">
        <v>0</v>
      </c>
      <c r="I1414" s="29">
        <v>0</v>
      </c>
      <c r="J1414" s="208">
        <f t="shared" si="29"/>
        <v>13457.06</v>
      </c>
      <c r="K1414" s="208">
        <f t="shared" si="30"/>
        <v>690343.55</v>
      </c>
    </row>
    <row r="1415" spans="1:11" hidden="1" outlineLevel="1" x14ac:dyDescent="0.2">
      <c r="A1415" s="29" t="s">
        <v>622</v>
      </c>
      <c r="B1415" s="29">
        <v>0</v>
      </c>
      <c r="C1415" s="29">
        <v>0</v>
      </c>
      <c r="D1415" s="29">
        <v>0</v>
      </c>
      <c r="E1415" s="208">
        <v>0</v>
      </c>
      <c r="F1415" s="208">
        <v>0</v>
      </c>
      <c r="G1415" s="208">
        <v>0</v>
      </c>
      <c r="H1415" s="208">
        <v>0</v>
      </c>
      <c r="I1415" s="29">
        <v>0</v>
      </c>
      <c r="J1415" s="208">
        <f t="shared" si="29"/>
        <v>0</v>
      </c>
      <c r="K1415" s="208">
        <f t="shared" si="30"/>
        <v>773921.7100000002</v>
      </c>
    </row>
    <row r="1416" spans="1:11" hidden="1" outlineLevel="1" x14ac:dyDescent="0.2">
      <c r="A1416" s="29" t="s">
        <v>623</v>
      </c>
      <c r="B1416" s="29">
        <v>0</v>
      </c>
      <c r="C1416" s="29">
        <v>0</v>
      </c>
      <c r="D1416" s="29">
        <v>0</v>
      </c>
      <c r="E1416" s="208">
        <v>0</v>
      </c>
      <c r="F1416" s="208">
        <v>0</v>
      </c>
      <c r="G1416" s="208">
        <v>0</v>
      </c>
      <c r="H1416" s="208">
        <v>0</v>
      </c>
      <c r="I1416" s="29">
        <v>0</v>
      </c>
      <c r="J1416" s="208">
        <f t="shared" si="29"/>
        <v>0</v>
      </c>
      <c r="K1416" s="208">
        <f t="shared" si="30"/>
        <v>1832576.5000000002</v>
      </c>
    </row>
    <row r="1417" spans="1:11" hidden="1" outlineLevel="1" x14ac:dyDescent="0.2">
      <c r="A1417" s="29" t="s">
        <v>624</v>
      </c>
      <c r="B1417" s="29">
        <v>0</v>
      </c>
      <c r="C1417" s="29">
        <v>0</v>
      </c>
      <c r="D1417" s="29">
        <v>0</v>
      </c>
      <c r="E1417" s="208">
        <v>0</v>
      </c>
      <c r="F1417" s="208">
        <v>0</v>
      </c>
      <c r="G1417" s="208">
        <v>0</v>
      </c>
      <c r="H1417" s="208">
        <v>0</v>
      </c>
      <c r="I1417" s="29">
        <v>0</v>
      </c>
      <c r="J1417" s="208">
        <f t="shared" si="29"/>
        <v>0</v>
      </c>
      <c r="K1417" s="208">
        <f t="shared" si="30"/>
        <v>1441727.9199999997</v>
      </c>
    </row>
    <row r="1418" spans="1:11" hidden="1" outlineLevel="1" x14ac:dyDescent="0.2">
      <c r="A1418" s="29" t="s">
        <v>625</v>
      </c>
      <c r="B1418" s="29">
        <v>0</v>
      </c>
      <c r="C1418" s="29">
        <v>0</v>
      </c>
      <c r="D1418" s="29">
        <v>0</v>
      </c>
      <c r="E1418" s="208">
        <v>0</v>
      </c>
      <c r="F1418" s="208">
        <v>0</v>
      </c>
      <c r="G1418" s="208">
        <v>0</v>
      </c>
      <c r="H1418" s="208">
        <v>0</v>
      </c>
      <c r="I1418" s="29">
        <v>0</v>
      </c>
      <c r="J1418" s="208">
        <f t="shared" si="29"/>
        <v>0</v>
      </c>
      <c r="K1418" s="208">
        <f t="shared" si="30"/>
        <v>1009616.2</v>
      </c>
    </row>
    <row r="1419" spans="1:11" hidden="1" outlineLevel="1" x14ac:dyDescent="0.2">
      <c r="A1419" s="29" t="s">
        <v>626</v>
      </c>
      <c r="B1419" s="29">
        <v>0</v>
      </c>
      <c r="C1419" s="29">
        <v>0</v>
      </c>
      <c r="D1419" s="29">
        <v>0</v>
      </c>
      <c r="E1419" s="208">
        <v>0</v>
      </c>
      <c r="F1419" s="208">
        <v>0</v>
      </c>
      <c r="G1419" s="208">
        <v>0</v>
      </c>
      <c r="H1419" s="208">
        <v>0</v>
      </c>
      <c r="I1419" s="29">
        <v>0</v>
      </c>
      <c r="J1419" s="208">
        <f t="shared" si="29"/>
        <v>0</v>
      </c>
      <c r="K1419" s="208">
        <f t="shared" si="30"/>
        <v>165111.84</v>
      </c>
    </row>
    <row r="1420" spans="1:11" hidden="1" outlineLevel="1" x14ac:dyDescent="0.2">
      <c r="A1420" s="29" t="s">
        <v>627</v>
      </c>
      <c r="B1420" s="29">
        <v>0</v>
      </c>
      <c r="C1420" s="29">
        <v>0</v>
      </c>
      <c r="D1420" s="29">
        <v>0</v>
      </c>
      <c r="E1420" s="208">
        <v>0</v>
      </c>
      <c r="F1420" s="208">
        <v>0</v>
      </c>
      <c r="G1420" s="208">
        <v>0</v>
      </c>
      <c r="H1420" s="208">
        <v>0</v>
      </c>
      <c r="I1420" s="29">
        <v>0</v>
      </c>
      <c r="J1420" s="208">
        <f t="shared" si="29"/>
        <v>0</v>
      </c>
      <c r="K1420" s="208">
        <f t="shared" si="30"/>
        <v>581634.84000000008</v>
      </c>
    </row>
    <row r="1421" spans="1:11" hidden="1" outlineLevel="1" x14ac:dyDescent="0.2">
      <c r="A1421" s="29" t="s">
        <v>628</v>
      </c>
      <c r="B1421" s="29">
        <v>1660.46</v>
      </c>
      <c r="C1421" s="29">
        <v>0</v>
      </c>
      <c r="D1421" s="29">
        <v>0</v>
      </c>
      <c r="E1421" s="208">
        <v>0</v>
      </c>
      <c r="F1421" s="208">
        <v>0</v>
      </c>
      <c r="G1421" s="208">
        <v>0</v>
      </c>
      <c r="H1421" s="208">
        <v>0</v>
      </c>
      <c r="I1421" s="29">
        <v>0</v>
      </c>
      <c r="J1421" s="208">
        <f t="shared" si="29"/>
        <v>1660.46</v>
      </c>
      <c r="K1421" s="208">
        <f t="shared" si="30"/>
        <v>417607.73000000004</v>
      </c>
    </row>
    <row r="1422" spans="1:11" hidden="1" outlineLevel="1" x14ac:dyDescent="0.2">
      <c r="A1422" s="29" t="s">
        <v>629</v>
      </c>
      <c r="B1422" s="29">
        <v>7633.05</v>
      </c>
      <c r="C1422" s="29">
        <v>0</v>
      </c>
      <c r="D1422" s="29">
        <v>0</v>
      </c>
      <c r="E1422" s="208">
        <v>0</v>
      </c>
      <c r="F1422" s="208">
        <v>0</v>
      </c>
      <c r="G1422" s="208">
        <v>0</v>
      </c>
      <c r="H1422" s="208">
        <v>0</v>
      </c>
      <c r="I1422" s="29">
        <v>0</v>
      </c>
      <c r="J1422" s="208">
        <f t="shared" si="29"/>
        <v>7633.05</v>
      </c>
      <c r="K1422" s="208">
        <f t="shared" si="30"/>
        <v>509721.61</v>
      </c>
    </row>
    <row r="1423" spans="1:11" hidden="1" outlineLevel="1" x14ac:dyDescent="0.2">
      <c r="A1423" s="29" t="s">
        <v>630</v>
      </c>
      <c r="B1423" s="29">
        <v>0</v>
      </c>
      <c r="C1423" s="29">
        <v>0</v>
      </c>
      <c r="D1423" s="29">
        <v>0</v>
      </c>
      <c r="E1423" s="208">
        <v>0</v>
      </c>
      <c r="F1423" s="208">
        <v>0</v>
      </c>
      <c r="G1423" s="208">
        <v>0</v>
      </c>
      <c r="H1423" s="208">
        <v>0</v>
      </c>
      <c r="I1423" s="29">
        <v>0</v>
      </c>
      <c r="J1423" s="208">
        <f t="shared" si="29"/>
        <v>0</v>
      </c>
      <c r="K1423" s="208">
        <f t="shared" si="30"/>
        <v>323400.19999999995</v>
      </c>
    </row>
    <row r="1424" spans="1:11" hidden="1" outlineLevel="1" x14ac:dyDescent="0.2">
      <c r="A1424" s="29" t="s">
        <v>631</v>
      </c>
      <c r="B1424" s="29">
        <v>0</v>
      </c>
      <c r="C1424" s="29">
        <v>0</v>
      </c>
      <c r="D1424" s="29">
        <v>0</v>
      </c>
      <c r="E1424" s="208">
        <v>0</v>
      </c>
      <c r="F1424" s="208">
        <v>0</v>
      </c>
      <c r="G1424" s="208">
        <v>0</v>
      </c>
      <c r="H1424" s="208">
        <v>0</v>
      </c>
      <c r="I1424" s="29">
        <v>0</v>
      </c>
      <c r="J1424" s="208">
        <f t="shared" si="29"/>
        <v>0</v>
      </c>
      <c r="K1424" s="208">
        <f t="shared" si="30"/>
        <v>1081087.99</v>
      </c>
    </row>
    <row r="1425" spans="1:11" hidden="1" outlineLevel="1" x14ac:dyDescent="0.2">
      <c r="A1425" s="29" t="s">
        <v>632</v>
      </c>
      <c r="B1425" s="29">
        <v>0</v>
      </c>
      <c r="C1425" s="29">
        <v>0</v>
      </c>
      <c r="D1425" s="29">
        <v>0</v>
      </c>
      <c r="E1425" s="208">
        <v>0</v>
      </c>
      <c r="F1425" s="208">
        <v>0</v>
      </c>
      <c r="G1425" s="208">
        <v>0</v>
      </c>
      <c r="H1425" s="208">
        <v>0</v>
      </c>
      <c r="I1425" s="29">
        <v>0</v>
      </c>
      <c r="J1425" s="208">
        <f t="shared" si="29"/>
        <v>0</v>
      </c>
      <c r="K1425" s="208">
        <f t="shared" si="30"/>
        <v>754143.39999999991</v>
      </c>
    </row>
    <row r="1426" spans="1:11" hidden="1" outlineLevel="1" x14ac:dyDescent="0.2">
      <c r="A1426" s="29" t="s">
        <v>633</v>
      </c>
      <c r="B1426" s="29">
        <v>0</v>
      </c>
      <c r="C1426" s="29">
        <v>0</v>
      </c>
      <c r="D1426" s="29">
        <v>0</v>
      </c>
      <c r="E1426" s="208">
        <v>0</v>
      </c>
      <c r="F1426" s="208">
        <v>0</v>
      </c>
      <c r="G1426" s="208">
        <v>0</v>
      </c>
      <c r="H1426" s="208">
        <v>0</v>
      </c>
      <c r="I1426" s="29">
        <v>0</v>
      </c>
      <c r="J1426" s="208">
        <f t="shared" si="29"/>
        <v>0</v>
      </c>
      <c r="K1426" s="208">
        <f t="shared" si="30"/>
        <v>2774914.4999999995</v>
      </c>
    </row>
    <row r="1427" spans="1:11" hidden="1" outlineLevel="1" x14ac:dyDescent="0.2">
      <c r="A1427" s="29" t="s">
        <v>634</v>
      </c>
      <c r="B1427" s="29">
        <v>-72817.8</v>
      </c>
      <c r="C1427" s="29">
        <v>6154.21</v>
      </c>
      <c r="D1427" s="29">
        <v>0</v>
      </c>
      <c r="E1427" s="208">
        <v>0</v>
      </c>
      <c r="F1427" s="208">
        <v>0</v>
      </c>
      <c r="G1427" s="208">
        <v>0</v>
      </c>
      <c r="H1427" s="208">
        <v>0</v>
      </c>
      <c r="I1427" s="29">
        <v>0</v>
      </c>
      <c r="J1427" s="208">
        <f t="shared" si="29"/>
        <v>-66663.59</v>
      </c>
      <c r="K1427" s="208">
        <f t="shared" si="30"/>
        <v>2889097.4000000004</v>
      </c>
    </row>
    <row r="1428" spans="1:11" hidden="1" outlineLevel="1" x14ac:dyDescent="0.2">
      <c r="A1428" s="29" t="s">
        <v>635</v>
      </c>
      <c r="B1428" s="29">
        <v>3117.15</v>
      </c>
      <c r="C1428" s="29">
        <v>0</v>
      </c>
      <c r="D1428" s="29">
        <v>0</v>
      </c>
      <c r="E1428" s="208">
        <v>0</v>
      </c>
      <c r="F1428" s="208">
        <v>0</v>
      </c>
      <c r="G1428" s="208">
        <v>0</v>
      </c>
      <c r="H1428" s="208">
        <v>0</v>
      </c>
      <c r="I1428" s="29">
        <v>0</v>
      </c>
      <c r="J1428" s="208">
        <f t="shared" si="29"/>
        <v>3117.15</v>
      </c>
      <c r="K1428" s="208">
        <f t="shared" si="30"/>
        <v>1694153.3199999998</v>
      </c>
    </row>
    <row r="1429" spans="1:11" hidden="1" outlineLevel="1" x14ac:dyDescent="0.2">
      <c r="A1429" s="29" t="s">
        <v>636</v>
      </c>
      <c r="B1429" s="29">
        <v>-1603.83</v>
      </c>
      <c r="C1429" s="29">
        <v>0</v>
      </c>
      <c r="D1429" s="29">
        <v>0</v>
      </c>
      <c r="E1429" s="208">
        <v>0</v>
      </c>
      <c r="F1429" s="208">
        <v>0</v>
      </c>
      <c r="G1429" s="208">
        <v>0</v>
      </c>
      <c r="H1429" s="208">
        <v>0</v>
      </c>
      <c r="I1429" s="29">
        <v>0</v>
      </c>
      <c r="J1429" s="208">
        <f t="shared" si="29"/>
        <v>-1603.83</v>
      </c>
      <c r="K1429" s="208">
        <f t="shared" si="30"/>
        <v>499197.8</v>
      </c>
    </row>
    <row r="1430" spans="1:11" hidden="1" outlineLevel="1" x14ac:dyDescent="0.2">
      <c r="A1430" s="29" t="s">
        <v>637</v>
      </c>
      <c r="B1430" s="29">
        <v>0</v>
      </c>
      <c r="C1430" s="29">
        <v>0</v>
      </c>
      <c r="D1430" s="29">
        <v>0</v>
      </c>
      <c r="E1430" s="208">
        <v>0</v>
      </c>
      <c r="F1430" s="208">
        <v>0</v>
      </c>
      <c r="G1430" s="208">
        <v>0</v>
      </c>
      <c r="H1430" s="208">
        <v>0</v>
      </c>
      <c r="I1430" s="29">
        <v>0</v>
      </c>
      <c r="J1430" s="208">
        <f t="shared" si="29"/>
        <v>0</v>
      </c>
      <c r="K1430" s="208">
        <f t="shared" si="30"/>
        <v>479231.38</v>
      </c>
    </row>
    <row r="1431" spans="1:11" hidden="1" outlineLevel="1" x14ac:dyDescent="0.2">
      <c r="A1431" s="29" t="s">
        <v>638</v>
      </c>
      <c r="B1431" s="29">
        <v>0</v>
      </c>
      <c r="C1431" s="29">
        <v>-1919.08</v>
      </c>
      <c r="D1431" s="29">
        <v>0</v>
      </c>
      <c r="E1431" s="208">
        <v>0</v>
      </c>
      <c r="F1431" s="208">
        <v>0</v>
      </c>
      <c r="G1431" s="208">
        <v>0</v>
      </c>
      <c r="H1431" s="208">
        <v>0</v>
      </c>
      <c r="I1431" s="29">
        <v>0</v>
      </c>
      <c r="J1431" s="208">
        <f t="shared" si="29"/>
        <v>-1919.08</v>
      </c>
      <c r="K1431" s="208">
        <f t="shared" si="30"/>
        <v>6676337.7100000009</v>
      </c>
    </row>
    <row r="1432" spans="1:11" hidden="1" outlineLevel="1" x14ac:dyDescent="0.2">
      <c r="A1432" s="29" t="s">
        <v>639</v>
      </c>
      <c r="B1432" s="29">
        <v>0</v>
      </c>
      <c r="C1432" s="29">
        <v>0</v>
      </c>
      <c r="D1432" s="29">
        <v>0</v>
      </c>
      <c r="E1432" s="208">
        <v>0</v>
      </c>
      <c r="F1432" s="208">
        <v>0</v>
      </c>
      <c r="G1432" s="208">
        <v>0</v>
      </c>
      <c r="H1432" s="208">
        <v>0</v>
      </c>
      <c r="I1432" s="29">
        <v>0</v>
      </c>
      <c r="J1432" s="208">
        <f t="shared" si="29"/>
        <v>0</v>
      </c>
      <c r="K1432" s="208">
        <f t="shared" si="30"/>
        <v>1769955.22</v>
      </c>
    </row>
    <row r="1433" spans="1:11" hidden="1" outlineLevel="1" x14ac:dyDescent="0.2">
      <c r="A1433" s="29" t="s">
        <v>640</v>
      </c>
      <c r="B1433" s="29">
        <v>1438.67</v>
      </c>
      <c r="C1433" s="29">
        <v>800.65</v>
      </c>
      <c r="D1433" s="29">
        <v>0</v>
      </c>
      <c r="E1433" s="208">
        <v>0</v>
      </c>
      <c r="F1433" s="208">
        <v>0</v>
      </c>
      <c r="G1433" s="208">
        <v>0</v>
      </c>
      <c r="H1433" s="208">
        <v>0</v>
      </c>
      <c r="I1433" s="29">
        <v>0</v>
      </c>
      <c r="J1433" s="208">
        <f t="shared" si="29"/>
        <v>2239.3200000000002</v>
      </c>
      <c r="K1433" s="208">
        <f t="shared" si="30"/>
        <v>1301035.56</v>
      </c>
    </row>
    <row r="1434" spans="1:11" hidden="1" outlineLevel="1" x14ac:dyDescent="0.2">
      <c r="A1434" s="29" t="s">
        <v>641</v>
      </c>
      <c r="B1434" s="29">
        <v>47605.06</v>
      </c>
      <c r="C1434" s="29">
        <v>0</v>
      </c>
      <c r="D1434" s="29">
        <v>0</v>
      </c>
      <c r="E1434" s="208">
        <v>0</v>
      </c>
      <c r="F1434" s="208">
        <v>0</v>
      </c>
      <c r="G1434" s="208">
        <v>0</v>
      </c>
      <c r="H1434" s="208">
        <v>0</v>
      </c>
      <c r="I1434" s="29">
        <v>0</v>
      </c>
      <c r="J1434" s="208">
        <f t="shared" si="29"/>
        <v>47605.06</v>
      </c>
      <c r="K1434" s="208">
        <f t="shared" si="30"/>
        <v>12342593.249999998</v>
      </c>
    </row>
    <row r="1435" spans="1:11" hidden="1" outlineLevel="1" x14ac:dyDescent="0.2">
      <c r="A1435" s="29" t="s">
        <v>642</v>
      </c>
      <c r="B1435" s="29">
        <v>0</v>
      </c>
      <c r="C1435" s="29">
        <v>0</v>
      </c>
      <c r="D1435" s="29">
        <v>0</v>
      </c>
      <c r="E1435" s="208">
        <v>0</v>
      </c>
      <c r="F1435" s="208">
        <v>0</v>
      </c>
      <c r="G1435" s="208">
        <v>0</v>
      </c>
      <c r="H1435" s="208">
        <v>0</v>
      </c>
      <c r="I1435" s="29">
        <v>0</v>
      </c>
      <c r="J1435" s="208">
        <f t="shared" si="29"/>
        <v>0</v>
      </c>
      <c r="K1435" s="208">
        <f t="shared" si="30"/>
        <v>1201967.04</v>
      </c>
    </row>
    <row r="1436" spans="1:11" hidden="1" outlineLevel="1" x14ac:dyDescent="0.2">
      <c r="A1436" s="29" t="s">
        <v>643</v>
      </c>
      <c r="B1436" s="29">
        <v>0</v>
      </c>
      <c r="C1436" s="29">
        <v>0</v>
      </c>
      <c r="D1436" s="29">
        <v>0</v>
      </c>
      <c r="E1436" s="208">
        <v>0</v>
      </c>
      <c r="F1436" s="208">
        <v>0</v>
      </c>
      <c r="G1436" s="208">
        <v>0</v>
      </c>
      <c r="H1436" s="208">
        <v>0</v>
      </c>
      <c r="I1436" s="29">
        <v>0</v>
      </c>
      <c r="J1436" s="208">
        <f t="shared" si="29"/>
        <v>0</v>
      </c>
      <c r="K1436" s="208">
        <f t="shared" si="30"/>
        <v>736218.54</v>
      </c>
    </row>
    <row r="1437" spans="1:11" hidden="1" outlineLevel="1" x14ac:dyDescent="0.2">
      <c r="A1437" s="29" t="s">
        <v>644</v>
      </c>
      <c r="B1437" s="29">
        <v>0</v>
      </c>
      <c r="C1437" s="29">
        <v>0</v>
      </c>
      <c r="D1437" s="29">
        <v>0</v>
      </c>
      <c r="E1437" s="208">
        <v>0</v>
      </c>
      <c r="F1437" s="208">
        <v>0</v>
      </c>
      <c r="G1437" s="208">
        <v>0</v>
      </c>
      <c r="H1437" s="208">
        <v>0</v>
      </c>
      <c r="I1437" s="29">
        <v>0</v>
      </c>
      <c r="J1437" s="208">
        <f t="shared" si="29"/>
        <v>0</v>
      </c>
      <c r="K1437" s="208">
        <f t="shared" si="30"/>
        <v>1469875.2400000002</v>
      </c>
    </row>
    <row r="1438" spans="1:11" hidden="1" outlineLevel="1" x14ac:dyDescent="0.2">
      <c r="A1438" s="29" t="s">
        <v>645</v>
      </c>
      <c r="B1438" s="29">
        <v>166.69</v>
      </c>
      <c r="C1438" s="29">
        <v>0</v>
      </c>
      <c r="D1438" s="29">
        <v>0</v>
      </c>
      <c r="E1438" s="208">
        <v>0</v>
      </c>
      <c r="F1438" s="208">
        <v>0</v>
      </c>
      <c r="G1438" s="208">
        <v>0</v>
      </c>
      <c r="H1438" s="208">
        <v>0</v>
      </c>
      <c r="I1438" s="29">
        <v>0</v>
      </c>
      <c r="J1438" s="208">
        <f t="shared" si="29"/>
        <v>166.69</v>
      </c>
      <c r="K1438" s="208">
        <f t="shared" si="30"/>
        <v>7416583.6299999999</v>
      </c>
    </row>
    <row r="1439" spans="1:11" hidden="1" outlineLevel="1" x14ac:dyDescent="0.2">
      <c r="A1439" s="29" t="s">
        <v>646</v>
      </c>
      <c r="B1439" s="29">
        <v>0</v>
      </c>
      <c r="C1439" s="29">
        <v>0</v>
      </c>
      <c r="D1439" s="29">
        <v>0</v>
      </c>
      <c r="E1439" s="208">
        <v>0</v>
      </c>
      <c r="F1439" s="208">
        <v>0</v>
      </c>
      <c r="G1439" s="208">
        <v>0</v>
      </c>
      <c r="H1439" s="208">
        <v>0</v>
      </c>
      <c r="I1439" s="29">
        <v>0</v>
      </c>
      <c r="J1439" s="208">
        <f t="shared" si="29"/>
        <v>0</v>
      </c>
      <c r="K1439" s="208">
        <f t="shared" si="30"/>
        <v>2811342.2399999998</v>
      </c>
    </row>
    <row r="1440" spans="1:11" hidden="1" outlineLevel="1" x14ac:dyDescent="0.2">
      <c r="A1440" s="29" t="s">
        <v>647</v>
      </c>
      <c r="B1440" s="29">
        <v>0</v>
      </c>
      <c r="C1440" s="29">
        <v>0</v>
      </c>
      <c r="D1440" s="29">
        <v>0</v>
      </c>
      <c r="E1440" s="208">
        <v>0</v>
      </c>
      <c r="F1440" s="208">
        <v>0</v>
      </c>
      <c r="G1440" s="208">
        <v>0</v>
      </c>
      <c r="H1440" s="208">
        <v>0</v>
      </c>
      <c r="I1440" s="29">
        <v>0</v>
      </c>
      <c r="J1440" s="208">
        <f t="shared" si="29"/>
        <v>0</v>
      </c>
      <c r="K1440" s="208">
        <f t="shared" si="30"/>
        <v>291739.21999999997</v>
      </c>
    </row>
    <row r="1441" spans="1:11" hidden="1" outlineLevel="1" x14ac:dyDescent="0.2">
      <c r="A1441" s="29" t="s">
        <v>648</v>
      </c>
      <c r="B1441" s="29">
        <v>13564.129999999997</v>
      </c>
      <c r="C1441" s="29">
        <v>-3901.53</v>
      </c>
      <c r="D1441" s="29">
        <v>0</v>
      </c>
      <c r="E1441" s="208">
        <v>-0.76</v>
      </c>
      <c r="F1441" s="208">
        <v>0</v>
      </c>
      <c r="G1441" s="208">
        <v>0</v>
      </c>
      <c r="H1441" s="208">
        <v>0</v>
      </c>
      <c r="I1441" s="29">
        <v>-17.28</v>
      </c>
      <c r="J1441" s="208">
        <f t="shared" si="29"/>
        <v>9679.1199999999972</v>
      </c>
      <c r="K1441" s="208">
        <f t="shared" si="30"/>
        <v>21076632.729999997</v>
      </c>
    </row>
    <row r="1442" spans="1:11" hidden="1" outlineLevel="1" x14ac:dyDescent="0.2">
      <c r="A1442" s="29" t="s">
        <v>649</v>
      </c>
      <c r="B1442" s="29">
        <v>0</v>
      </c>
      <c r="C1442" s="29">
        <v>0</v>
      </c>
      <c r="D1442" s="29">
        <v>0</v>
      </c>
      <c r="E1442" s="208">
        <v>0</v>
      </c>
      <c r="F1442" s="208">
        <v>0</v>
      </c>
      <c r="G1442" s="208">
        <v>0</v>
      </c>
      <c r="H1442" s="208">
        <v>0</v>
      </c>
      <c r="I1442" s="29">
        <v>0</v>
      </c>
      <c r="J1442" s="208">
        <f t="shared" si="29"/>
        <v>0</v>
      </c>
      <c r="K1442" s="208">
        <f t="shared" si="30"/>
        <v>278217.76999999996</v>
      </c>
    </row>
    <row r="1443" spans="1:11" hidden="1" outlineLevel="1" x14ac:dyDescent="0.2">
      <c r="A1443" s="29" t="s">
        <v>650</v>
      </c>
      <c r="B1443" s="29">
        <v>-937.17</v>
      </c>
      <c r="C1443" s="29">
        <v>0</v>
      </c>
      <c r="D1443" s="29">
        <v>0</v>
      </c>
      <c r="E1443" s="208">
        <v>0</v>
      </c>
      <c r="F1443" s="208">
        <v>0</v>
      </c>
      <c r="G1443" s="208">
        <v>0</v>
      </c>
      <c r="H1443" s="208">
        <v>0</v>
      </c>
      <c r="I1443" s="29">
        <v>0</v>
      </c>
      <c r="J1443" s="208">
        <f t="shared" si="29"/>
        <v>-937.17</v>
      </c>
      <c r="K1443" s="208">
        <f t="shared" si="30"/>
        <v>919447.85</v>
      </c>
    </row>
    <row r="1444" spans="1:11" hidden="1" outlineLevel="1" x14ac:dyDescent="0.2">
      <c r="A1444" s="29" t="s">
        <v>651</v>
      </c>
      <c r="B1444" s="29">
        <v>2233.62</v>
      </c>
      <c r="C1444" s="29">
        <v>0</v>
      </c>
      <c r="D1444" s="29">
        <v>0</v>
      </c>
      <c r="E1444" s="208">
        <v>0</v>
      </c>
      <c r="F1444" s="208">
        <v>0</v>
      </c>
      <c r="G1444" s="208">
        <v>0</v>
      </c>
      <c r="H1444" s="208">
        <v>0</v>
      </c>
      <c r="I1444" s="29">
        <v>0</v>
      </c>
      <c r="J1444" s="208">
        <f t="shared" si="29"/>
        <v>2233.62</v>
      </c>
      <c r="K1444" s="208">
        <f t="shared" si="30"/>
        <v>1943134.9400000002</v>
      </c>
    </row>
    <row r="1445" spans="1:11" hidden="1" outlineLevel="1" x14ac:dyDescent="0.2">
      <c r="A1445" s="29" t="s">
        <v>652</v>
      </c>
      <c r="B1445" s="29">
        <v>399055.08999999997</v>
      </c>
      <c r="C1445" s="29">
        <v>605889.92999999993</v>
      </c>
      <c r="D1445" s="29">
        <v>87.61</v>
      </c>
      <c r="E1445" s="208">
        <v>0</v>
      </c>
      <c r="F1445" s="208">
        <v>0</v>
      </c>
      <c r="G1445" s="208">
        <v>54264</v>
      </c>
      <c r="H1445" s="208">
        <v>9997.35</v>
      </c>
      <c r="I1445" s="29">
        <v>80360.81</v>
      </c>
      <c r="J1445" s="208">
        <f t="shared" si="29"/>
        <v>968938.46999999974</v>
      </c>
      <c r="K1445" s="208">
        <f t="shared" si="30"/>
        <v>13226680.170000002</v>
      </c>
    </row>
    <row r="1446" spans="1:11" hidden="1" outlineLevel="1" x14ac:dyDescent="0.2">
      <c r="A1446" s="29" t="s">
        <v>653</v>
      </c>
      <c r="B1446" s="29">
        <v>543.79</v>
      </c>
      <c r="C1446" s="29">
        <v>0</v>
      </c>
      <c r="D1446" s="29">
        <v>0</v>
      </c>
      <c r="E1446" s="208">
        <v>0</v>
      </c>
      <c r="F1446" s="208">
        <v>0</v>
      </c>
      <c r="G1446" s="208">
        <v>0</v>
      </c>
      <c r="H1446" s="208">
        <v>355.5</v>
      </c>
      <c r="I1446" s="29">
        <v>0</v>
      </c>
      <c r="J1446" s="208">
        <f t="shared" si="29"/>
        <v>188.28999999999996</v>
      </c>
      <c r="K1446" s="208">
        <f t="shared" si="30"/>
        <v>20327851.050000001</v>
      </c>
    </row>
    <row r="1447" spans="1:11" hidden="1" outlineLevel="1" x14ac:dyDescent="0.2">
      <c r="A1447" s="29" t="s">
        <v>654</v>
      </c>
      <c r="B1447" s="29">
        <v>0</v>
      </c>
      <c r="C1447" s="29">
        <v>0</v>
      </c>
      <c r="D1447" s="29">
        <v>0</v>
      </c>
      <c r="E1447" s="208">
        <v>0</v>
      </c>
      <c r="F1447" s="208">
        <v>0</v>
      </c>
      <c r="G1447" s="208">
        <v>0</v>
      </c>
      <c r="H1447" s="208">
        <v>0</v>
      </c>
      <c r="I1447" s="29">
        <v>0</v>
      </c>
      <c r="J1447" s="208">
        <f t="shared" si="29"/>
        <v>0</v>
      </c>
      <c r="K1447" s="208">
        <f t="shared" si="30"/>
        <v>2202445.2100000004</v>
      </c>
    </row>
    <row r="1448" spans="1:11" hidden="1" outlineLevel="1" x14ac:dyDescent="0.2">
      <c r="A1448" s="29" t="s">
        <v>655</v>
      </c>
      <c r="B1448" s="29">
        <v>2421296.0099999998</v>
      </c>
      <c r="C1448" s="29">
        <v>63125.08</v>
      </c>
      <c r="D1448" s="29">
        <v>0</v>
      </c>
      <c r="E1448" s="208">
        <v>0</v>
      </c>
      <c r="F1448" s="208">
        <v>0</v>
      </c>
      <c r="G1448" s="208">
        <v>0</v>
      </c>
      <c r="H1448" s="208">
        <v>4552</v>
      </c>
      <c r="I1448" s="29">
        <v>6693.06</v>
      </c>
      <c r="J1448" s="208">
        <f t="shared" si="29"/>
        <v>2473176.0299999998</v>
      </c>
      <c r="K1448" s="208">
        <f t="shared" si="30"/>
        <v>27535610.260000002</v>
      </c>
    </row>
    <row r="1449" spans="1:11" hidden="1" outlineLevel="1" x14ac:dyDescent="0.2">
      <c r="A1449" s="29" t="s">
        <v>656</v>
      </c>
      <c r="B1449" s="29">
        <v>0</v>
      </c>
      <c r="C1449" s="29">
        <v>0</v>
      </c>
      <c r="D1449" s="29">
        <v>0</v>
      </c>
      <c r="E1449" s="208">
        <v>0</v>
      </c>
      <c r="F1449" s="208">
        <v>0</v>
      </c>
      <c r="G1449" s="208">
        <v>0</v>
      </c>
      <c r="H1449" s="208">
        <v>0</v>
      </c>
      <c r="I1449" s="29">
        <v>0</v>
      </c>
      <c r="J1449" s="208">
        <f t="shared" si="29"/>
        <v>0</v>
      </c>
      <c r="K1449" s="208">
        <f t="shared" si="30"/>
        <v>351468</v>
      </c>
    </row>
    <row r="1450" spans="1:11" hidden="1" outlineLevel="1" x14ac:dyDescent="0.2">
      <c r="A1450" s="29" t="s">
        <v>657</v>
      </c>
      <c r="B1450" s="29">
        <v>0</v>
      </c>
      <c r="C1450" s="29">
        <v>0</v>
      </c>
      <c r="D1450" s="29">
        <v>0</v>
      </c>
      <c r="E1450" s="208">
        <v>0</v>
      </c>
      <c r="F1450" s="208">
        <v>0</v>
      </c>
      <c r="G1450" s="208">
        <v>0</v>
      </c>
      <c r="H1450" s="208">
        <v>0</v>
      </c>
      <c r="I1450" s="29">
        <v>0</v>
      </c>
      <c r="J1450" s="208">
        <f t="shared" si="29"/>
        <v>0</v>
      </c>
      <c r="K1450" s="208">
        <f t="shared" si="30"/>
        <v>1454964.04</v>
      </c>
    </row>
    <row r="1451" spans="1:11" hidden="1" outlineLevel="1" x14ac:dyDescent="0.2">
      <c r="A1451" s="29" t="s">
        <v>658</v>
      </c>
      <c r="B1451" s="29">
        <v>5315.83</v>
      </c>
      <c r="C1451" s="29">
        <v>10450.01</v>
      </c>
      <c r="D1451" s="29">
        <v>0</v>
      </c>
      <c r="E1451" s="208">
        <v>0</v>
      </c>
      <c r="F1451" s="208">
        <v>0</v>
      </c>
      <c r="G1451" s="208">
        <v>0</v>
      </c>
      <c r="H1451" s="208">
        <v>0</v>
      </c>
      <c r="I1451" s="29">
        <v>-36843.599999999999</v>
      </c>
      <c r="J1451" s="208">
        <f t="shared" si="29"/>
        <v>52609.440000000002</v>
      </c>
      <c r="K1451" s="208">
        <f t="shared" si="30"/>
        <v>7663161.7500000009</v>
      </c>
    </row>
    <row r="1452" spans="1:11" hidden="1" outlineLevel="1" x14ac:dyDescent="0.2">
      <c r="A1452" s="29" t="s">
        <v>659</v>
      </c>
      <c r="B1452" s="29">
        <v>0</v>
      </c>
      <c r="C1452" s="29">
        <v>0</v>
      </c>
      <c r="D1452" s="29">
        <v>0</v>
      </c>
      <c r="E1452" s="208">
        <v>0</v>
      </c>
      <c r="F1452" s="208">
        <v>0</v>
      </c>
      <c r="G1452" s="208">
        <v>0</v>
      </c>
      <c r="H1452" s="208">
        <v>0</v>
      </c>
      <c r="I1452" s="29">
        <v>0</v>
      </c>
      <c r="J1452" s="208">
        <f t="shared" si="29"/>
        <v>0</v>
      </c>
      <c r="K1452" s="208">
        <f t="shared" si="30"/>
        <v>1486356.74</v>
      </c>
    </row>
    <row r="1453" spans="1:11" hidden="1" outlineLevel="1" x14ac:dyDescent="0.2">
      <c r="A1453" s="29" t="s">
        <v>660</v>
      </c>
      <c r="B1453" s="29">
        <v>0</v>
      </c>
      <c r="C1453" s="29">
        <v>0</v>
      </c>
      <c r="D1453" s="29">
        <v>0</v>
      </c>
      <c r="E1453" s="208">
        <v>0</v>
      </c>
      <c r="F1453" s="208">
        <v>0</v>
      </c>
      <c r="G1453" s="208">
        <v>0</v>
      </c>
      <c r="H1453" s="208">
        <v>0</v>
      </c>
      <c r="I1453" s="29">
        <v>0</v>
      </c>
      <c r="J1453" s="208">
        <f t="shared" si="29"/>
        <v>0</v>
      </c>
      <c r="K1453" s="208">
        <f t="shared" si="30"/>
        <v>118952.06</v>
      </c>
    </row>
    <row r="1454" spans="1:11" hidden="1" outlineLevel="1" x14ac:dyDescent="0.2">
      <c r="A1454" s="29" t="s">
        <v>661</v>
      </c>
      <c r="B1454" s="29">
        <v>8290.7900000000009</v>
      </c>
      <c r="C1454" s="29">
        <v>0</v>
      </c>
      <c r="D1454" s="29">
        <v>0</v>
      </c>
      <c r="E1454" s="208">
        <v>0</v>
      </c>
      <c r="F1454" s="208">
        <v>0</v>
      </c>
      <c r="G1454" s="208">
        <v>0</v>
      </c>
      <c r="H1454" s="208">
        <v>0</v>
      </c>
      <c r="I1454" s="29">
        <v>0</v>
      </c>
      <c r="J1454" s="208">
        <f t="shared" si="29"/>
        <v>8290.7900000000009</v>
      </c>
      <c r="K1454" s="208">
        <f t="shared" si="30"/>
        <v>4672502.38</v>
      </c>
    </row>
    <row r="1455" spans="1:11" hidden="1" outlineLevel="1" x14ac:dyDescent="0.2">
      <c r="A1455" s="29" t="s">
        <v>662</v>
      </c>
      <c r="B1455" s="29">
        <v>0</v>
      </c>
      <c r="C1455" s="29">
        <v>0</v>
      </c>
      <c r="D1455" s="29">
        <v>0</v>
      </c>
      <c r="E1455" s="208">
        <v>0</v>
      </c>
      <c r="F1455" s="208">
        <v>0</v>
      </c>
      <c r="G1455" s="208">
        <v>0</v>
      </c>
      <c r="H1455" s="208">
        <v>0</v>
      </c>
      <c r="I1455" s="29">
        <v>0</v>
      </c>
      <c r="J1455" s="208">
        <f t="shared" ref="J1455:J1518" si="31">B1455+C1455+D1455+E1455+F1455+G1455-H1455-I1455</f>
        <v>0</v>
      </c>
      <c r="K1455" s="208">
        <f t="shared" si="30"/>
        <v>1048322.44</v>
      </c>
    </row>
    <row r="1456" spans="1:11" hidden="1" outlineLevel="1" x14ac:dyDescent="0.2">
      <c r="A1456" s="29" t="s">
        <v>663</v>
      </c>
      <c r="B1456" s="29">
        <v>0</v>
      </c>
      <c r="C1456" s="29">
        <v>0</v>
      </c>
      <c r="D1456" s="29">
        <v>0</v>
      </c>
      <c r="E1456" s="208">
        <v>0</v>
      </c>
      <c r="F1456" s="208">
        <v>0</v>
      </c>
      <c r="G1456" s="208">
        <v>0</v>
      </c>
      <c r="H1456" s="208">
        <v>0</v>
      </c>
      <c r="I1456" s="29">
        <v>0</v>
      </c>
      <c r="J1456" s="208">
        <f t="shared" si="31"/>
        <v>0</v>
      </c>
      <c r="K1456" s="208">
        <f t="shared" ref="K1456:K1519" si="32">J579+J1456</f>
        <v>5562215.5699999994</v>
      </c>
    </row>
    <row r="1457" spans="1:11" hidden="1" outlineLevel="1" x14ac:dyDescent="0.2">
      <c r="A1457" s="29" t="s">
        <v>664</v>
      </c>
      <c r="B1457" s="29">
        <v>0</v>
      </c>
      <c r="C1457" s="29">
        <v>0</v>
      </c>
      <c r="D1457" s="29">
        <v>0</v>
      </c>
      <c r="E1457" s="208">
        <v>0</v>
      </c>
      <c r="F1457" s="208">
        <v>0</v>
      </c>
      <c r="G1457" s="208">
        <v>0</v>
      </c>
      <c r="H1457" s="208">
        <v>0</v>
      </c>
      <c r="I1457" s="29">
        <v>0</v>
      </c>
      <c r="J1457" s="208">
        <f t="shared" si="31"/>
        <v>0</v>
      </c>
      <c r="K1457" s="208">
        <f t="shared" si="32"/>
        <v>8253326.6699999999</v>
      </c>
    </row>
    <row r="1458" spans="1:11" hidden="1" outlineLevel="1" x14ac:dyDescent="0.2">
      <c r="A1458" s="29" t="s">
        <v>665</v>
      </c>
      <c r="B1458" s="29">
        <v>3950.4</v>
      </c>
      <c r="C1458" s="29">
        <v>0</v>
      </c>
      <c r="D1458" s="29">
        <v>0</v>
      </c>
      <c r="E1458" s="208">
        <v>0</v>
      </c>
      <c r="F1458" s="208">
        <v>0</v>
      </c>
      <c r="G1458" s="208">
        <v>0</v>
      </c>
      <c r="H1458" s="208">
        <v>0</v>
      </c>
      <c r="I1458" s="29">
        <v>0</v>
      </c>
      <c r="J1458" s="208">
        <f t="shared" si="31"/>
        <v>3950.4</v>
      </c>
      <c r="K1458" s="208">
        <f t="shared" si="32"/>
        <v>4415598.58</v>
      </c>
    </row>
    <row r="1459" spans="1:11" hidden="1" outlineLevel="1" x14ac:dyDescent="0.2">
      <c r="A1459" s="29" t="s">
        <v>666</v>
      </c>
      <c r="B1459" s="29">
        <v>0</v>
      </c>
      <c r="C1459" s="29">
        <v>0</v>
      </c>
      <c r="D1459" s="29">
        <v>0</v>
      </c>
      <c r="E1459" s="208">
        <v>0</v>
      </c>
      <c r="F1459" s="208">
        <v>0</v>
      </c>
      <c r="G1459" s="208">
        <v>0</v>
      </c>
      <c r="H1459" s="208">
        <v>0</v>
      </c>
      <c r="I1459" s="29">
        <v>0</v>
      </c>
      <c r="J1459" s="208">
        <f t="shared" si="31"/>
        <v>0</v>
      </c>
      <c r="K1459" s="208">
        <f t="shared" si="32"/>
        <v>1213625.8600000001</v>
      </c>
    </row>
    <row r="1460" spans="1:11" hidden="1" outlineLevel="1" x14ac:dyDescent="0.2">
      <c r="A1460" s="29" t="s">
        <v>667</v>
      </c>
      <c r="B1460" s="29">
        <v>0</v>
      </c>
      <c r="C1460" s="29">
        <v>0</v>
      </c>
      <c r="D1460" s="29">
        <v>0</v>
      </c>
      <c r="E1460" s="208">
        <v>0</v>
      </c>
      <c r="F1460" s="208">
        <v>0</v>
      </c>
      <c r="G1460" s="208">
        <v>0</v>
      </c>
      <c r="H1460" s="208">
        <v>0</v>
      </c>
      <c r="I1460" s="29">
        <v>0</v>
      </c>
      <c r="J1460" s="208">
        <f t="shared" si="31"/>
        <v>0</v>
      </c>
      <c r="K1460" s="208">
        <f t="shared" si="32"/>
        <v>3226911.4999999995</v>
      </c>
    </row>
    <row r="1461" spans="1:11" hidden="1" outlineLevel="1" x14ac:dyDescent="0.2">
      <c r="A1461" s="29" t="s">
        <v>668</v>
      </c>
      <c r="B1461" s="29">
        <v>-296.26000000000022</v>
      </c>
      <c r="C1461" s="29">
        <v>-124.62</v>
      </c>
      <c r="D1461" s="29">
        <v>0</v>
      </c>
      <c r="E1461" s="208">
        <v>0</v>
      </c>
      <c r="F1461" s="208">
        <v>58024.75</v>
      </c>
      <c r="G1461" s="208">
        <v>0</v>
      </c>
      <c r="H1461" s="208">
        <v>0</v>
      </c>
      <c r="I1461" s="29">
        <v>0</v>
      </c>
      <c r="J1461" s="208">
        <f t="shared" si="31"/>
        <v>57603.87</v>
      </c>
      <c r="K1461" s="208">
        <f t="shared" si="32"/>
        <v>5336678.1399999997</v>
      </c>
    </row>
    <row r="1462" spans="1:11" hidden="1" outlineLevel="1" x14ac:dyDescent="0.2">
      <c r="A1462" s="29" t="s">
        <v>669</v>
      </c>
      <c r="B1462" s="29">
        <v>-1675.2800000000002</v>
      </c>
      <c r="C1462" s="29">
        <v>0</v>
      </c>
      <c r="D1462" s="29">
        <v>0</v>
      </c>
      <c r="E1462" s="208">
        <v>0</v>
      </c>
      <c r="F1462" s="208">
        <v>0</v>
      </c>
      <c r="G1462" s="208">
        <v>0</v>
      </c>
      <c r="H1462" s="208">
        <v>960.96</v>
      </c>
      <c r="I1462" s="29">
        <v>0</v>
      </c>
      <c r="J1462" s="208">
        <f t="shared" si="31"/>
        <v>-2636.2400000000002</v>
      </c>
      <c r="K1462" s="208">
        <f t="shared" si="32"/>
        <v>1088794.55</v>
      </c>
    </row>
    <row r="1463" spans="1:11" hidden="1" outlineLevel="1" x14ac:dyDescent="0.2">
      <c r="A1463" s="29" t="s">
        <v>670</v>
      </c>
      <c r="B1463" s="29">
        <v>0</v>
      </c>
      <c r="C1463" s="29">
        <v>0</v>
      </c>
      <c r="D1463" s="29">
        <v>0</v>
      </c>
      <c r="E1463" s="208">
        <v>0</v>
      </c>
      <c r="F1463" s="208">
        <v>0</v>
      </c>
      <c r="G1463" s="208">
        <v>0</v>
      </c>
      <c r="H1463" s="208">
        <v>0</v>
      </c>
      <c r="I1463" s="29">
        <v>0</v>
      </c>
      <c r="J1463" s="208">
        <f t="shared" si="31"/>
        <v>0</v>
      </c>
      <c r="K1463" s="208">
        <f t="shared" si="32"/>
        <v>2684518.9</v>
      </c>
    </row>
    <row r="1464" spans="1:11" hidden="1" outlineLevel="1" x14ac:dyDescent="0.2">
      <c r="A1464" s="29" t="s">
        <v>671</v>
      </c>
      <c r="B1464" s="29">
        <v>0</v>
      </c>
      <c r="C1464" s="29">
        <v>0</v>
      </c>
      <c r="D1464" s="29">
        <v>0</v>
      </c>
      <c r="E1464" s="208">
        <v>0</v>
      </c>
      <c r="F1464" s="208">
        <v>0</v>
      </c>
      <c r="G1464" s="208">
        <v>0</v>
      </c>
      <c r="H1464" s="208">
        <v>0</v>
      </c>
      <c r="I1464" s="29">
        <v>0</v>
      </c>
      <c r="J1464" s="208">
        <f t="shared" si="31"/>
        <v>0</v>
      </c>
      <c r="K1464" s="208">
        <f t="shared" si="32"/>
        <v>2134781.08</v>
      </c>
    </row>
    <row r="1465" spans="1:11" hidden="1" outlineLevel="1" x14ac:dyDescent="0.2">
      <c r="A1465" s="29" t="s">
        <v>672</v>
      </c>
      <c r="B1465" s="29">
        <v>2711.24</v>
      </c>
      <c r="C1465" s="29">
        <v>0</v>
      </c>
      <c r="D1465" s="29">
        <v>0</v>
      </c>
      <c r="E1465" s="208">
        <v>0</v>
      </c>
      <c r="F1465" s="208">
        <v>0</v>
      </c>
      <c r="G1465" s="208">
        <v>0</v>
      </c>
      <c r="H1465" s="208">
        <v>0</v>
      </c>
      <c r="I1465" s="29">
        <v>0</v>
      </c>
      <c r="J1465" s="208">
        <f t="shared" si="31"/>
        <v>2711.24</v>
      </c>
      <c r="K1465" s="208">
        <f t="shared" si="32"/>
        <v>794898.49</v>
      </c>
    </row>
    <row r="1466" spans="1:11" hidden="1" outlineLevel="1" x14ac:dyDescent="0.2">
      <c r="A1466" s="29" t="s">
        <v>673</v>
      </c>
      <c r="B1466" s="29">
        <v>72730.89</v>
      </c>
      <c r="C1466" s="29">
        <v>802.8</v>
      </c>
      <c r="D1466" s="29">
        <v>0</v>
      </c>
      <c r="E1466" s="208">
        <v>0</v>
      </c>
      <c r="F1466" s="208">
        <v>0</v>
      </c>
      <c r="G1466" s="208">
        <v>0</v>
      </c>
      <c r="H1466" s="208">
        <v>19727.28</v>
      </c>
      <c r="I1466" s="29">
        <v>904.98</v>
      </c>
      <c r="J1466" s="208">
        <f t="shared" si="31"/>
        <v>52901.43</v>
      </c>
      <c r="K1466" s="208">
        <f t="shared" si="32"/>
        <v>6885956.9499999983</v>
      </c>
    </row>
    <row r="1467" spans="1:11" hidden="1" outlineLevel="1" x14ac:dyDescent="0.2">
      <c r="A1467" s="29" t="s">
        <v>674</v>
      </c>
      <c r="B1467" s="29">
        <v>0</v>
      </c>
      <c r="C1467" s="29">
        <v>0</v>
      </c>
      <c r="D1467" s="29">
        <v>0</v>
      </c>
      <c r="E1467" s="208">
        <v>0</v>
      </c>
      <c r="F1467" s="208">
        <v>0</v>
      </c>
      <c r="G1467" s="208">
        <v>0</v>
      </c>
      <c r="H1467" s="208">
        <v>0</v>
      </c>
      <c r="I1467" s="29">
        <v>0</v>
      </c>
      <c r="J1467" s="208">
        <f t="shared" si="31"/>
        <v>0</v>
      </c>
      <c r="K1467" s="208">
        <f t="shared" si="32"/>
        <v>1313932.1800000002</v>
      </c>
    </row>
    <row r="1468" spans="1:11" hidden="1" outlineLevel="1" x14ac:dyDescent="0.2">
      <c r="A1468" s="29" t="s">
        <v>675</v>
      </c>
      <c r="B1468" s="29">
        <v>0</v>
      </c>
      <c r="C1468" s="29">
        <v>0</v>
      </c>
      <c r="D1468" s="29">
        <v>0</v>
      </c>
      <c r="E1468" s="208">
        <v>0</v>
      </c>
      <c r="F1468" s="208">
        <v>0</v>
      </c>
      <c r="G1468" s="208">
        <v>0</v>
      </c>
      <c r="H1468" s="208">
        <v>0</v>
      </c>
      <c r="I1468" s="29">
        <v>0</v>
      </c>
      <c r="J1468" s="208">
        <f t="shared" si="31"/>
        <v>0</v>
      </c>
      <c r="K1468" s="208">
        <f t="shared" si="32"/>
        <v>1207362.8400000001</v>
      </c>
    </row>
    <row r="1469" spans="1:11" hidden="1" outlineLevel="1" x14ac:dyDescent="0.2">
      <c r="A1469" s="29" t="s">
        <v>676</v>
      </c>
      <c r="B1469" s="29">
        <v>20331.61</v>
      </c>
      <c r="C1469" s="29">
        <v>1.08</v>
      </c>
      <c r="D1469" s="29">
        <v>0.08</v>
      </c>
      <c r="E1469" s="208">
        <v>4176.2699999999995</v>
      </c>
      <c r="F1469" s="208">
        <v>0</v>
      </c>
      <c r="G1469" s="208">
        <v>0</v>
      </c>
      <c r="H1469" s="208">
        <v>0</v>
      </c>
      <c r="I1469" s="29">
        <v>0</v>
      </c>
      <c r="J1469" s="208">
        <f t="shared" si="31"/>
        <v>24509.040000000005</v>
      </c>
      <c r="K1469" s="208">
        <f t="shared" si="32"/>
        <v>6002492.8300000001</v>
      </c>
    </row>
    <row r="1470" spans="1:11" hidden="1" outlineLevel="1" x14ac:dyDescent="0.2">
      <c r="A1470" s="29" t="s">
        <v>677</v>
      </c>
      <c r="B1470" s="29">
        <v>0</v>
      </c>
      <c r="C1470" s="29">
        <v>0</v>
      </c>
      <c r="D1470" s="29">
        <v>0</v>
      </c>
      <c r="E1470" s="208">
        <v>0</v>
      </c>
      <c r="F1470" s="208">
        <v>0</v>
      </c>
      <c r="G1470" s="208">
        <v>0</v>
      </c>
      <c r="H1470" s="208">
        <v>0</v>
      </c>
      <c r="I1470" s="29">
        <v>0</v>
      </c>
      <c r="J1470" s="208">
        <f t="shared" si="31"/>
        <v>0</v>
      </c>
      <c r="K1470" s="208">
        <f t="shared" si="32"/>
        <v>1461336.4799999997</v>
      </c>
    </row>
    <row r="1471" spans="1:11" hidden="1" outlineLevel="1" x14ac:dyDescent="0.2">
      <c r="A1471" s="29" t="s">
        <v>678</v>
      </c>
      <c r="B1471" s="29">
        <v>36039.339999999997</v>
      </c>
      <c r="C1471" s="29">
        <v>0</v>
      </c>
      <c r="D1471" s="29">
        <v>0</v>
      </c>
      <c r="E1471" s="208">
        <v>0</v>
      </c>
      <c r="F1471" s="208">
        <v>0</v>
      </c>
      <c r="G1471" s="208">
        <v>0</v>
      </c>
      <c r="H1471" s="208">
        <v>0</v>
      </c>
      <c r="I1471" s="29">
        <v>0</v>
      </c>
      <c r="J1471" s="208">
        <f t="shared" si="31"/>
        <v>36039.339999999997</v>
      </c>
      <c r="K1471" s="208">
        <f t="shared" si="32"/>
        <v>5032384.34</v>
      </c>
    </row>
    <row r="1472" spans="1:11" hidden="1" outlineLevel="1" x14ac:dyDescent="0.2">
      <c r="A1472" s="29" t="s">
        <v>679</v>
      </c>
      <c r="B1472" s="29">
        <v>713.81000000000006</v>
      </c>
      <c r="C1472" s="29">
        <v>0</v>
      </c>
      <c r="D1472" s="29">
        <v>0</v>
      </c>
      <c r="E1472" s="208">
        <v>0</v>
      </c>
      <c r="F1472" s="208">
        <v>0</v>
      </c>
      <c r="G1472" s="208">
        <v>0</v>
      </c>
      <c r="H1472" s="208">
        <v>0</v>
      </c>
      <c r="I1472" s="29">
        <v>0</v>
      </c>
      <c r="J1472" s="208">
        <f t="shared" si="31"/>
        <v>713.81000000000006</v>
      </c>
      <c r="K1472" s="208">
        <f t="shared" si="32"/>
        <v>965650.25000000012</v>
      </c>
    </row>
    <row r="1473" spans="1:11" hidden="1" outlineLevel="1" x14ac:dyDescent="0.2">
      <c r="A1473" s="29" t="s">
        <v>680</v>
      </c>
      <c r="B1473" s="29">
        <v>105649.56</v>
      </c>
      <c r="C1473" s="29">
        <v>0</v>
      </c>
      <c r="D1473" s="29">
        <v>1900.89</v>
      </c>
      <c r="E1473" s="208">
        <v>0</v>
      </c>
      <c r="F1473" s="208">
        <v>0</v>
      </c>
      <c r="G1473" s="208">
        <v>0</v>
      </c>
      <c r="H1473" s="208">
        <v>2161</v>
      </c>
      <c r="I1473" s="29">
        <v>0</v>
      </c>
      <c r="J1473" s="208">
        <f t="shared" si="31"/>
        <v>105389.45</v>
      </c>
      <c r="K1473" s="208">
        <f t="shared" si="32"/>
        <v>7379827.4999999991</v>
      </c>
    </row>
    <row r="1474" spans="1:11" hidden="1" outlineLevel="1" x14ac:dyDescent="0.2">
      <c r="A1474" s="29" t="s">
        <v>681</v>
      </c>
      <c r="B1474" s="29">
        <v>0</v>
      </c>
      <c r="C1474" s="29">
        <v>0</v>
      </c>
      <c r="D1474" s="29">
        <v>0</v>
      </c>
      <c r="E1474" s="208">
        <v>0</v>
      </c>
      <c r="F1474" s="208">
        <v>0</v>
      </c>
      <c r="G1474" s="208">
        <v>0</v>
      </c>
      <c r="H1474" s="208">
        <v>0</v>
      </c>
      <c r="I1474" s="29">
        <v>0</v>
      </c>
      <c r="J1474" s="208">
        <f t="shared" si="31"/>
        <v>0</v>
      </c>
      <c r="K1474" s="208">
        <f t="shared" si="32"/>
        <v>2504251.6200000006</v>
      </c>
    </row>
    <row r="1475" spans="1:11" hidden="1" outlineLevel="1" x14ac:dyDescent="0.2">
      <c r="A1475" s="29" t="s">
        <v>682</v>
      </c>
      <c r="B1475" s="29">
        <v>-94.37</v>
      </c>
      <c r="C1475" s="29">
        <v>0</v>
      </c>
      <c r="D1475" s="29">
        <v>0</v>
      </c>
      <c r="E1475" s="208">
        <v>0</v>
      </c>
      <c r="F1475" s="208">
        <v>0</v>
      </c>
      <c r="G1475" s="208">
        <v>0</v>
      </c>
      <c r="H1475" s="208">
        <v>0</v>
      </c>
      <c r="I1475" s="29">
        <v>0</v>
      </c>
      <c r="J1475" s="208">
        <f t="shared" si="31"/>
        <v>-94.37</v>
      </c>
      <c r="K1475" s="208">
        <f t="shared" si="32"/>
        <v>1099189.96</v>
      </c>
    </row>
    <row r="1476" spans="1:11" hidden="1" outlineLevel="1" x14ac:dyDescent="0.2">
      <c r="A1476" s="29" t="s">
        <v>683</v>
      </c>
      <c r="B1476" s="29">
        <v>36.69</v>
      </c>
      <c r="C1476" s="29">
        <v>0</v>
      </c>
      <c r="D1476" s="29">
        <v>0</v>
      </c>
      <c r="E1476" s="208">
        <v>0</v>
      </c>
      <c r="F1476" s="208">
        <v>0</v>
      </c>
      <c r="G1476" s="208">
        <v>0</v>
      </c>
      <c r="H1476" s="208">
        <v>0</v>
      </c>
      <c r="I1476" s="29">
        <v>0</v>
      </c>
      <c r="J1476" s="208">
        <f t="shared" si="31"/>
        <v>36.69</v>
      </c>
      <c r="K1476" s="208">
        <f t="shared" si="32"/>
        <v>518796.93</v>
      </c>
    </row>
    <row r="1477" spans="1:11" hidden="1" outlineLevel="1" x14ac:dyDescent="0.2">
      <c r="A1477" s="29" t="s">
        <v>684</v>
      </c>
      <c r="B1477" s="29">
        <v>51.160000000000004</v>
      </c>
      <c r="C1477" s="29">
        <v>0</v>
      </c>
      <c r="D1477" s="29">
        <v>0</v>
      </c>
      <c r="E1477" s="208">
        <v>0</v>
      </c>
      <c r="F1477" s="208">
        <v>0</v>
      </c>
      <c r="G1477" s="208">
        <v>0</v>
      </c>
      <c r="H1477" s="208">
        <v>0</v>
      </c>
      <c r="I1477" s="29">
        <v>0</v>
      </c>
      <c r="J1477" s="208">
        <f t="shared" si="31"/>
        <v>51.160000000000004</v>
      </c>
      <c r="K1477" s="208">
        <f t="shared" si="32"/>
        <v>750136.9800000001</v>
      </c>
    </row>
    <row r="1478" spans="1:11" hidden="1" outlineLevel="1" x14ac:dyDescent="0.2">
      <c r="A1478" s="29" t="s">
        <v>685</v>
      </c>
      <c r="B1478" s="29">
        <v>226950.38999999998</v>
      </c>
      <c r="C1478" s="29">
        <v>1518.87</v>
      </c>
      <c r="D1478" s="29">
        <v>644.76</v>
      </c>
      <c r="E1478" s="208">
        <v>0</v>
      </c>
      <c r="F1478" s="208">
        <v>0</v>
      </c>
      <c r="G1478" s="208">
        <v>0</v>
      </c>
      <c r="H1478" s="208">
        <v>0</v>
      </c>
      <c r="I1478" s="29">
        <v>19857.04</v>
      </c>
      <c r="J1478" s="208">
        <f t="shared" si="31"/>
        <v>209256.97999999998</v>
      </c>
      <c r="K1478" s="208">
        <f t="shared" si="32"/>
        <v>20579076.970000003</v>
      </c>
    </row>
    <row r="1479" spans="1:11" hidden="1" outlineLevel="1" x14ac:dyDescent="0.2">
      <c r="A1479" s="29" t="s">
        <v>686</v>
      </c>
      <c r="B1479" s="29">
        <v>137.87</v>
      </c>
      <c r="C1479" s="29">
        <v>0</v>
      </c>
      <c r="D1479" s="29">
        <v>0</v>
      </c>
      <c r="E1479" s="208">
        <v>0</v>
      </c>
      <c r="F1479" s="208">
        <v>0</v>
      </c>
      <c r="G1479" s="208">
        <v>0</v>
      </c>
      <c r="H1479" s="208">
        <v>0</v>
      </c>
      <c r="I1479" s="29">
        <v>0</v>
      </c>
      <c r="J1479" s="208">
        <f t="shared" si="31"/>
        <v>137.87</v>
      </c>
      <c r="K1479" s="208">
        <f t="shared" si="32"/>
        <v>2733255.95</v>
      </c>
    </row>
    <row r="1480" spans="1:11" hidden="1" outlineLevel="1" x14ac:dyDescent="0.2">
      <c r="A1480" s="29" t="s">
        <v>687</v>
      </c>
      <c r="B1480" s="29">
        <v>0</v>
      </c>
      <c r="C1480" s="29">
        <v>0</v>
      </c>
      <c r="D1480" s="29">
        <v>0</v>
      </c>
      <c r="E1480" s="208">
        <v>0</v>
      </c>
      <c r="F1480" s="208">
        <v>0</v>
      </c>
      <c r="G1480" s="208">
        <v>0</v>
      </c>
      <c r="H1480" s="208">
        <v>0</v>
      </c>
      <c r="I1480" s="29">
        <v>0</v>
      </c>
      <c r="J1480" s="208">
        <f t="shared" si="31"/>
        <v>0</v>
      </c>
      <c r="K1480" s="208">
        <f t="shared" si="32"/>
        <v>139676.99000000002</v>
      </c>
    </row>
    <row r="1481" spans="1:11" hidden="1" outlineLevel="1" x14ac:dyDescent="0.2">
      <c r="A1481" s="29" t="s">
        <v>688</v>
      </c>
      <c r="B1481" s="29">
        <v>0</v>
      </c>
      <c r="C1481" s="29">
        <v>0</v>
      </c>
      <c r="D1481" s="29">
        <v>0</v>
      </c>
      <c r="E1481" s="208">
        <v>0</v>
      </c>
      <c r="F1481" s="208">
        <v>0</v>
      </c>
      <c r="G1481" s="208">
        <v>0</v>
      </c>
      <c r="H1481" s="208">
        <v>0</v>
      </c>
      <c r="I1481" s="29">
        <v>0</v>
      </c>
      <c r="J1481" s="208">
        <f t="shared" si="31"/>
        <v>0</v>
      </c>
      <c r="K1481" s="208">
        <f t="shared" si="32"/>
        <v>3183857.57</v>
      </c>
    </row>
    <row r="1482" spans="1:11" hidden="1" outlineLevel="1" x14ac:dyDescent="0.2">
      <c r="A1482" s="29" t="s">
        <v>689</v>
      </c>
      <c r="B1482" s="29">
        <v>0</v>
      </c>
      <c r="C1482" s="29">
        <v>0</v>
      </c>
      <c r="D1482" s="29">
        <v>0</v>
      </c>
      <c r="E1482" s="208">
        <v>0</v>
      </c>
      <c r="F1482" s="208">
        <v>0</v>
      </c>
      <c r="G1482" s="208">
        <v>0</v>
      </c>
      <c r="H1482" s="208">
        <v>0</v>
      </c>
      <c r="I1482" s="29">
        <v>0</v>
      </c>
      <c r="J1482" s="208">
        <f t="shared" si="31"/>
        <v>0</v>
      </c>
      <c r="K1482" s="208">
        <f t="shared" si="32"/>
        <v>5710912.2400000002</v>
      </c>
    </row>
    <row r="1483" spans="1:11" hidden="1" outlineLevel="1" x14ac:dyDescent="0.2">
      <c r="A1483" s="29" t="s">
        <v>690</v>
      </c>
      <c r="B1483" s="29">
        <v>880.03</v>
      </c>
      <c r="C1483" s="29">
        <v>0</v>
      </c>
      <c r="D1483" s="29">
        <v>0</v>
      </c>
      <c r="E1483" s="208">
        <v>0</v>
      </c>
      <c r="F1483" s="208">
        <v>0</v>
      </c>
      <c r="G1483" s="208">
        <v>0</v>
      </c>
      <c r="H1483" s="208">
        <v>0</v>
      </c>
      <c r="I1483" s="29">
        <v>0</v>
      </c>
      <c r="J1483" s="208">
        <f t="shared" si="31"/>
        <v>880.03</v>
      </c>
      <c r="K1483" s="208">
        <f t="shared" si="32"/>
        <v>2943301.2699999996</v>
      </c>
    </row>
    <row r="1484" spans="1:11" hidden="1" outlineLevel="1" x14ac:dyDescent="0.2">
      <c r="A1484" s="29" t="s">
        <v>691</v>
      </c>
      <c r="B1484" s="29">
        <v>8957.3100000000013</v>
      </c>
      <c r="C1484" s="29">
        <v>0</v>
      </c>
      <c r="D1484" s="29">
        <v>110.47999999999999</v>
      </c>
      <c r="E1484" s="208">
        <v>0</v>
      </c>
      <c r="F1484" s="208">
        <v>0</v>
      </c>
      <c r="G1484" s="208">
        <v>0</v>
      </c>
      <c r="H1484" s="208">
        <v>0</v>
      </c>
      <c r="I1484" s="29">
        <v>0</v>
      </c>
      <c r="J1484" s="208">
        <f t="shared" si="31"/>
        <v>9067.7900000000009</v>
      </c>
      <c r="K1484" s="208">
        <f t="shared" si="32"/>
        <v>1300488.97</v>
      </c>
    </row>
    <row r="1485" spans="1:11" hidden="1" outlineLevel="1" x14ac:dyDescent="0.2">
      <c r="A1485" s="29" t="s">
        <v>692</v>
      </c>
      <c r="B1485" s="29">
        <v>221956.83</v>
      </c>
      <c r="C1485" s="29">
        <v>42813.31</v>
      </c>
      <c r="D1485" s="29">
        <v>0</v>
      </c>
      <c r="E1485" s="208">
        <v>0</v>
      </c>
      <c r="F1485" s="208">
        <v>0</v>
      </c>
      <c r="G1485" s="208">
        <v>0</v>
      </c>
      <c r="H1485" s="208">
        <v>0</v>
      </c>
      <c r="I1485" s="29">
        <v>0</v>
      </c>
      <c r="J1485" s="208">
        <f t="shared" si="31"/>
        <v>264770.14</v>
      </c>
      <c r="K1485" s="208">
        <f t="shared" si="32"/>
        <v>97305940.360000014</v>
      </c>
    </row>
    <row r="1486" spans="1:11" hidden="1" outlineLevel="1" x14ac:dyDescent="0.2">
      <c r="A1486" s="29" t="s">
        <v>693</v>
      </c>
      <c r="B1486" s="29">
        <v>0</v>
      </c>
      <c r="C1486" s="29">
        <v>0</v>
      </c>
      <c r="D1486" s="29">
        <v>0</v>
      </c>
      <c r="E1486" s="208">
        <v>0</v>
      </c>
      <c r="F1486" s="208">
        <v>0</v>
      </c>
      <c r="G1486" s="208">
        <v>0</v>
      </c>
      <c r="H1486" s="208">
        <v>0</v>
      </c>
      <c r="I1486" s="29">
        <v>0</v>
      </c>
      <c r="J1486" s="208">
        <f t="shared" si="31"/>
        <v>0</v>
      </c>
      <c r="K1486" s="208">
        <f t="shared" si="32"/>
        <v>2093886.2600000002</v>
      </c>
    </row>
    <row r="1487" spans="1:11" hidden="1" outlineLevel="1" x14ac:dyDescent="0.2">
      <c r="A1487" s="29" t="s">
        <v>694</v>
      </c>
      <c r="B1487" s="29">
        <v>0</v>
      </c>
      <c r="C1487" s="29">
        <v>0</v>
      </c>
      <c r="D1487" s="29">
        <v>0</v>
      </c>
      <c r="E1487" s="208">
        <v>0</v>
      </c>
      <c r="F1487" s="208">
        <v>0</v>
      </c>
      <c r="G1487" s="208">
        <v>0</v>
      </c>
      <c r="H1487" s="208">
        <v>0</v>
      </c>
      <c r="I1487" s="29">
        <v>0</v>
      </c>
      <c r="J1487" s="208">
        <f t="shared" si="31"/>
        <v>0</v>
      </c>
      <c r="K1487" s="208">
        <f t="shared" si="32"/>
        <v>1241521.05</v>
      </c>
    </row>
    <row r="1488" spans="1:11" hidden="1" outlineLevel="1" x14ac:dyDescent="0.2">
      <c r="A1488" s="29" t="s">
        <v>695</v>
      </c>
      <c r="B1488" s="29">
        <v>0</v>
      </c>
      <c r="C1488" s="29">
        <v>0</v>
      </c>
      <c r="D1488" s="29">
        <v>0</v>
      </c>
      <c r="E1488" s="208">
        <v>0</v>
      </c>
      <c r="F1488" s="208">
        <v>0</v>
      </c>
      <c r="G1488" s="208">
        <v>0</v>
      </c>
      <c r="H1488" s="208">
        <v>0</v>
      </c>
      <c r="I1488" s="29">
        <v>0</v>
      </c>
      <c r="J1488" s="208">
        <f t="shared" si="31"/>
        <v>0</v>
      </c>
      <c r="K1488" s="208">
        <f t="shared" si="32"/>
        <v>714915.54999999993</v>
      </c>
    </row>
    <row r="1489" spans="1:11" hidden="1" outlineLevel="1" x14ac:dyDescent="0.2">
      <c r="A1489" s="29" t="s">
        <v>696</v>
      </c>
      <c r="B1489" s="29">
        <v>104.87</v>
      </c>
      <c r="C1489" s="29">
        <v>0</v>
      </c>
      <c r="D1489" s="29">
        <v>0</v>
      </c>
      <c r="E1489" s="208">
        <v>0</v>
      </c>
      <c r="F1489" s="208">
        <v>0</v>
      </c>
      <c r="G1489" s="208">
        <v>0</v>
      </c>
      <c r="H1489" s="208">
        <v>0</v>
      </c>
      <c r="I1489" s="29">
        <v>0</v>
      </c>
      <c r="J1489" s="208">
        <f t="shared" si="31"/>
        <v>104.87</v>
      </c>
      <c r="K1489" s="208">
        <f t="shared" si="32"/>
        <v>1349188.33</v>
      </c>
    </row>
    <row r="1490" spans="1:11" hidden="1" outlineLevel="1" x14ac:dyDescent="0.2">
      <c r="A1490" s="29" t="s">
        <v>697</v>
      </c>
      <c r="B1490" s="29">
        <v>0</v>
      </c>
      <c r="C1490" s="29">
        <v>0</v>
      </c>
      <c r="D1490" s="29">
        <v>0</v>
      </c>
      <c r="E1490" s="208">
        <v>0</v>
      </c>
      <c r="F1490" s="208">
        <v>0</v>
      </c>
      <c r="G1490" s="208">
        <v>0</v>
      </c>
      <c r="H1490" s="208">
        <v>0</v>
      </c>
      <c r="I1490" s="29">
        <v>0</v>
      </c>
      <c r="J1490" s="208">
        <f t="shared" si="31"/>
        <v>0</v>
      </c>
      <c r="K1490" s="208">
        <f t="shared" si="32"/>
        <v>835725.87000000011</v>
      </c>
    </row>
    <row r="1491" spans="1:11" hidden="1" outlineLevel="1" x14ac:dyDescent="0.2">
      <c r="A1491" s="29" t="s">
        <v>698</v>
      </c>
      <c r="B1491" s="29">
        <v>0</v>
      </c>
      <c r="C1491" s="29">
        <v>0</v>
      </c>
      <c r="D1491" s="29">
        <v>0</v>
      </c>
      <c r="E1491" s="208">
        <v>0</v>
      </c>
      <c r="F1491" s="208">
        <v>0</v>
      </c>
      <c r="G1491" s="208">
        <v>0</v>
      </c>
      <c r="H1491" s="208">
        <v>0</v>
      </c>
      <c r="I1491" s="29">
        <v>0</v>
      </c>
      <c r="J1491" s="208">
        <f t="shared" si="31"/>
        <v>0</v>
      </c>
      <c r="K1491" s="208">
        <f t="shared" si="32"/>
        <v>1524074.75</v>
      </c>
    </row>
    <row r="1492" spans="1:11" hidden="1" outlineLevel="1" x14ac:dyDescent="0.2">
      <c r="A1492" s="29" t="s">
        <v>699</v>
      </c>
      <c r="B1492" s="29">
        <v>0</v>
      </c>
      <c r="C1492" s="29">
        <v>0</v>
      </c>
      <c r="D1492" s="29">
        <v>0</v>
      </c>
      <c r="E1492" s="208">
        <v>0</v>
      </c>
      <c r="F1492" s="208">
        <v>0</v>
      </c>
      <c r="G1492" s="208">
        <v>0</v>
      </c>
      <c r="H1492" s="208">
        <v>0</v>
      </c>
      <c r="I1492" s="29">
        <v>0</v>
      </c>
      <c r="J1492" s="208">
        <f t="shared" si="31"/>
        <v>0</v>
      </c>
      <c r="K1492" s="208">
        <f t="shared" si="32"/>
        <v>7597706.6699999999</v>
      </c>
    </row>
    <row r="1493" spans="1:11" hidden="1" outlineLevel="1" x14ac:dyDescent="0.2">
      <c r="A1493" s="29" t="s">
        <v>700</v>
      </c>
      <c r="B1493" s="29">
        <v>9748.2199999999993</v>
      </c>
      <c r="C1493" s="29">
        <v>0</v>
      </c>
      <c r="D1493" s="29">
        <v>0</v>
      </c>
      <c r="E1493" s="208">
        <v>0</v>
      </c>
      <c r="F1493" s="208">
        <v>0</v>
      </c>
      <c r="G1493" s="208">
        <v>0</v>
      </c>
      <c r="H1493" s="208">
        <v>0</v>
      </c>
      <c r="I1493" s="29">
        <v>0</v>
      </c>
      <c r="J1493" s="208">
        <f t="shared" si="31"/>
        <v>9748.2199999999993</v>
      </c>
      <c r="K1493" s="208">
        <f t="shared" si="32"/>
        <v>7512630.2199999997</v>
      </c>
    </row>
    <row r="1494" spans="1:11" hidden="1" outlineLevel="1" x14ac:dyDescent="0.2">
      <c r="A1494" s="29" t="s">
        <v>701</v>
      </c>
      <c r="B1494" s="29">
        <v>561.79</v>
      </c>
      <c r="C1494" s="29">
        <v>0</v>
      </c>
      <c r="D1494" s="29">
        <v>0</v>
      </c>
      <c r="E1494" s="208">
        <v>0</v>
      </c>
      <c r="F1494" s="208">
        <v>0</v>
      </c>
      <c r="G1494" s="208">
        <v>0</v>
      </c>
      <c r="H1494" s="208">
        <v>0</v>
      </c>
      <c r="I1494" s="29">
        <v>0</v>
      </c>
      <c r="J1494" s="208">
        <f t="shared" si="31"/>
        <v>561.79</v>
      </c>
      <c r="K1494" s="208">
        <f t="shared" si="32"/>
        <v>331246.89999999997</v>
      </c>
    </row>
    <row r="1495" spans="1:11" hidden="1" outlineLevel="1" x14ac:dyDescent="0.2">
      <c r="A1495" s="29" t="s">
        <v>702</v>
      </c>
      <c r="B1495" s="29">
        <v>-6026.93</v>
      </c>
      <c r="C1495" s="29">
        <v>-1243.73</v>
      </c>
      <c r="D1495" s="29">
        <v>0</v>
      </c>
      <c r="E1495" s="208">
        <v>0</v>
      </c>
      <c r="F1495" s="208">
        <v>0</v>
      </c>
      <c r="G1495" s="208">
        <v>0</v>
      </c>
      <c r="H1495" s="208">
        <v>0</v>
      </c>
      <c r="I1495" s="29">
        <v>0</v>
      </c>
      <c r="J1495" s="208">
        <f t="shared" si="31"/>
        <v>-7270.66</v>
      </c>
      <c r="K1495" s="208">
        <f t="shared" si="32"/>
        <v>2848594.8199999994</v>
      </c>
    </row>
    <row r="1496" spans="1:11" hidden="1" outlineLevel="1" x14ac:dyDescent="0.2">
      <c r="A1496" s="29" t="s">
        <v>703</v>
      </c>
      <c r="B1496" s="29">
        <v>0</v>
      </c>
      <c r="C1496" s="29">
        <v>0</v>
      </c>
      <c r="D1496" s="29">
        <v>0</v>
      </c>
      <c r="E1496" s="208">
        <v>0</v>
      </c>
      <c r="F1496" s="208">
        <v>0</v>
      </c>
      <c r="G1496" s="208">
        <v>0</v>
      </c>
      <c r="H1496" s="208">
        <v>0</v>
      </c>
      <c r="I1496" s="29">
        <v>0</v>
      </c>
      <c r="J1496" s="208">
        <f t="shared" si="31"/>
        <v>0</v>
      </c>
      <c r="K1496" s="208">
        <f t="shared" si="32"/>
        <v>477550.81999999995</v>
      </c>
    </row>
    <row r="1497" spans="1:11" hidden="1" outlineLevel="1" x14ac:dyDescent="0.2">
      <c r="A1497" s="29" t="s">
        <v>704</v>
      </c>
      <c r="B1497" s="29">
        <v>335763.47</v>
      </c>
      <c r="C1497" s="29">
        <v>12235.98</v>
      </c>
      <c r="D1497" s="29">
        <v>0</v>
      </c>
      <c r="E1497" s="208">
        <v>0</v>
      </c>
      <c r="F1497" s="208">
        <v>0</v>
      </c>
      <c r="G1497" s="208">
        <v>0</v>
      </c>
      <c r="H1497" s="208">
        <v>0</v>
      </c>
      <c r="I1497" s="29">
        <v>-34455.1</v>
      </c>
      <c r="J1497" s="208">
        <f t="shared" si="31"/>
        <v>382454.54999999993</v>
      </c>
      <c r="K1497" s="208">
        <f t="shared" si="32"/>
        <v>62477311.399999991</v>
      </c>
    </row>
    <row r="1498" spans="1:11" hidden="1" outlineLevel="1" x14ac:dyDescent="0.2">
      <c r="A1498" s="29" t="s">
        <v>705</v>
      </c>
      <c r="B1498" s="29">
        <v>0</v>
      </c>
      <c r="C1498" s="29">
        <v>0</v>
      </c>
      <c r="D1498" s="29">
        <v>0</v>
      </c>
      <c r="E1498" s="208">
        <v>0</v>
      </c>
      <c r="F1498" s="208">
        <v>0</v>
      </c>
      <c r="G1498" s="208">
        <v>0</v>
      </c>
      <c r="H1498" s="208">
        <v>0</v>
      </c>
      <c r="I1498" s="29">
        <v>0</v>
      </c>
      <c r="J1498" s="208">
        <f t="shared" si="31"/>
        <v>0</v>
      </c>
      <c r="K1498" s="208">
        <f t="shared" si="32"/>
        <v>393241.92</v>
      </c>
    </row>
    <row r="1499" spans="1:11" hidden="1" outlineLevel="1" x14ac:dyDescent="0.2">
      <c r="A1499" s="29" t="s">
        <v>706</v>
      </c>
      <c r="B1499" s="29">
        <v>-1377.62</v>
      </c>
      <c r="C1499" s="29">
        <v>0</v>
      </c>
      <c r="D1499" s="29">
        <v>0</v>
      </c>
      <c r="E1499" s="208">
        <v>0</v>
      </c>
      <c r="F1499" s="208">
        <v>0</v>
      </c>
      <c r="G1499" s="208">
        <v>0</v>
      </c>
      <c r="H1499" s="208">
        <v>0</v>
      </c>
      <c r="I1499" s="29">
        <v>0</v>
      </c>
      <c r="J1499" s="208">
        <f t="shared" si="31"/>
        <v>-1377.62</v>
      </c>
      <c r="K1499" s="208">
        <f t="shared" si="32"/>
        <v>966541.85000000009</v>
      </c>
    </row>
    <row r="1500" spans="1:11" hidden="1" outlineLevel="1" x14ac:dyDescent="0.2">
      <c r="A1500" s="29" t="s">
        <v>707</v>
      </c>
      <c r="B1500" s="29">
        <v>0</v>
      </c>
      <c r="C1500" s="29">
        <v>0</v>
      </c>
      <c r="D1500" s="29">
        <v>0</v>
      </c>
      <c r="E1500" s="208">
        <v>0</v>
      </c>
      <c r="F1500" s="208">
        <v>0</v>
      </c>
      <c r="G1500" s="208">
        <v>0</v>
      </c>
      <c r="H1500" s="208">
        <v>0</v>
      </c>
      <c r="I1500" s="29">
        <v>0</v>
      </c>
      <c r="J1500" s="208">
        <f t="shared" si="31"/>
        <v>0</v>
      </c>
      <c r="K1500" s="208">
        <f t="shared" si="32"/>
        <v>508143.79000000004</v>
      </c>
    </row>
    <row r="1501" spans="1:11" hidden="1" outlineLevel="1" x14ac:dyDescent="0.2">
      <c r="A1501" s="29" t="s">
        <v>708</v>
      </c>
      <c r="B1501" s="29">
        <v>0</v>
      </c>
      <c r="C1501" s="29">
        <v>0</v>
      </c>
      <c r="D1501" s="29">
        <v>0</v>
      </c>
      <c r="E1501" s="208">
        <v>0</v>
      </c>
      <c r="F1501" s="208">
        <v>0</v>
      </c>
      <c r="G1501" s="208">
        <v>0</v>
      </c>
      <c r="H1501" s="208">
        <v>0</v>
      </c>
      <c r="I1501" s="29">
        <v>0</v>
      </c>
      <c r="J1501" s="208">
        <f t="shared" si="31"/>
        <v>0</v>
      </c>
      <c r="K1501" s="208">
        <f t="shared" si="32"/>
        <v>1348134.54</v>
      </c>
    </row>
    <row r="1502" spans="1:11" hidden="1" outlineLevel="1" x14ac:dyDescent="0.2">
      <c r="A1502" s="29" t="s">
        <v>709</v>
      </c>
      <c r="B1502" s="29">
        <v>0</v>
      </c>
      <c r="C1502" s="29">
        <v>0</v>
      </c>
      <c r="D1502" s="29">
        <v>0</v>
      </c>
      <c r="E1502" s="208">
        <v>0</v>
      </c>
      <c r="F1502" s="208">
        <v>0</v>
      </c>
      <c r="G1502" s="208">
        <v>0</v>
      </c>
      <c r="H1502" s="208">
        <v>0</v>
      </c>
      <c r="I1502" s="29">
        <v>0</v>
      </c>
      <c r="J1502" s="208">
        <f t="shared" si="31"/>
        <v>0</v>
      </c>
      <c r="K1502" s="208">
        <f t="shared" si="32"/>
        <v>4223950.16</v>
      </c>
    </row>
    <row r="1503" spans="1:11" hidden="1" outlineLevel="1" x14ac:dyDescent="0.2">
      <c r="A1503" s="29" t="s">
        <v>710</v>
      </c>
      <c r="B1503" s="29">
        <v>0</v>
      </c>
      <c r="C1503" s="29">
        <v>-33953.149999999994</v>
      </c>
      <c r="D1503" s="29">
        <v>0</v>
      </c>
      <c r="E1503" s="208">
        <v>-370.88</v>
      </c>
      <c r="F1503" s="208">
        <v>0</v>
      </c>
      <c r="G1503" s="208">
        <v>0</v>
      </c>
      <c r="H1503" s="208">
        <v>0</v>
      </c>
      <c r="I1503" s="29">
        <v>0</v>
      </c>
      <c r="J1503" s="208">
        <f t="shared" si="31"/>
        <v>-34324.029999999992</v>
      </c>
      <c r="K1503" s="208">
        <f t="shared" si="32"/>
        <v>1960529.72</v>
      </c>
    </row>
    <row r="1504" spans="1:11" hidden="1" outlineLevel="1" x14ac:dyDescent="0.2">
      <c r="A1504" s="29" t="s">
        <v>711</v>
      </c>
      <c r="B1504" s="29">
        <v>0</v>
      </c>
      <c r="C1504" s="29">
        <v>0</v>
      </c>
      <c r="D1504" s="29">
        <v>0</v>
      </c>
      <c r="E1504" s="208">
        <v>0</v>
      </c>
      <c r="F1504" s="208">
        <v>0</v>
      </c>
      <c r="G1504" s="208">
        <v>0</v>
      </c>
      <c r="H1504" s="208">
        <v>0</v>
      </c>
      <c r="I1504" s="29">
        <v>0</v>
      </c>
      <c r="J1504" s="208">
        <f t="shared" si="31"/>
        <v>0</v>
      </c>
      <c r="K1504" s="208">
        <f t="shared" si="32"/>
        <v>4666265.21</v>
      </c>
    </row>
    <row r="1505" spans="1:11" hidden="1" outlineLevel="1" x14ac:dyDescent="0.2">
      <c r="A1505" s="29" t="s">
        <v>712</v>
      </c>
      <c r="B1505" s="29">
        <v>0</v>
      </c>
      <c r="C1505" s="29">
        <v>0</v>
      </c>
      <c r="D1505" s="29">
        <v>0</v>
      </c>
      <c r="E1505" s="208">
        <v>0</v>
      </c>
      <c r="F1505" s="208">
        <v>0</v>
      </c>
      <c r="G1505" s="208">
        <v>0</v>
      </c>
      <c r="H1505" s="208">
        <v>0</v>
      </c>
      <c r="I1505" s="29">
        <v>0</v>
      </c>
      <c r="J1505" s="208">
        <f t="shared" si="31"/>
        <v>0</v>
      </c>
      <c r="K1505" s="208">
        <f t="shared" si="32"/>
        <v>393550.14</v>
      </c>
    </row>
    <row r="1506" spans="1:11" hidden="1" outlineLevel="1" x14ac:dyDescent="0.2">
      <c r="A1506" s="29" t="s">
        <v>713</v>
      </c>
      <c r="B1506" s="29">
        <v>77.28</v>
      </c>
      <c r="C1506" s="29">
        <v>0</v>
      </c>
      <c r="D1506" s="29">
        <v>0</v>
      </c>
      <c r="E1506" s="208">
        <v>0</v>
      </c>
      <c r="F1506" s="208">
        <v>0</v>
      </c>
      <c r="G1506" s="208">
        <v>0</v>
      </c>
      <c r="H1506" s="208">
        <v>0</v>
      </c>
      <c r="I1506" s="29">
        <v>0</v>
      </c>
      <c r="J1506" s="208">
        <f t="shared" si="31"/>
        <v>77.28</v>
      </c>
      <c r="K1506" s="208">
        <f t="shared" si="32"/>
        <v>1871519.77</v>
      </c>
    </row>
    <row r="1507" spans="1:11" hidden="1" outlineLevel="1" x14ac:dyDescent="0.2">
      <c r="A1507" s="29" t="s">
        <v>714</v>
      </c>
      <c r="B1507" s="29">
        <v>0</v>
      </c>
      <c r="C1507" s="29">
        <v>0</v>
      </c>
      <c r="D1507" s="29">
        <v>0</v>
      </c>
      <c r="E1507" s="208">
        <v>0</v>
      </c>
      <c r="F1507" s="208">
        <v>0</v>
      </c>
      <c r="G1507" s="208">
        <v>0</v>
      </c>
      <c r="H1507" s="208">
        <v>0</v>
      </c>
      <c r="I1507" s="29">
        <v>0</v>
      </c>
      <c r="J1507" s="208">
        <f t="shared" si="31"/>
        <v>0</v>
      </c>
      <c r="K1507" s="208">
        <f t="shared" si="32"/>
        <v>1002513.5499999999</v>
      </c>
    </row>
    <row r="1508" spans="1:11" hidden="1" outlineLevel="1" x14ac:dyDescent="0.2">
      <c r="A1508" s="29" t="s">
        <v>715</v>
      </c>
      <c r="B1508" s="29">
        <v>-23.83</v>
      </c>
      <c r="C1508" s="29">
        <v>3228.97</v>
      </c>
      <c r="D1508" s="29">
        <v>0</v>
      </c>
      <c r="E1508" s="208">
        <v>0</v>
      </c>
      <c r="F1508" s="208">
        <v>0</v>
      </c>
      <c r="G1508" s="208">
        <v>0</v>
      </c>
      <c r="H1508" s="208">
        <v>0</v>
      </c>
      <c r="I1508" s="29">
        <v>0</v>
      </c>
      <c r="J1508" s="208">
        <f t="shared" si="31"/>
        <v>3205.14</v>
      </c>
      <c r="K1508" s="208">
        <f t="shared" si="32"/>
        <v>3588211.5600000005</v>
      </c>
    </row>
    <row r="1509" spans="1:11" hidden="1" outlineLevel="1" x14ac:dyDescent="0.2">
      <c r="A1509" s="29" t="s">
        <v>716</v>
      </c>
      <c r="B1509" s="29">
        <v>0</v>
      </c>
      <c r="C1509" s="29">
        <v>0</v>
      </c>
      <c r="D1509" s="29">
        <v>0</v>
      </c>
      <c r="E1509" s="208">
        <v>0</v>
      </c>
      <c r="F1509" s="208">
        <v>0</v>
      </c>
      <c r="G1509" s="208">
        <v>0</v>
      </c>
      <c r="H1509" s="208">
        <v>0</v>
      </c>
      <c r="I1509" s="29">
        <v>0</v>
      </c>
      <c r="J1509" s="208">
        <f t="shared" si="31"/>
        <v>0</v>
      </c>
      <c r="K1509" s="208">
        <f t="shared" si="32"/>
        <v>2373843.81</v>
      </c>
    </row>
    <row r="1510" spans="1:11" hidden="1" outlineLevel="1" x14ac:dyDescent="0.2">
      <c r="A1510" s="29" t="s">
        <v>717</v>
      </c>
      <c r="B1510" s="29">
        <v>-59.68</v>
      </c>
      <c r="C1510" s="29">
        <v>0</v>
      </c>
      <c r="D1510" s="29">
        <v>0</v>
      </c>
      <c r="E1510" s="208">
        <v>0</v>
      </c>
      <c r="F1510" s="208">
        <v>0</v>
      </c>
      <c r="G1510" s="208">
        <v>0</v>
      </c>
      <c r="H1510" s="208">
        <v>0</v>
      </c>
      <c r="I1510" s="29">
        <v>0</v>
      </c>
      <c r="J1510" s="208">
        <f t="shared" si="31"/>
        <v>-59.68</v>
      </c>
      <c r="K1510" s="208">
        <f t="shared" si="32"/>
        <v>2378190.8099999996</v>
      </c>
    </row>
    <row r="1511" spans="1:11" hidden="1" outlineLevel="1" x14ac:dyDescent="0.2">
      <c r="A1511" s="29" t="s">
        <v>718</v>
      </c>
      <c r="B1511" s="29">
        <v>0</v>
      </c>
      <c r="C1511" s="29">
        <v>0</v>
      </c>
      <c r="D1511" s="29">
        <v>0</v>
      </c>
      <c r="E1511" s="208">
        <v>0</v>
      </c>
      <c r="F1511" s="208">
        <v>0</v>
      </c>
      <c r="G1511" s="208">
        <v>0</v>
      </c>
      <c r="H1511" s="208">
        <v>0</v>
      </c>
      <c r="I1511" s="29">
        <v>0</v>
      </c>
      <c r="J1511" s="208">
        <f t="shared" si="31"/>
        <v>0</v>
      </c>
      <c r="K1511" s="208">
        <f t="shared" si="32"/>
        <v>4369879.3199999994</v>
      </c>
    </row>
    <row r="1512" spans="1:11" hidden="1" outlineLevel="1" x14ac:dyDescent="0.2">
      <c r="A1512" s="29" t="s">
        <v>719</v>
      </c>
      <c r="B1512" s="29">
        <v>13882.94</v>
      </c>
      <c r="C1512" s="29">
        <v>0</v>
      </c>
      <c r="D1512" s="29">
        <v>0</v>
      </c>
      <c r="E1512" s="208">
        <v>0</v>
      </c>
      <c r="F1512" s="208">
        <v>0</v>
      </c>
      <c r="G1512" s="208">
        <v>0</v>
      </c>
      <c r="H1512" s="208">
        <v>0</v>
      </c>
      <c r="I1512" s="29">
        <v>0</v>
      </c>
      <c r="J1512" s="208">
        <f t="shared" si="31"/>
        <v>13882.94</v>
      </c>
      <c r="K1512" s="208">
        <f t="shared" si="32"/>
        <v>1695961.39</v>
      </c>
    </row>
    <row r="1513" spans="1:11" hidden="1" outlineLevel="1" x14ac:dyDescent="0.2">
      <c r="A1513" s="29" t="s">
        <v>720</v>
      </c>
      <c r="B1513" s="29">
        <v>0</v>
      </c>
      <c r="C1513" s="29">
        <v>0</v>
      </c>
      <c r="D1513" s="29">
        <v>0</v>
      </c>
      <c r="E1513" s="208">
        <v>0</v>
      </c>
      <c r="F1513" s="208">
        <v>0</v>
      </c>
      <c r="G1513" s="208">
        <v>0</v>
      </c>
      <c r="H1513" s="208">
        <v>0</v>
      </c>
      <c r="I1513" s="29">
        <v>0</v>
      </c>
      <c r="J1513" s="208">
        <f t="shared" si="31"/>
        <v>0</v>
      </c>
      <c r="K1513" s="208">
        <f t="shared" si="32"/>
        <v>14423006.709999999</v>
      </c>
    </row>
    <row r="1514" spans="1:11" hidden="1" outlineLevel="1" x14ac:dyDescent="0.2">
      <c r="A1514" s="29" t="s">
        <v>721</v>
      </c>
      <c r="B1514" s="29">
        <v>0</v>
      </c>
      <c r="C1514" s="29">
        <v>0</v>
      </c>
      <c r="D1514" s="29">
        <v>0</v>
      </c>
      <c r="E1514" s="208">
        <v>0</v>
      </c>
      <c r="F1514" s="208">
        <v>0</v>
      </c>
      <c r="G1514" s="208">
        <v>0</v>
      </c>
      <c r="H1514" s="208">
        <v>0</v>
      </c>
      <c r="I1514" s="29">
        <v>0</v>
      </c>
      <c r="J1514" s="208">
        <f t="shared" si="31"/>
        <v>0</v>
      </c>
      <c r="K1514" s="208">
        <f t="shared" si="32"/>
        <v>417562.98</v>
      </c>
    </row>
    <row r="1515" spans="1:11" hidden="1" outlineLevel="1" x14ac:dyDescent="0.2">
      <c r="A1515" s="29" t="s">
        <v>722</v>
      </c>
      <c r="B1515" s="29">
        <v>218755.23</v>
      </c>
      <c r="C1515" s="29">
        <v>256428.14</v>
      </c>
      <c r="D1515" s="29">
        <v>0</v>
      </c>
      <c r="E1515" s="208">
        <v>0</v>
      </c>
      <c r="F1515" s="208">
        <v>0</v>
      </c>
      <c r="G1515" s="208">
        <v>0</v>
      </c>
      <c r="H1515" s="208">
        <v>114.22</v>
      </c>
      <c r="I1515" s="29">
        <v>0</v>
      </c>
      <c r="J1515" s="208">
        <f t="shared" si="31"/>
        <v>475069.15</v>
      </c>
      <c r="K1515" s="208">
        <f t="shared" si="32"/>
        <v>6891576.4600000009</v>
      </c>
    </row>
    <row r="1516" spans="1:11" hidden="1" outlineLevel="1" x14ac:dyDescent="0.2">
      <c r="A1516" s="29" t="s">
        <v>723</v>
      </c>
      <c r="B1516" s="29">
        <v>7286.99</v>
      </c>
      <c r="C1516" s="29">
        <v>0</v>
      </c>
      <c r="D1516" s="29">
        <v>0</v>
      </c>
      <c r="E1516" s="208">
        <v>0</v>
      </c>
      <c r="F1516" s="208">
        <v>0</v>
      </c>
      <c r="G1516" s="208">
        <v>0</v>
      </c>
      <c r="H1516" s="208">
        <v>0</v>
      </c>
      <c r="I1516" s="29">
        <v>12126.4</v>
      </c>
      <c r="J1516" s="208">
        <f t="shared" si="31"/>
        <v>-4839.41</v>
      </c>
      <c r="K1516" s="208">
        <f t="shared" si="32"/>
        <v>3828254.2399999998</v>
      </c>
    </row>
    <row r="1517" spans="1:11" hidden="1" outlineLevel="1" x14ac:dyDescent="0.2">
      <c r="A1517" s="29" t="s">
        <v>724</v>
      </c>
      <c r="B1517" s="29">
        <v>0</v>
      </c>
      <c r="C1517" s="29">
        <v>0</v>
      </c>
      <c r="D1517" s="29">
        <v>0</v>
      </c>
      <c r="E1517" s="208">
        <v>0</v>
      </c>
      <c r="F1517" s="208">
        <v>0</v>
      </c>
      <c r="G1517" s="208">
        <v>0</v>
      </c>
      <c r="H1517" s="208">
        <v>0</v>
      </c>
      <c r="I1517" s="29">
        <v>0</v>
      </c>
      <c r="J1517" s="208">
        <f t="shared" si="31"/>
        <v>0</v>
      </c>
      <c r="K1517" s="208">
        <f t="shared" si="32"/>
        <v>7421416.3200000003</v>
      </c>
    </row>
    <row r="1518" spans="1:11" hidden="1" outlineLevel="1" x14ac:dyDescent="0.2">
      <c r="A1518" s="29" t="s">
        <v>725</v>
      </c>
      <c r="B1518" s="29">
        <v>0</v>
      </c>
      <c r="C1518" s="29">
        <v>0</v>
      </c>
      <c r="D1518" s="29">
        <v>0</v>
      </c>
      <c r="E1518" s="208">
        <v>0</v>
      </c>
      <c r="F1518" s="208">
        <v>0</v>
      </c>
      <c r="G1518" s="208">
        <v>0</v>
      </c>
      <c r="H1518" s="208">
        <v>0</v>
      </c>
      <c r="I1518" s="29">
        <v>0</v>
      </c>
      <c r="J1518" s="208">
        <f t="shared" si="31"/>
        <v>0</v>
      </c>
      <c r="K1518" s="208">
        <f t="shared" si="32"/>
        <v>668034.30999999994</v>
      </c>
    </row>
    <row r="1519" spans="1:11" hidden="1" outlineLevel="1" x14ac:dyDescent="0.2">
      <c r="A1519" s="29" t="s">
        <v>726</v>
      </c>
      <c r="B1519" s="29">
        <v>0</v>
      </c>
      <c r="C1519" s="29">
        <v>0</v>
      </c>
      <c r="D1519" s="29">
        <v>0</v>
      </c>
      <c r="E1519" s="208">
        <v>0</v>
      </c>
      <c r="F1519" s="208">
        <v>0</v>
      </c>
      <c r="G1519" s="208">
        <v>0</v>
      </c>
      <c r="H1519" s="208">
        <v>0</v>
      </c>
      <c r="I1519" s="29">
        <v>0</v>
      </c>
      <c r="J1519" s="208">
        <f t="shared" ref="J1519:J1582" si="33">B1519+C1519+D1519+E1519+F1519+G1519-H1519-I1519</f>
        <v>0</v>
      </c>
      <c r="K1519" s="208">
        <f t="shared" si="32"/>
        <v>3025465.7199999993</v>
      </c>
    </row>
    <row r="1520" spans="1:11" hidden="1" outlineLevel="1" x14ac:dyDescent="0.2">
      <c r="A1520" s="29" t="s">
        <v>727</v>
      </c>
      <c r="B1520" s="29">
        <v>16822.54</v>
      </c>
      <c r="C1520" s="29">
        <v>0</v>
      </c>
      <c r="D1520" s="29">
        <v>0</v>
      </c>
      <c r="E1520" s="208">
        <v>0</v>
      </c>
      <c r="F1520" s="208">
        <v>0</v>
      </c>
      <c r="G1520" s="208">
        <v>0</v>
      </c>
      <c r="H1520" s="208">
        <v>0</v>
      </c>
      <c r="I1520" s="29">
        <v>0</v>
      </c>
      <c r="J1520" s="208">
        <f t="shared" si="33"/>
        <v>16822.54</v>
      </c>
      <c r="K1520" s="208">
        <f t="shared" ref="K1520:K1583" si="34">J643+J1520</f>
        <v>7880145.0000000009</v>
      </c>
    </row>
    <row r="1521" spans="1:11" hidden="1" outlineLevel="1" x14ac:dyDescent="0.2">
      <c r="A1521" s="29" t="s">
        <v>728</v>
      </c>
      <c r="B1521" s="29">
        <v>0</v>
      </c>
      <c r="C1521" s="29">
        <v>0</v>
      </c>
      <c r="D1521" s="29">
        <v>0</v>
      </c>
      <c r="E1521" s="208">
        <v>0</v>
      </c>
      <c r="F1521" s="208">
        <v>0</v>
      </c>
      <c r="G1521" s="208">
        <v>0</v>
      </c>
      <c r="H1521" s="208">
        <v>0</v>
      </c>
      <c r="I1521" s="29">
        <v>0</v>
      </c>
      <c r="J1521" s="208">
        <f t="shared" si="33"/>
        <v>0</v>
      </c>
      <c r="K1521" s="208">
        <f t="shared" si="34"/>
        <v>25552841.300000001</v>
      </c>
    </row>
    <row r="1522" spans="1:11" hidden="1" outlineLevel="1" x14ac:dyDescent="0.2">
      <c r="A1522" s="29" t="s">
        <v>729</v>
      </c>
      <c r="B1522" s="29">
        <v>0</v>
      </c>
      <c r="C1522" s="29">
        <v>0</v>
      </c>
      <c r="D1522" s="29">
        <v>0</v>
      </c>
      <c r="E1522" s="208">
        <v>0</v>
      </c>
      <c r="F1522" s="208">
        <v>0</v>
      </c>
      <c r="G1522" s="208">
        <v>0</v>
      </c>
      <c r="H1522" s="208">
        <v>0</v>
      </c>
      <c r="I1522" s="29">
        <v>0</v>
      </c>
      <c r="J1522" s="208">
        <f t="shared" si="33"/>
        <v>0</v>
      </c>
      <c r="K1522" s="208">
        <f t="shared" si="34"/>
        <v>1019702.94</v>
      </c>
    </row>
    <row r="1523" spans="1:11" hidden="1" outlineLevel="1" x14ac:dyDescent="0.2">
      <c r="A1523" s="29" t="s">
        <v>730</v>
      </c>
      <c r="B1523" s="29">
        <v>6994.99</v>
      </c>
      <c r="C1523" s="29">
        <v>0</v>
      </c>
      <c r="D1523" s="29">
        <v>541.49</v>
      </c>
      <c r="E1523" s="208">
        <v>0</v>
      </c>
      <c r="F1523" s="208">
        <v>0</v>
      </c>
      <c r="G1523" s="208">
        <v>0</v>
      </c>
      <c r="H1523" s="208">
        <v>0</v>
      </c>
      <c r="I1523" s="29">
        <v>631.84</v>
      </c>
      <c r="J1523" s="208">
        <f t="shared" si="33"/>
        <v>6904.6399999999994</v>
      </c>
      <c r="K1523" s="208">
        <f t="shared" si="34"/>
        <v>5850354.5399999991</v>
      </c>
    </row>
    <row r="1524" spans="1:11" hidden="1" outlineLevel="1" x14ac:dyDescent="0.2">
      <c r="A1524" s="29" t="s">
        <v>377</v>
      </c>
      <c r="B1524" s="29">
        <v>1488.73</v>
      </c>
      <c r="C1524" s="29">
        <v>0</v>
      </c>
      <c r="D1524" s="29">
        <v>0</v>
      </c>
      <c r="E1524" s="208">
        <v>0</v>
      </c>
      <c r="F1524" s="208">
        <v>0</v>
      </c>
      <c r="G1524" s="208">
        <v>0</v>
      </c>
      <c r="H1524" s="208">
        <v>0</v>
      </c>
      <c r="I1524" s="29">
        <v>0</v>
      </c>
      <c r="J1524" s="208">
        <f t="shared" si="33"/>
        <v>1488.73</v>
      </c>
      <c r="K1524" s="208">
        <f t="shared" si="34"/>
        <v>729488.44</v>
      </c>
    </row>
    <row r="1525" spans="1:11" hidden="1" outlineLevel="1" x14ac:dyDescent="0.2">
      <c r="A1525" s="29" t="s">
        <v>731</v>
      </c>
      <c r="B1525" s="29">
        <v>75199.63</v>
      </c>
      <c r="C1525" s="29">
        <v>-27612.48</v>
      </c>
      <c r="D1525" s="29">
        <v>0</v>
      </c>
      <c r="E1525" s="208">
        <v>4572.6899999999996</v>
      </c>
      <c r="F1525" s="208">
        <v>40235.07</v>
      </c>
      <c r="G1525" s="208">
        <v>0</v>
      </c>
      <c r="H1525" s="208">
        <v>-25918.2</v>
      </c>
      <c r="I1525" s="29">
        <v>4215.0600000000004</v>
      </c>
      <c r="J1525" s="208">
        <f t="shared" si="33"/>
        <v>114098.05</v>
      </c>
      <c r="K1525" s="208">
        <f t="shared" si="34"/>
        <v>28775802.839999996</v>
      </c>
    </row>
    <row r="1526" spans="1:11" hidden="1" outlineLevel="1" x14ac:dyDescent="0.2">
      <c r="A1526" s="29" t="s">
        <v>732</v>
      </c>
      <c r="B1526" s="29">
        <v>-80.77</v>
      </c>
      <c r="C1526" s="29">
        <v>0</v>
      </c>
      <c r="D1526" s="29">
        <v>0</v>
      </c>
      <c r="E1526" s="208">
        <v>0</v>
      </c>
      <c r="F1526" s="208">
        <v>0</v>
      </c>
      <c r="G1526" s="208">
        <v>0</v>
      </c>
      <c r="H1526" s="208">
        <v>0</v>
      </c>
      <c r="I1526" s="29">
        <v>0</v>
      </c>
      <c r="J1526" s="208">
        <f t="shared" si="33"/>
        <v>-80.77</v>
      </c>
      <c r="K1526" s="208">
        <f t="shared" si="34"/>
        <v>2965368.27</v>
      </c>
    </row>
    <row r="1527" spans="1:11" hidden="1" outlineLevel="1" x14ac:dyDescent="0.2">
      <c r="A1527" s="29" t="s">
        <v>733</v>
      </c>
      <c r="B1527" s="29">
        <v>0</v>
      </c>
      <c r="C1527" s="29">
        <v>0</v>
      </c>
      <c r="D1527" s="29">
        <v>0</v>
      </c>
      <c r="E1527" s="208">
        <v>0</v>
      </c>
      <c r="F1527" s="208">
        <v>0</v>
      </c>
      <c r="G1527" s="208">
        <v>0</v>
      </c>
      <c r="H1527" s="208">
        <v>0</v>
      </c>
      <c r="I1527" s="29">
        <v>0</v>
      </c>
      <c r="J1527" s="208">
        <f t="shared" si="33"/>
        <v>0</v>
      </c>
      <c r="K1527" s="208">
        <f t="shared" si="34"/>
        <v>1937196.8299999998</v>
      </c>
    </row>
    <row r="1528" spans="1:11" hidden="1" outlineLevel="1" x14ac:dyDescent="0.2">
      <c r="A1528" s="29" t="s">
        <v>266</v>
      </c>
      <c r="B1528" s="29">
        <v>0</v>
      </c>
      <c r="C1528" s="29">
        <v>0</v>
      </c>
      <c r="D1528" s="29">
        <v>0</v>
      </c>
      <c r="E1528" s="208">
        <v>0</v>
      </c>
      <c r="F1528" s="208">
        <v>0</v>
      </c>
      <c r="G1528" s="208">
        <v>0</v>
      </c>
      <c r="H1528" s="208">
        <v>0</v>
      </c>
      <c r="I1528" s="29">
        <v>0</v>
      </c>
      <c r="J1528" s="208">
        <f t="shared" si="33"/>
        <v>0</v>
      </c>
      <c r="K1528" s="208">
        <f t="shared" si="34"/>
        <v>927909.46</v>
      </c>
    </row>
    <row r="1529" spans="1:11" hidden="1" outlineLevel="1" x14ac:dyDescent="0.2">
      <c r="A1529" s="29" t="s">
        <v>734</v>
      </c>
      <c r="B1529" s="29">
        <v>17618.809999999998</v>
      </c>
      <c r="C1529" s="29">
        <v>0</v>
      </c>
      <c r="D1529" s="29">
        <v>0</v>
      </c>
      <c r="E1529" s="208">
        <v>0</v>
      </c>
      <c r="F1529" s="208">
        <v>0</v>
      </c>
      <c r="G1529" s="208">
        <v>0</v>
      </c>
      <c r="H1529" s="208">
        <v>0</v>
      </c>
      <c r="I1529" s="29">
        <v>0</v>
      </c>
      <c r="J1529" s="208">
        <f t="shared" si="33"/>
        <v>17618.809999999998</v>
      </c>
      <c r="K1529" s="208">
        <f t="shared" si="34"/>
        <v>2657162.0799999996</v>
      </c>
    </row>
    <row r="1530" spans="1:11" hidden="1" outlineLevel="1" x14ac:dyDescent="0.2">
      <c r="A1530" s="29" t="s">
        <v>735</v>
      </c>
      <c r="B1530" s="29">
        <v>-10833.86</v>
      </c>
      <c r="C1530" s="29">
        <v>0</v>
      </c>
      <c r="D1530" s="29">
        <v>0</v>
      </c>
      <c r="E1530" s="208">
        <v>0</v>
      </c>
      <c r="F1530" s="208">
        <v>0</v>
      </c>
      <c r="G1530" s="208">
        <v>0</v>
      </c>
      <c r="H1530" s="208">
        <v>0</v>
      </c>
      <c r="I1530" s="29">
        <v>0</v>
      </c>
      <c r="J1530" s="208">
        <f t="shared" si="33"/>
        <v>-10833.86</v>
      </c>
      <c r="K1530" s="208">
        <f t="shared" si="34"/>
        <v>13607507.860000001</v>
      </c>
    </row>
    <row r="1531" spans="1:11" hidden="1" outlineLevel="1" x14ac:dyDescent="0.2">
      <c r="A1531" s="29" t="s">
        <v>736</v>
      </c>
      <c r="B1531" s="29">
        <v>0</v>
      </c>
      <c r="C1531" s="29">
        <v>0</v>
      </c>
      <c r="D1531" s="29">
        <v>0</v>
      </c>
      <c r="E1531" s="208">
        <v>0</v>
      </c>
      <c r="F1531" s="208">
        <v>0</v>
      </c>
      <c r="G1531" s="208">
        <v>0</v>
      </c>
      <c r="H1531" s="208">
        <v>0</v>
      </c>
      <c r="I1531" s="29">
        <v>0</v>
      </c>
      <c r="J1531" s="208">
        <f t="shared" si="33"/>
        <v>0</v>
      </c>
      <c r="K1531" s="208">
        <f t="shared" si="34"/>
        <v>4226365.84</v>
      </c>
    </row>
    <row r="1532" spans="1:11" hidden="1" outlineLevel="1" x14ac:dyDescent="0.2">
      <c r="A1532" s="29" t="s">
        <v>737</v>
      </c>
      <c r="B1532" s="29">
        <v>0</v>
      </c>
      <c r="C1532" s="29">
        <v>0</v>
      </c>
      <c r="D1532" s="29">
        <v>0</v>
      </c>
      <c r="E1532" s="208">
        <v>0</v>
      </c>
      <c r="F1532" s="208">
        <v>0</v>
      </c>
      <c r="G1532" s="208">
        <v>0</v>
      </c>
      <c r="H1532" s="208">
        <v>0</v>
      </c>
      <c r="I1532" s="29">
        <v>0</v>
      </c>
      <c r="J1532" s="208">
        <f t="shared" si="33"/>
        <v>0</v>
      </c>
      <c r="K1532" s="208">
        <f t="shared" si="34"/>
        <v>575565.28</v>
      </c>
    </row>
    <row r="1533" spans="1:11" hidden="1" outlineLevel="1" x14ac:dyDescent="0.2">
      <c r="A1533" s="29" t="s">
        <v>738</v>
      </c>
      <c r="B1533" s="29">
        <v>0</v>
      </c>
      <c r="C1533" s="29">
        <v>-129941.54999999999</v>
      </c>
      <c r="D1533" s="29">
        <v>0</v>
      </c>
      <c r="E1533" s="208">
        <v>0</v>
      </c>
      <c r="F1533" s="208">
        <v>0</v>
      </c>
      <c r="G1533" s="208">
        <v>0</v>
      </c>
      <c r="H1533" s="208">
        <v>0</v>
      </c>
      <c r="I1533" s="29">
        <v>0</v>
      </c>
      <c r="J1533" s="208">
        <f t="shared" si="33"/>
        <v>-129941.54999999999</v>
      </c>
      <c r="K1533" s="208">
        <f t="shared" si="34"/>
        <v>7970436.2300000004</v>
      </c>
    </row>
    <row r="1534" spans="1:11" hidden="1" outlineLevel="1" x14ac:dyDescent="0.2">
      <c r="A1534" s="29" t="s">
        <v>739</v>
      </c>
      <c r="B1534" s="29">
        <v>9160.0099999999984</v>
      </c>
      <c r="C1534" s="29">
        <v>0</v>
      </c>
      <c r="D1534" s="29">
        <v>0</v>
      </c>
      <c r="E1534" s="208">
        <v>0</v>
      </c>
      <c r="F1534" s="208">
        <v>0</v>
      </c>
      <c r="G1534" s="208">
        <v>0</v>
      </c>
      <c r="H1534" s="208">
        <v>0</v>
      </c>
      <c r="I1534" s="29">
        <v>0</v>
      </c>
      <c r="J1534" s="208">
        <f t="shared" si="33"/>
        <v>9160.0099999999984</v>
      </c>
      <c r="K1534" s="208">
        <f t="shared" si="34"/>
        <v>1241728.5599999998</v>
      </c>
    </row>
    <row r="1535" spans="1:11" hidden="1" outlineLevel="1" x14ac:dyDescent="0.2">
      <c r="A1535" s="29" t="s">
        <v>740</v>
      </c>
      <c r="B1535" s="29">
        <v>0</v>
      </c>
      <c r="C1535" s="29">
        <v>0</v>
      </c>
      <c r="D1535" s="29">
        <v>0</v>
      </c>
      <c r="E1535" s="208">
        <v>0</v>
      </c>
      <c r="F1535" s="208">
        <v>0</v>
      </c>
      <c r="G1535" s="208">
        <v>0</v>
      </c>
      <c r="H1535" s="208">
        <v>0</v>
      </c>
      <c r="I1535" s="29">
        <v>0</v>
      </c>
      <c r="J1535" s="208">
        <f t="shared" si="33"/>
        <v>0</v>
      </c>
      <c r="K1535" s="208">
        <f t="shared" si="34"/>
        <v>105258.17</v>
      </c>
    </row>
    <row r="1536" spans="1:11" hidden="1" outlineLevel="1" x14ac:dyDescent="0.2">
      <c r="A1536" s="29" t="s">
        <v>741</v>
      </c>
      <c r="B1536" s="29">
        <v>0</v>
      </c>
      <c r="C1536" s="29">
        <v>0</v>
      </c>
      <c r="D1536" s="29">
        <v>0</v>
      </c>
      <c r="E1536" s="208">
        <v>0</v>
      </c>
      <c r="F1536" s="208">
        <v>0</v>
      </c>
      <c r="G1536" s="208">
        <v>0</v>
      </c>
      <c r="H1536" s="208">
        <v>0</v>
      </c>
      <c r="I1536" s="29">
        <v>0</v>
      </c>
      <c r="J1536" s="208">
        <f t="shared" si="33"/>
        <v>0</v>
      </c>
      <c r="K1536" s="208">
        <f t="shared" si="34"/>
        <v>168238.45</v>
      </c>
    </row>
    <row r="1537" spans="1:11" hidden="1" outlineLevel="1" x14ac:dyDescent="0.2">
      <c r="A1537" s="29" t="s">
        <v>742</v>
      </c>
      <c r="B1537" s="29">
        <v>0</v>
      </c>
      <c r="C1537" s="29">
        <v>0</v>
      </c>
      <c r="D1537" s="29">
        <v>0</v>
      </c>
      <c r="E1537" s="208">
        <v>0</v>
      </c>
      <c r="F1537" s="208">
        <v>0</v>
      </c>
      <c r="G1537" s="208">
        <v>0</v>
      </c>
      <c r="H1537" s="208">
        <v>0</v>
      </c>
      <c r="I1537" s="29">
        <v>0</v>
      </c>
      <c r="J1537" s="208">
        <f t="shared" si="33"/>
        <v>0</v>
      </c>
      <c r="K1537" s="208">
        <f t="shared" si="34"/>
        <v>4255793.2299999995</v>
      </c>
    </row>
    <row r="1538" spans="1:11" hidden="1" outlineLevel="1" x14ac:dyDescent="0.2">
      <c r="A1538" s="29" t="s">
        <v>743</v>
      </c>
      <c r="B1538" s="29">
        <v>0</v>
      </c>
      <c r="C1538" s="29">
        <v>0</v>
      </c>
      <c r="D1538" s="29">
        <v>0</v>
      </c>
      <c r="E1538" s="208">
        <v>0</v>
      </c>
      <c r="F1538" s="208">
        <v>0</v>
      </c>
      <c r="G1538" s="208">
        <v>0</v>
      </c>
      <c r="H1538" s="208">
        <v>0</v>
      </c>
      <c r="I1538" s="29">
        <v>0</v>
      </c>
      <c r="J1538" s="208">
        <f t="shared" si="33"/>
        <v>0</v>
      </c>
      <c r="K1538" s="208">
        <f t="shared" si="34"/>
        <v>1428263.95</v>
      </c>
    </row>
    <row r="1539" spans="1:11" hidden="1" outlineLevel="1" x14ac:dyDescent="0.2">
      <c r="A1539" s="29" t="s">
        <v>744</v>
      </c>
      <c r="B1539" s="29">
        <v>-594.42000000000007</v>
      </c>
      <c r="C1539" s="29">
        <v>0</v>
      </c>
      <c r="D1539" s="29">
        <v>0</v>
      </c>
      <c r="E1539" s="208">
        <v>0</v>
      </c>
      <c r="F1539" s="208">
        <v>0</v>
      </c>
      <c r="G1539" s="208">
        <v>0</v>
      </c>
      <c r="H1539" s="208">
        <v>0</v>
      </c>
      <c r="I1539" s="29">
        <v>0</v>
      </c>
      <c r="J1539" s="208">
        <f t="shared" si="33"/>
        <v>-594.42000000000007</v>
      </c>
      <c r="K1539" s="208">
        <f t="shared" si="34"/>
        <v>760699.36</v>
      </c>
    </row>
    <row r="1540" spans="1:11" hidden="1" outlineLevel="1" x14ac:dyDescent="0.2">
      <c r="A1540" s="29" t="s">
        <v>745</v>
      </c>
      <c r="B1540" s="29">
        <v>0</v>
      </c>
      <c r="C1540" s="29">
        <v>0</v>
      </c>
      <c r="D1540" s="29">
        <v>0</v>
      </c>
      <c r="E1540" s="208">
        <v>0</v>
      </c>
      <c r="F1540" s="208">
        <v>0</v>
      </c>
      <c r="G1540" s="208">
        <v>0</v>
      </c>
      <c r="H1540" s="208">
        <v>0</v>
      </c>
      <c r="I1540" s="29">
        <v>0</v>
      </c>
      <c r="J1540" s="208">
        <f t="shared" si="33"/>
        <v>0</v>
      </c>
      <c r="K1540" s="208">
        <f t="shared" si="34"/>
        <v>7902788.9799999995</v>
      </c>
    </row>
    <row r="1541" spans="1:11" hidden="1" outlineLevel="1" x14ac:dyDescent="0.2">
      <c r="A1541" s="29" t="s">
        <v>746</v>
      </c>
      <c r="B1541" s="29">
        <v>0</v>
      </c>
      <c r="C1541" s="29">
        <v>0</v>
      </c>
      <c r="D1541" s="29">
        <v>0</v>
      </c>
      <c r="E1541" s="208">
        <v>0</v>
      </c>
      <c r="F1541" s="208">
        <v>0</v>
      </c>
      <c r="G1541" s="208">
        <v>0</v>
      </c>
      <c r="H1541" s="208">
        <v>0</v>
      </c>
      <c r="I1541" s="29">
        <v>0</v>
      </c>
      <c r="J1541" s="208">
        <f t="shared" si="33"/>
        <v>0</v>
      </c>
      <c r="K1541" s="208">
        <f t="shared" si="34"/>
        <v>3746356.9299999997</v>
      </c>
    </row>
    <row r="1542" spans="1:11" hidden="1" outlineLevel="1" x14ac:dyDescent="0.2">
      <c r="A1542" s="29" t="s">
        <v>747</v>
      </c>
      <c r="B1542" s="29">
        <v>7628.78</v>
      </c>
      <c r="C1542" s="29">
        <v>0</v>
      </c>
      <c r="D1542" s="29">
        <v>0</v>
      </c>
      <c r="E1542" s="208">
        <v>0</v>
      </c>
      <c r="F1542" s="208">
        <v>0</v>
      </c>
      <c r="G1542" s="208">
        <v>0</v>
      </c>
      <c r="H1542" s="208">
        <v>0</v>
      </c>
      <c r="I1542" s="29">
        <v>0</v>
      </c>
      <c r="J1542" s="208">
        <f t="shared" si="33"/>
        <v>7628.78</v>
      </c>
      <c r="K1542" s="208">
        <f t="shared" si="34"/>
        <v>668210.78</v>
      </c>
    </row>
    <row r="1543" spans="1:11" hidden="1" outlineLevel="1" x14ac:dyDescent="0.2">
      <c r="A1543" s="29" t="s">
        <v>748</v>
      </c>
      <c r="B1543" s="29">
        <v>0</v>
      </c>
      <c r="C1543" s="29">
        <v>0</v>
      </c>
      <c r="D1543" s="29">
        <v>0</v>
      </c>
      <c r="E1543" s="208">
        <v>0</v>
      </c>
      <c r="F1543" s="208">
        <v>0</v>
      </c>
      <c r="G1543" s="208">
        <v>0</v>
      </c>
      <c r="H1543" s="208">
        <v>0</v>
      </c>
      <c r="I1543" s="29">
        <v>0</v>
      </c>
      <c r="J1543" s="208">
        <f t="shared" si="33"/>
        <v>0</v>
      </c>
      <c r="K1543" s="208">
        <f t="shared" si="34"/>
        <v>2394964.98</v>
      </c>
    </row>
    <row r="1544" spans="1:11" hidden="1" outlineLevel="1" x14ac:dyDescent="0.2">
      <c r="A1544" s="29" t="s">
        <v>749</v>
      </c>
      <c r="B1544" s="29">
        <v>-74.3</v>
      </c>
      <c r="C1544" s="29">
        <v>0</v>
      </c>
      <c r="D1544" s="29">
        <v>0</v>
      </c>
      <c r="E1544" s="208">
        <v>0</v>
      </c>
      <c r="F1544" s="208">
        <v>0</v>
      </c>
      <c r="G1544" s="208">
        <v>0</v>
      </c>
      <c r="H1544" s="208">
        <v>6237.92</v>
      </c>
      <c r="I1544" s="29">
        <v>0</v>
      </c>
      <c r="J1544" s="208">
        <f t="shared" si="33"/>
        <v>-6312.22</v>
      </c>
      <c r="K1544" s="208">
        <f t="shared" si="34"/>
        <v>19374828.23</v>
      </c>
    </row>
    <row r="1545" spans="1:11" hidden="1" outlineLevel="1" x14ac:dyDescent="0.2">
      <c r="A1545" s="29" t="s">
        <v>750</v>
      </c>
      <c r="B1545" s="29">
        <v>0</v>
      </c>
      <c r="C1545" s="29">
        <v>0</v>
      </c>
      <c r="D1545" s="29">
        <v>0</v>
      </c>
      <c r="E1545" s="208">
        <v>0</v>
      </c>
      <c r="F1545" s="208">
        <v>0</v>
      </c>
      <c r="G1545" s="208">
        <v>0</v>
      </c>
      <c r="H1545" s="208">
        <v>0</v>
      </c>
      <c r="I1545" s="29">
        <v>0</v>
      </c>
      <c r="J1545" s="208">
        <f t="shared" si="33"/>
        <v>0</v>
      </c>
      <c r="K1545" s="208">
        <f t="shared" si="34"/>
        <v>401177.71</v>
      </c>
    </row>
    <row r="1546" spans="1:11" hidden="1" outlineLevel="1" x14ac:dyDescent="0.2">
      <c r="A1546" s="29" t="s">
        <v>751</v>
      </c>
      <c r="B1546" s="29">
        <v>0</v>
      </c>
      <c r="C1546" s="29">
        <v>0</v>
      </c>
      <c r="D1546" s="29">
        <v>0</v>
      </c>
      <c r="E1546" s="208">
        <v>0</v>
      </c>
      <c r="F1546" s="208">
        <v>0</v>
      </c>
      <c r="G1546" s="208">
        <v>0</v>
      </c>
      <c r="H1546" s="208">
        <v>0</v>
      </c>
      <c r="I1546" s="29">
        <v>0</v>
      </c>
      <c r="J1546" s="208">
        <f t="shared" si="33"/>
        <v>0</v>
      </c>
      <c r="K1546" s="208">
        <f t="shared" si="34"/>
        <v>3136710.33</v>
      </c>
    </row>
    <row r="1547" spans="1:11" hidden="1" outlineLevel="1" x14ac:dyDescent="0.2">
      <c r="A1547" s="29" t="s">
        <v>752</v>
      </c>
      <c r="B1547" s="29">
        <v>0</v>
      </c>
      <c r="C1547" s="29">
        <v>0</v>
      </c>
      <c r="D1547" s="29">
        <v>0</v>
      </c>
      <c r="E1547" s="208">
        <v>0</v>
      </c>
      <c r="F1547" s="208">
        <v>0</v>
      </c>
      <c r="G1547" s="208">
        <v>0</v>
      </c>
      <c r="H1547" s="208">
        <v>0</v>
      </c>
      <c r="I1547" s="29">
        <v>0</v>
      </c>
      <c r="J1547" s="208">
        <f t="shared" si="33"/>
        <v>0</v>
      </c>
      <c r="K1547" s="208">
        <f t="shared" si="34"/>
        <v>965800.39</v>
      </c>
    </row>
    <row r="1548" spans="1:11" hidden="1" outlineLevel="1" x14ac:dyDescent="0.2">
      <c r="A1548" s="29" t="s">
        <v>359</v>
      </c>
      <c r="B1548" s="29">
        <v>0</v>
      </c>
      <c r="C1548" s="29">
        <v>0</v>
      </c>
      <c r="D1548" s="29">
        <v>0</v>
      </c>
      <c r="E1548" s="208">
        <v>0</v>
      </c>
      <c r="F1548" s="208">
        <v>0</v>
      </c>
      <c r="G1548" s="208">
        <v>0</v>
      </c>
      <c r="H1548" s="208">
        <v>0</v>
      </c>
      <c r="I1548" s="29">
        <v>0</v>
      </c>
      <c r="J1548" s="208">
        <f t="shared" si="33"/>
        <v>0</v>
      </c>
      <c r="K1548" s="208">
        <f t="shared" si="34"/>
        <v>2542716.8000000003</v>
      </c>
    </row>
    <row r="1549" spans="1:11" hidden="1" outlineLevel="1" x14ac:dyDescent="0.2">
      <c r="A1549" s="29" t="s">
        <v>753</v>
      </c>
      <c r="B1549" s="29">
        <v>0</v>
      </c>
      <c r="C1549" s="29">
        <v>12596.06</v>
      </c>
      <c r="D1549" s="29">
        <v>0</v>
      </c>
      <c r="E1549" s="208">
        <v>0</v>
      </c>
      <c r="F1549" s="208">
        <v>0</v>
      </c>
      <c r="G1549" s="208">
        <v>0</v>
      </c>
      <c r="H1549" s="208">
        <v>0</v>
      </c>
      <c r="I1549" s="29">
        <v>0</v>
      </c>
      <c r="J1549" s="208">
        <f t="shared" si="33"/>
        <v>12596.06</v>
      </c>
      <c r="K1549" s="208">
        <f t="shared" si="34"/>
        <v>2307607.04</v>
      </c>
    </row>
    <row r="1550" spans="1:11" hidden="1" outlineLevel="1" x14ac:dyDescent="0.2">
      <c r="A1550" s="29" t="s">
        <v>754</v>
      </c>
      <c r="B1550" s="29">
        <v>0</v>
      </c>
      <c r="C1550" s="29">
        <v>0</v>
      </c>
      <c r="D1550" s="29">
        <v>0</v>
      </c>
      <c r="E1550" s="208">
        <v>0</v>
      </c>
      <c r="F1550" s="208">
        <v>0</v>
      </c>
      <c r="G1550" s="208">
        <v>0</v>
      </c>
      <c r="H1550" s="208">
        <v>0</v>
      </c>
      <c r="I1550" s="29">
        <v>0</v>
      </c>
      <c r="J1550" s="208">
        <f t="shared" si="33"/>
        <v>0</v>
      </c>
      <c r="K1550" s="208">
        <f t="shared" si="34"/>
        <v>4093521.6199999996</v>
      </c>
    </row>
    <row r="1551" spans="1:11" hidden="1" outlineLevel="1" x14ac:dyDescent="0.2">
      <c r="A1551" s="29" t="s">
        <v>755</v>
      </c>
      <c r="B1551" s="29">
        <v>0</v>
      </c>
      <c r="C1551" s="29">
        <v>0</v>
      </c>
      <c r="D1551" s="29">
        <v>0</v>
      </c>
      <c r="E1551" s="208">
        <v>0</v>
      </c>
      <c r="F1551" s="208">
        <v>0</v>
      </c>
      <c r="G1551" s="208">
        <v>0</v>
      </c>
      <c r="H1551" s="208">
        <v>0</v>
      </c>
      <c r="I1551" s="29">
        <v>0</v>
      </c>
      <c r="J1551" s="208">
        <f t="shared" si="33"/>
        <v>0</v>
      </c>
      <c r="K1551" s="208">
        <f t="shared" si="34"/>
        <v>383624.08</v>
      </c>
    </row>
    <row r="1552" spans="1:11" hidden="1" outlineLevel="1" x14ac:dyDescent="0.2">
      <c r="A1552" s="29" t="s">
        <v>756</v>
      </c>
      <c r="B1552" s="29">
        <v>0</v>
      </c>
      <c r="C1552" s="29">
        <v>0</v>
      </c>
      <c r="D1552" s="29">
        <v>0</v>
      </c>
      <c r="E1552" s="208">
        <v>0</v>
      </c>
      <c r="F1552" s="208">
        <v>0</v>
      </c>
      <c r="G1552" s="208">
        <v>0</v>
      </c>
      <c r="H1552" s="208">
        <v>0</v>
      </c>
      <c r="I1552" s="29">
        <v>0</v>
      </c>
      <c r="J1552" s="208">
        <f t="shared" si="33"/>
        <v>0</v>
      </c>
      <c r="K1552" s="208">
        <f t="shared" si="34"/>
        <v>320752.46000000002</v>
      </c>
    </row>
    <row r="1553" spans="1:11" hidden="1" outlineLevel="1" x14ac:dyDescent="0.2">
      <c r="A1553" s="29" t="s">
        <v>757</v>
      </c>
      <c r="B1553" s="29">
        <v>257967.44999999998</v>
      </c>
      <c r="C1553" s="29">
        <v>2629.76</v>
      </c>
      <c r="D1553" s="29">
        <v>0</v>
      </c>
      <c r="E1553" s="208">
        <v>0</v>
      </c>
      <c r="F1553" s="208">
        <v>0</v>
      </c>
      <c r="G1553" s="208">
        <v>0</v>
      </c>
      <c r="H1553" s="208">
        <v>0</v>
      </c>
      <c r="I1553" s="29">
        <v>0</v>
      </c>
      <c r="J1553" s="208">
        <f t="shared" si="33"/>
        <v>260597.21</v>
      </c>
      <c r="K1553" s="208">
        <f t="shared" si="34"/>
        <v>56627517.329999998</v>
      </c>
    </row>
    <row r="1554" spans="1:11" hidden="1" outlineLevel="1" x14ac:dyDescent="0.2">
      <c r="A1554" s="29" t="s">
        <v>106</v>
      </c>
      <c r="B1554" s="29">
        <v>0</v>
      </c>
      <c r="C1554" s="29">
        <v>0</v>
      </c>
      <c r="D1554" s="29">
        <v>0</v>
      </c>
      <c r="E1554" s="208">
        <v>0</v>
      </c>
      <c r="F1554" s="208">
        <v>0</v>
      </c>
      <c r="G1554" s="208">
        <v>0</v>
      </c>
      <c r="H1554" s="208">
        <v>0</v>
      </c>
      <c r="I1554" s="29">
        <v>0</v>
      </c>
      <c r="J1554" s="208">
        <f t="shared" si="33"/>
        <v>0</v>
      </c>
      <c r="K1554" s="208">
        <f t="shared" si="34"/>
        <v>318223.72000000003</v>
      </c>
    </row>
    <row r="1555" spans="1:11" hidden="1" outlineLevel="1" x14ac:dyDescent="0.2">
      <c r="A1555" s="29" t="s">
        <v>758</v>
      </c>
      <c r="B1555" s="29">
        <v>0</v>
      </c>
      <c r="C1555" s="29">
        <v>0</v>
      </c>
      <c r="D1555" s="29">
        <v>0</v>
      </c>
      <c r="E1555" s="208">
        <v>0</v>
      </c>
      <c r="F1555" s="208">
        <v>0</v>
      </c>
      <c r="G1555" s="208">
        <v>0</v>
      </c>
      <c r="H1555" s="208">
        <v>0</v>
      </c>
      <c r="I1555" s="29">
        <v>0</v>
      </c>
      <c r="J1555" s="208">
        <f t="shared" si="33"/>
        <v>0</v>
      </c>
      <c r="K1555" s="208">
        <f t="shared" si="34"/>
        <v>546159.4</v>
      </c>
    </row>
    <row r="1556" spans="1:11" hidden="1" outlineLevel="1" x14ac:dyDescent="0.2">
      <c r="A1556" s="29" t="s">
        <v>759</v>
      </c>
      <c r="B1556" s="29">
        <v>0</v>
      </c>
      <c r="C1556" s="29">
        <v>0</v>
      </c>
      <c r="D1556" s="29">
        <v>0</v>
      </c>
      <c r="E1556" s="208">
        <v>0</v>
      </c>
      <c r="F1556" s="208">
        <v>0</v>
      </c>
      <c r="G1556" s="208">
        <v>0</v>
      </c>
      <c r="H1556" s="208">
        <v>0</v>
      </c>
      <c r="I1556" s="29">
        <v>0</v>
      </c>
      <c r="J1556" s="208">
        <f t="shared" si="33"/>
        <v>0</v>
      </c>
      <c r="K1556" s="208">
        <f t="shared" si="34"/>
        <v>5276184.7499999991</v>
      </c>
    </row>
    <row r="1557" spans="1:11" hidden="1" outlineLevel="1" x14ac:dyDescent="0.2">
      <c r="A1557" s="29" t="s">
        <v>760</v>
      </c>
      <c r="B1557" s="29">
        <v>0</v>
      </c>
      <c r="C1557" s="29">
        <v>0</v>
      </c>
      <c r="D1557" s="29">
        <v>0</v>
      </c>
      <c r="E1557" s="208">
        <v>0</v>
      </c>
      <c r="F1557" s="208">
        <v>0</v>
      </c>
      <c r="G1557" s="208">
        <v>0</v>
      </c>
      <c r="H1557" s="208">
        <v>0</v>
      </c>
      <c r="I1557" s="29">
        <v>0</v>
      </c>
      <c r="J1557" s="208">
        <f t="shared" si="33"/>
        <v>0</v>
      </c>
      <c r="K1557" s="208">
        <f t="shared" si="34"/>
        <v>602942.74000000011</v>
      </c>
    </row>
    <row r="1558" spans="1:11" hidden="1" outlineLevel="1" x14ac:dyDescent="0.2">
      <c r="A1558" s="29" t="s">
        <v>761</v>
      </c>
      <c r="B1558" s="29">
        <v>-2567.56</v>
      </c>
      <c r="C1558" s="29">
        <v>0</v>
      </c>
      <c r="D1558" s="29">
        <v>0</v>
      </c>
      <c r="E1558" s="208">
        <v>0</v>
      </c>
      <c r="F1558" s="208">
        <v>0</v>
      </c>
      <c r="G1558" s="208">
        <v>0</v>
      </c>
      <c r="H1558" s="208">
        <v>0</v>
      </c>
      <c r="I1558" s="29">
        <v>0</v>
      </c>
      <c r="J1558" s="208">
        <f t="shared" si="33"/>
        <v>-2567.56</v>
      </c>
      <c r="K1558" s="208">
        <f t="shared" si="34"/>
        <v>652248.29</v>
      </c>
    </row>
    <row r="1559" spans="1:11" hidden="1" outlineLevel="1" x14ac:dyDescent="0.2">
      <c r="A1559" s="29" t="s">
        <v>762</v>
      </c>
      <c r="B1559" s="29">
        <v>0</v>
      </c>
      <c r="C1559" s="29">
        <v>0</v>
      </c>
      <c r="D1559" s="29">
        <v>0</v>
      </c>
      <c r="E1559" s="208">
        <v>0</v>
      </c>
      <c r="F1559" s="208">
        <v>0</v>
      </c>
      <c r="G1559" s="208">
        <v>0</v>
      </c>
      <c r="H1559" s="208">
        <v>0</v>
      </c>
      <c r="I1559" s="29">
        <v>0</v>
      </c>
      <c r="J1559" s="208">
        <f t="shared" si="33"/>
        <v>0</v>
      </c>
      <c r="K1559" s="208">
        <f t="shared" si="34"/>
        <v>1582606.2799999998</v>
      </c>
    </row>
    <row r="1560" spans="1:11" hidden="1" outlineLevel="1" x14ac:dyDescent="0.2">
      <c r="A1560" s="29" t="s">
        <v>763</v>
      </c>
      <c r="B1560" s="29">
        <v>0</v>
      </c>
      <c r="C1560" s="29">
        <v>0</v>
      </c>
      <c r="D1560" s="29">
        <v>0</v>
      </c>
      <c r="E1560" s="208">
        <v>0</v>
      </c>
      <c r="F1560" s="208">
        <v>0</v>
      </c>
      <c r="G1560" s="208">
        <v>0</v>
      </c>
      <c r="H1560" s="208">
        <v>0</v>
      </c>
      <c r="I1560" s="29">
        <v>0</v>
      </c>
      <c r="J1560" s="208">
        <f t="shared" si="33"/>
        <v>0</v>
      </c>
      <c r="K1560" s="208">
        <f t="shared" si="34"/>
        <v>380739.46</v>
      </c>
    </row>
    <row r="1561" spans="1:11" hidden="1" outlineLevel="1" x14ac:dyDescent="0.2">
      <c r="A1561" s="29" t="s">
        <v>764</v>
      </c>
      <c r="B1561" s="29">
        <v>0</v>
      </c>
      <c r="C1561" s="29">
        <v>0</v>
      </c>
      <c r="D1561" s="29">
        <v>0</v>
      </c>
      <c r="E1561" s="208">
        <v>0</v>
      </c>
      <c r="F1561" s="208">
        <v>0</v>
      </c>
      <c r="G1561" s="208">
        <v>0</v>
      </c>
      <c r="H1561" s="208">
        <v>0</v>
      </c>
      <c r="I1561" s="29">
        <v>0</v>
      </c>
      <c r="J1561" s="208">
        <f t="shared" si="33"/>
        <v>0</v>
      </c>
      <c r="K1561" s="208">
        <f t="shared" si="34"/>
        <v>462570.01</v>
      </c>
    </row>
    <row r="1562" spans="1:11" hidden="1" outlineLevel="1" x14ac:dyDescent="0.2">
      <c r="A1562" s="29" t="s">
        <v>765</v>
      </c>
      <c r="B1562" s="29">
        <v>-14668.079999999998</v>
      </c>
      <c r="C1562" s="29">
        <v>0</v>
      </c>
      <c r="D1562" s="29">
        <v>0</v>
      </c>
      <c r="E1562" s="208">
        <v>0</v>
      </c>
      <c r="F1562" s="208">
        <v>0</v>
      </c>
      <c r="G1562" s="208">
        <v>0</v>
      </c>
      <c r="H1562" s="208">
        <v>0</v>
      </c>
      <c r="I1562" s="29">
        <v>0</v>
      </c>
      <c r="J1562" s="208">
        <f t="shared" si="33"/>
        <v>-14668.079999999998</v>
      </c>
      <c r="K1562" s="208">
        <f t="shared" si="34"/>
        <v>27058820.350000001</v>
      </c>
    </row>
    <row r="1563" spans="1:11" hidden="1" outlineLevel="1" x14ac:dyDescent="0.2">
      <c r="A1563" s="29" t="s">
        <v>766</v>
      </c>
      <c r="B1563" s="29">
        <v>0</v>
      </c>
      <c r="C1563" s="29">
        <v>0</v>
      </c>
      <c r="D1563" s="29">
        <v>0</v>
      </c>
      <c r="E1563" s="208">
        <v>0</v>
      </c>
      <c r="F1563" s="208">
        <v>0</v>
      </c>
      <c r="G1563" s="208">
        <v>0</v>
      </c>
      <c r="H1563" s="208">
        <v>0</v>
      </c>
      <c r="I1563" s="29">
        <v>0</v>
      </c>
      <c r="J1563" s="208">
        <f t="shared" si="33"/>
        <v>0</v>
      </c>
      <c r="K1563" s="208">
        <f t="shared" si="34"/>
        <v>582279.97</v>
      </c>
    </row>
    <row r="1564" spans="1:11" hidden="1" outlineLevel="1" x14ac:dyDescent="0.2">
      <c r="A1564" s="29" t="s">
        <v>767</v>
      </c>
      <c r="B1564" s="29">
        <v>0</v>
      </c>
      <c r="C1564" s="29">
        <v>0</v>
      </c>
      <c r="D1564" s="29">
        <v>0</v>
      </c>
      <c r="E1564" s="208">
        <v>0</v>
      </c>
      <c r="F1564" s="208">
        <v>0</v>
      </c>
      <c r="G1564" s="208">
        <v>0</v>
      </c>
      <c r="H1564" s="208">
        <v>0</v>
      </c>
      <c r="I1564" s="29">
        <v>0</v>
      </c>
      <c r="J1564" s="208">
        <f t="shared" si="33"/>
        <v>0</v>
      </c>
      <c r="K1564" s="208">
        <f t="shared" si="34"/>
        <v>370372.11</v>
      </c>
    </row>
    <row r="1565" spans="1:11" hidden="1" outlineLevel="1" x14ac:dyDescent="0.2">
      <c r="A1565" s="29" t="s">
        <v>768</v>
      </c>
      <c r="B1565" s="29">
        <v>-14.1</v>
      </c>
      <c r="C1565" s="29">
        <v>-39707.43</v>
      </c>
      <c r="D1565" s="29">
        <v>0</v>
      </c>
      <c r="E1565" s="208">
        <v>-8206.9699999999993</v>
      </c>
      <c r="F1565" s="208">
        <v>0</v>
      </c>
      <c r="G1565" s="208">
        <v>0</v>
      </c>
      <c r="H1565" s="208">
        <v>-23574.95</v>
      </c>
      <c r="I1565" s="29">
        <v>0</v>
      </c>
      <c r="J1565" s="208">
        <f t="shared" si="33"/>
        <v>-24353.55</v>
      </c>
      <c r="K1565" s="208">
        <f t="shared" si="34"/>
        <v>10513566.229999999</v>
      </c>
    </row>
    <row r="1566" spans="1:11" hidden="1" outlineLevel="1" x14ac:dyDescent="0.2">
      <c r="A1566" s="29" t="s">
        <v>769</v>
      </c>
      <c r="B1566" s="29">
        <v>0</v>
      </c>
      <c r="C1566" s="29">
        <v>0</v>
      </c>
      <c r="D1566" s="29">
        <v>0</v>
      </c>
      <c r="E1566" s="208">
        <v>0</v>
      </c>
      <c r="F1566" s="208">
        <v>0</v>
      </c>
      <c r="G1566" s="208">
        <v>0</v>
      </c>
      <c r="H1566" s="208">
        <v>0</v>
      </c>
      <c r="I1566" s="29">
        <v>0</v>
      </c>
      <c r="J1566" s="208">
        <f t="shared" si="33"/>
        <v>0</v>
      </c>
      <c r="K1566" s="208">
        <f t="shared" si="34"/>
        <v>73685.649999999994</v>
      </c>
    </row>
    <row r="1567" spans="1:11" hidden="1" outlineLevel="1" x14ac:dyDescent="0.2">
      <c r="A1567" s="29" t="s">
        <v>770</v>
      </c>
      <c r="B1567" s="29">
        <v>356317.54000000004</v>
      </c>
      <c r="C1567" s="29">
        <v>108.57</v>
      </c>
      <c r="D1567" s="29">
        <v>0</v>
      </c>
      <c r="E1567" s="208">
        <v>0</v>
      </c>
      <c r="F1567" s="208">
        <v>0</v>
      </c>
      <c r="G1567" s="208">
        <v>0</v>
      </c>
      <c r="H1567" s="208">
        <v>5374.06</v>
      </c>
      <c r="I1567" s="29">
        <v>0</v>
      </c>
      <c r="J1567" s="208">
        <f t="shared" si="33"/>
        <v>351052.05000000005</v>
      </c>
      <c r="K1567" s="208">
        <f t="shared" si="34"/>
        <v>16405771.649999999</v>
      </c>
    </row>
    <row r="1568" spans="1:11" hidden="1" outlineLevel="1" x14ac:dyDescent="0.2">
      <c r="A1568" s="29" t="s">
        <v>160</v>
      </c>
      <c r="B1568" s="29">
        <v>392323.3</v>
      </c>
      <c r="C1568" s="29">
        <v>679964.85000000009</v>
      </c>
      <c r="D1568" s="29">
        <v>0</v>
      </c>
      <c r="E1568" s="208">
        <v>9355.6</v>
      </c>
      <c r="F1568" s="208">
        <v>49341.51</v>
      </c>
      <c r="G1568" s="208">
        <v>0</v>
      </c>
      <c r="H1568" s="208">
        <v>0</v>
      </c>
      <c r="I1568" s="29">
        <v>10789.13</v>
      </c>
      <c r="J1568" s="208">
        <f t="shared" si="33"/>
        <v>1120196.1300000004</v>
      </c>
      <c r="K1568" s="208">
        <f t="shared" si="34"/>
        <v>62271591.600000009</v>
      </c>
    </row>
    <row r="1569" spans="1:11" hidden="1" outlineLevel="1" x14ac:dyDescent="0.2">
      <c r="A1569" s="29" t="s">
        <v>771</v>
      </c>
      <c r="B1569" s="29">
        <v>0</v>
      </c>
      <c r="C1569" s="29">
        <v>0</v>
      </c>
      <c r="D1569" s="29">
        <v>0</v>
      </c>
      <c r="E1569" s="208">
        <v>0</v>
      </c>
      <c r="F1569" s="208">
        <v>0</v>
      </c>
      <c r="G1569" s="208">
        <v>0</v>
      </c>
      <c r="H1569" s="208">
        <v>0</v>
      </c>
      <c r="I1569" s="29">
        <v>0</v>
      </c>
      <c r="J1569" s="208">
        <f t="shared" si="33"/>
        <v>0</v>
      </c>
      <c r="K1569" s="208">
        <f t="shared" si="34"/>
        <v>653218.81000000006</v>
      </c>
    </row>
    <row r="1570" spans="1:11" hidden="1" outlineLevel="1" x14ac:dyDescent="0.2">
      <c r="A1570" s="29" t="s">
        <v>772</v>
      </c>
      <c r="B1570" s="29">
        <v>326.58</v>
      </c>
      <c r="C1570" s="29">
        <v>0</v>
      </c>
      <c r="D1570" s="29">
        <v>0</v>
      </c>
      <c r="E1570" s="208">
        <v>0</v>
      </c>
      <c r="F1570" s="208">
        <v>0</v>
      </c>
      <c r="G1570" s="208">
        <v>0</v>
      </c>
      <c r="H1570" s="208">
        <v>0</v>
      </c>
      <c r="I1570" s="29">
        <v>0</v>
      </c>
      <c r="J1570" s="208">
        <f t="shared" si="33"/>
        <v>326.58</v>
      </c>
      <c r="K1570" s="208">
        <f t="shared" si="34"/>
        <v>2139317.5100000002</v>
      </c>
    </row>
    <row r="1571" spans="1:11" hidden="1" outlineLevel="1" x14ac:dyDescent="0.2">
      <c r="A1571" s="29" t="s">
        <v>773</v>
      </c>
      <c r="B1571" s="29">
        <v>82310.19</v>
      </c>
      <c r="C1571" s="29">
        <v>0</v>
      </c>
      <c r="D1571" s="29">
        <v>0</v>
      </c>
      <c r="E1571" s="208">
        <v>0</v>
      </c>
      <c r="F1571" s="208">
        <v>0</v>
      </c>
      <c r="G1571" s="208">
        <v>0</v>
      </c>
      <c r="H1571" s="208">
        <v>0</v>
      </c>
      <c r="I1571" s="29">
        <v>0</v>
      </c>
      <c r="J1571" s="208">
        <f t="shared" si="33"/>
        <v>82310.19</v>
      </c>
      <c r="K1571" s="208">
        <f t="shared" si="34"/>
        <v>18565528.27</v>
      </c>
    </row>
    <row r="1572" spans="1:11" hidden="1" outlineLevel="1" x14ac:dyDescent="0.2">
      <c r="A1572" s="29" t="s">
        <v>774</v>
      </c>
      <c r="B1572" s="29">
        <v>0</v>
      </c>
      <c r="C1572" s="29">
        <v>0</v>
      </c>
      <c r="D1572" s="29">
        <v>0</v>
      </c>
      <c r="E1572" s="208">
        <v>0</v>
      </c>
      <c r="F1572" s="208">
        <v>0</v>
      </c>
      <c r="G1572" s="208">
        <v>0</v>
      </c>
      <c r="H1572" s="208">
        <v>0</v>
      </c>
      <c r="I1572" s="29">
        <v>0</v>
      </c>
      <c r="J1572" s="208">
        <f t="shared" si="33"/>
        <v>0</v>
      </c>
      <c r="K1572" s="208">
        <f t="shared" si="34"/>
        <v>525104.4800000001</v>
      </c>
    </row>
    <row r="1573" spans="1:11" hidden="1" outlineLevel="1" x14ac:dyDescent="0.2">
      <c r="A1573" s="29" t="s">
        <v>775</v>
      </c>
      <c r="B1573" s="29">
        <v>0</v>
      </c>
      <c r="C1573" s="29">
        <v>6328.49</v>
      </c>
      <c r="D1573" s="29">
        <v>0</v>
      </c>
      <c r="E1573" s="208">
        <v>0</v>
      </c>
      <c r="F1573" s="208">
        <v>0</v>
      </c>
      <c r="G1573" s="208">
        <v>0</v>
      </c>
      <c r="H1573" s="208">
        <v>0</v>
      </c>
      <c r="I1573" s="29">
        <v>0</v>
      </c>
      <c r="J1573" s="208">
        <f t="shared" si="33"/>
        <v>6328.49</v>
      </c>
      <c r="K1573" s="208">
        <f t="shared" si="34"/>
        <v>6949312.2000000011</v>
      </c>
    </row>
    <row r="1574" spans="1:11" hidden="1" outlineLevel="1" x14ac:dyDescent="0.2">
      <c r="A1574" s="29" t="s">
        <v>776</v>
      </c>
      <c r="B1574" s="29">
        <v>1712.27</v>
      </c>
      <c r="C1574" s="29">
        <v>0</v>
      </c>
      <c r="D1574" s="29">
        <v>0</v>
      </c>
      <c r="E1574" s="208">
        <v>0</v>
      </c>
      <c r="F1574" s="208">
        <v>0</v>
      </c>
      <c r="G1574" s="208">
        <v>0</v>
      </c>
      <c r="H1574" s="208">
        <v>0</v>
      </c>
      <c r="I1574" s="29">
        <v>0</v>
      </c>
      <c r="J1574" s="208">
        <f t="shared" si="33"/>
        <v>1712.27</v>
      </c>
      <c r="K1574" s="208">
        <f t="shared" si="34"/>
        <v>5028920.709999999</v>
      </c>
    </row>
    <row r="1575" spans="1:11" hidden="1" outlineLevel="1" x14ac:dyDescent="0.2">
      <c r="A1575" s="29" t="s">
        <v>777</v>
      </c>
      <c r="B1575" s="29">
        <v>0</v>
      </c>
      <c r="C1575" s="29">
        <v>0</v>
      </c>
      <c r="D1575" s="29">
        <v>0</v>
      </c>
      <c r="E1575" s="208">
        <v>0</v>
      </c>
      <c r="F1575" s="208">
        <v>0</v>
      </c>
      <c r="G1575" s="208">
        <v>0</v>
      </c>
      <c r="H1575" s="208">
        <v>0</v>
      </c>
      <c r="I1575" s="29">
        <v>0</v>
      </c>
      <c r="J1575" s="208">
        <f t="shared" si="33"/>
        <v>0</v>
      </c>
      <c r="K1575" s="208">
        <f t="shared" si="34"/>
        <v>1109174.3999999999</v>
      </c>
    </row>
    <row r="1576" spans="1:11" hidden="1" outlineLevel="1" x14ac:dyDescent="0.2">
      <c r="A1576" s="29" t="s">
        <v>778</v>
      </c>
      <c r="B1576" s="29">
        <v>-272406.98</v>
      </c>
      <c r="C1576" s="29">
        <v>1039.3</v>
      </c>
      <c r="D1576" s="29">
        <v>0</v>
      </c>
      <c r="E1576" s="208">
        <v>0</v>
      </c>
      <c r="F1576" s="208">
        <v>0</v>
      </c>
      <c r="G1576" s="208">
        <v>0</v>
      </c>
      <c r="H1576" s="208">
        <v>17879.740000000002</v>
      </c>
      <c r="I1576" s="29">
        <v>-409.65</v>
      </c>
      <c r="J1576" s="208">
        <f t="shared" si="33"/>
        <v>-288837.76999999996</v>
      </c>
      <c r="K1576" s="208">
        <f t="shared" si="34"/>
        <v>70201359.310000002</v>
      </c>
    </row>
    <row r="1577" spans="1:11" hidden="1" outlineLevel="1" x14ac:dyDescent="0.2">
      <c r="A1577" s="29" t="s">
        <v>779</v>
      </c>
      <c r="B1577" s="29">
        <v>6698959.7199999997</v>
      </c>
      <c r="C1577" s="29">
        <v>878736.47</v>
      </c>
      <c r="D1577" s="29">
        <v>1696.31</v>
      </c>
      <c r="E1577" s="208">
        <v>73989.270000000019</v>
      </c>
      <c r="F1577" s="208">
        <v>154383.19</v>
      </c>
      <c r="G1577" s="208">
        <v>0.01</v>
      </c>
      <c r="H1577" s="208">
        <v>214660.47</v>
      </c>
      <c r="I1577" s="29">
        <v>6030.13</v>
      </c>
      <c r="J1577" s="208">
        <f t="shared" si="33"/>
        <v>7587074.3700000001</v>
      </c>
      <c r="K1577" s="208">
        <f t="shared" si="34"/>
        <v>937561790.03000009</v>
      </c>
    </row>
    <row r="1578" spans="1:11" hidden="1" outlineLevel="1" x14ac:dyDescent="0.2">
      <c r="A1578" s="29" t="s">
        <v>780</v>
      </c>
      <c r="B1578" s="29">
        <v>-148.47999999999999</v>
      </c>
      <c r="C1578" s="29">
        <v>0</v>
      </c>
      <c r="D1578" s="29">
        <v>0</v>
      </c>
      <c r="E1578" s="208">
        <v>0</v>
      </c>
      <c r="F1578" s="208">
        <v>0</v>
      </c>
      <c r="G1578" s="208">
        <v>0</v>
      </c>
      <c r="H1578" s="208">
        <v>0</v>
      </c>
      <c r="I1578" s="29">
        <v>0</v>
      </c>
      <c r="J1578" s="208">
        <f t="shared" si="33"/>
        <v>-148.47999999999999</v>
      </c>
      <c r="K1578" s="208">
        <f t="shared" si="34"/>
        <v>618491.96</v>
      </c>
    </row>
    <row r="1579" spans="1:11" hidden="1" outlineLevel="1" x14ac:dyDescent="0.2">
      <c r="A1579" s="29" t="s">
        <v>781</v>
      </c>
      <c r="B1579" s="29">
        <v>8164442.0800000001</v>
      </c>
      <c r="C1579" s="29">
        <v>1017342.8700000001</v>
      </c>
      <c r="D1579" s="29">
        <v>4517.13</v>
      </c>
      <c r="E1579" s="208">
        <v>170271.58000000002</v>
      </c>
      <c r="F1579" s="208">
        <v>0</v>
      </c>
      <c r="G1579" s="208">
        <v>0</v>
      </c>
      <c r="H1579" s="208">
        <v>0</v>
      </c>
      <c r="I1579" s="29">
        <v>69942.570000000007</v>
      </c>
      <c r="J1579" s="208">
        <f t="shared" si="33"/>
        <v>9286631.0899999999</v>
      </c>
      <c r="K1579" s="208">
        <f t="shared" si="34"/>
        <v>2332964548.0999999</v>
      </c>
    </row>
    <row r="1580" spans="1:11" hidden="1" outlineLevel="1" x14ac:dyDescent="0.2">
      <c r="A1580" s="29" t="s">
        <v>782</v>
      </c>
      <c r="B1580" s="29">
        <v>2458.27</v>
      </c>
      <c r="C1580" s="29">
        <v>62410.009999999995</v>
      </c>
      <c r="D1580" s="29">
        <v>0</v>
      </c>
      <c r="E1580" s="208">
        <v>0</v>
      </c>
      <c r="F1580" s="208">
        <v>0</v>
      </c>
      <c r="G1580" s="208">
        <v>0</v>
      </c>
      <c r="H1580" s="208">
        <v>0</v>
      </c>
      <c r="I1580" s="29">
        <v>0</v>
      </c>
      <c r="J1580" s="208">
        <f t="shared" si="33"/>
        <v>64868.279999999992</v>
      </c>
      <c r="K1580" s="208">
        <f t="shared" si="34"/>
        <v>938993617.45999992</v>
      </c>
    </row>
    <row r="1581" spans="1:11" hidden="1" outlineLevel="1" x14ac:dyDescent="0.2">
      <c r="A1581" s="29" t="s">
        <v>783</v>
      </c>
      <c r="B1581" s="29">
        <v>28197.280000000013</v>
      </c>
      <c r="C1581" s="29">
        <v>136268.57</v>
      </c>
      <c r="D1581" s="29">
        <v>0</v>
      </c>
      <c r="E1581" s="208">
        <v>0</v>
      </c>
      <c r="F1581" s="208">
        <v>0</v>
      </c>
      <c r="G1581" s="208">
        <v>0</v>
      </c>
      <c r="H1581" s="208">
        <v>0</v>
      </c>
      <c r="I1581" s="29">
        <v>0</v>
      </c>
      <c r="J1581" s="208">
        <f t="shared" si="33"/>
        <v>164465.85000000003</v>
      </c>
      <c r="K1581" s="208">
        <f t="shared" si="34"/>
        <v>24148113.18</v>
      </c>
    </row>
    <row r="1582" spans="1:11" hidden="1" outlineLevel="1" x14ac:dyDescent="0.2">
      <c r="A1582" s="29" t="s">
        <v>331</v>
      </c>
      <c r="B1582" s="29">
        <v>7588513.5</v>
      </c>
      <c r="C1582" s="29">
        <v>152690.28</v>
      </c>
      <c r="D1582" s="29">
        <v>2013.83</v>
      </c>
      <c r="E1582" s="208">
        <v>16767.12</v>
      </c>
      <c r="F1582" s="208">
        <v>0</v>
      </c>
      <c r="G1582" s="208">
        <v>0</v>
      </c>
      <c r="H1582" s="208">
        <v>0</v>
      </c>
      <c r="I1582" s="29">
        <v>9138.93</v>
      </c>
      <c r="J1582" s="208">
        <f t="shared" si="33"/>
        <v>7750845.8000000007</v>
      </c>
      <c r="K1582" s="208">
        <f t="shared" si="34"/>
        <v>226211132.14999998</v>
      </c>
    </row>
    <row r="1583" spans="1:11" hidden="1" outlineLevel="1" x14ac:dyDescent="0.2">
      <c r="A1583" s="29" t="s">
        <v>784</v>
      </c>
      <c r="B1583" s="29">
        <v>0</v>
      </c>
      <c r="C1583" s="29">
        <v>0</v>
      </c>
      <c r="D1583" s="29">
        <v>0</v>
      </c>
      <c r="E1583" s="208">
        <v>0</v>
      </c>
      <c r="F1583" s="208">
        <v>0</v>
      </c>
      <c r="G1583" s="208">
        <v>0</v>
      </c>
      <c r="H1583" s="208">
        <v>0</v>
      </c>
      <c r="I1583" s="29">
        <v>0</v>
      </c>
      <c r="J1583" s="208">
        <f t="shared" ref="J1583:J1622" si="35">B1583+C1583+D1583+E1583+F1583+G1583-H1583-I1583</f>
        <v>0</v>
      </c>
      <c r="K1583" s="208">
        <f t="shared" si="34"/>
        <v>1138569.32</v>
      </c>
    </row>
    <row r="1584" spans="1:11" hidden="1" outlineLevel="1" x14ac:dyDescent="0.2">
      <c r="A1584" s="29" t="s">
        <v>785</v>
      </c>
      <c r="B1584" s="29">
        <v>5998067.79</v>
      </c>
      <c r="C1584" s="29">
        <v>6925307.04</v>
      </c>
      <c r="D1584" s="29">
        <v>991.49</v>
      </c>
      <c r="E1584" s="208">
        <v>670003.28</v>
      </c>
      <c r="F1584" s="208">
        <v>0</v>
      </c>
      <c r="G1584" s="208">
        <v>0</v>
      </c>
      <c r="H1584" s="208">
        <v>0</v>
      </c>
      <c r="I1584" s="29">
        <v>514164.08</v>
      </c>
      <c r="J1584" s="208">
        <f t="shared" si="35"/>
        <v>13080205.52</v>
      </c>
      <c r="K1584" s="208">
        <f t="shared" ref="K1584:K1647" si="36">J707+J1584</f>
        <v>434524885.54999983</v>
      </c>
    </row>
    <row r="1585" spans="1:11" hidden="1" outlineLevel="1" x14ac:dyDescent="0.2">
      <c r="A1585" s="29" t="s">
        <v>256</v>
      </c>
      <c r="B1585" s="29">
        <v>789405.19</v>
      </c>
      <c r="C1585" s="29">
        <v>165391.5</v>
      </c>
      <c r="D1585" s="29">
        <v>1238.4100000000001</v>
      </c>
      <c r="E1585" s="208">
        <v>0</v>
      </c>
      <c r="F1585" s="208">
        <v>0</v>
      </c>
      <c r="G1585" s="208">
        <v>159852</v>
      </c>
      <c r="H1585" s="208">
        <v>0</v>
      </c>
      <c r="I1585" s="29">
        <v>2713.08</v>
      </c>
      <c r="J1585" s="208">
        <f t="shared" si="35"/>
        <v>1113174.02</v>
      </c>
      <c r="K1585" s="208">
        <f t="shared" si="36"/>
        <v>513918746.81999999</v>
      </c>
    </row>
    <row r="1586" spans="1:11" hidden="1" outlineLevel="1" x14ac:dyDescent="0.2">
      <c r="A1586" s="29" t="s">
        <v>394</v>
      </c>
      <c r="B1586" s="29">
        <v>5442386.3999999994</v>
      </c>
      <c r="C1586" s="29">
        <v>142980.94</v>
      </c>
      <c r="D1586" s="29">
        <v>932.19</v>
      </c>
      <c r="E1586" s="208">
        <v>-29263.15</v>
      </c>
      <c r="F1586" s="208">
        <v>0</v>
      </c>
      <c r="G1586" s="208">
        <v>0</v>
      </c>
      <c r="H1586" s="208">
        <v>5602.24</v>
      </c>
      <c r="I1586" s="29">
        <v>33707.1</v>
      </c>
      <c r="J1586" s="208">
        <f t="shared" si="35"/>
        <v>5517727.04</v>
      </c>
      <c r="K1586" s="208">
        <f t="shared" si="36"/>
        <v>293112564.00000006</v>
      </c>
    </row>
    <row r="1587" spans="1:11" hidden="1" outlineLevel="1" x14ac:dyDescent="0.2">
      <c r="A1587" s="29" t="s">
        <v>786</v>
      </c>
      <c r="B1587" s="29">
        <v>0</v>
      </c>
      <c r="C1587" s="29">
        <v>0</v>
      </c>
      <c r="D1587" s="29">
        <v>0</v>
      </c>
      <c r="E1587" s="208">
        <v>0</v>
      </c>
      <c r="F1587" s="208">
        <v>0</v>
      </c>
      <c r="G1587" s="208">
        <v>0</v>
      </c>
      <c r="H1587" s="208">
        <v>0</v>
      </c>
      <c r="I1587" s="29">
        <v>0</v>
      </c>
      <c r="J1587" s="208">
        <f t="shared" si="35"/>
        <v>0</v>
      </c>
      <c r="K1587" s="208">
        <f t="shared" si="36"/>
        <v>135204.00999999998</v>
      </c>
    </row>
    <row r="1588" spans="1:11" hidden="1" outlineLevel="1" x14ac:dyDescent="0.2">
      <c r="A1588" s="29" t="s">
        <v>787</v>
      </c>
      <c r="B1588" s="29">
        <v>0</v>
      </c>
      <c r="C1588" s="29">
        <v>0</v>
      </c>
      <c r="D1588" s="29">
        <v>0</v>
      </c>
      <c r="E1588" s="208">
        <v>0</v>
      </c>
      <c r="F1588" s="208">
        <v>0</v>
      </c>
      <c r="G1588" s="208">
        <v>0</v>
      </c>
      <c r="H1588" s="208">
        <v>0</v>
      </c>
      <c r="I1588" s="29">
        <v>0</v>
      </c>
      <c r="J1588" s="208">
        <f t="shared" si="35"/>
        <v>0</v>
      </c>
      <c r="K1588" s="208">
        <f t="shared" si="36"/>
        <v>165987.4</v>
      </c>
    </row>
    <row r="1589" spans="1:11" hidden="1" outlineLevel="1" x14ac:dyDescent="0.2">
      <c r="A1589" s="29" t="s">
        <v>788</v>
      </c>
      <c r="B1589" s="29">
        <v>0</v>
      </c>
      <c r="C1589" s="29">
        <v>0</v>
      </c>
      <c r="D1589" s="29">
        <v>0</v>
      </c>
      <c r="E1589" s="208">
        <v>0</v>
      </c>
      <c r="F1589" s="208">
        <v>0</v>
      </c>
      <c r="G1589" s="208">
        <v>0</v>
      </c>
      <c r="H1589" s="208">
        <v>0</v>
      </c>
      <c r="I1589" s="29">
        <v>0</v>
      </c>
      <c r="J1589" s="208">
        <f t="shared" si="35"/>
        <v>0</v>
      </c>
      <c r="K1589" s="208">
        <f t="shared" si="36"/>
        <v>37499.949999999997</v>
      </c>
    </row>
    <row r="1590" spans="1:11" hidden="1" outlineLevel="1" x14ac:dyDescent="0.2">
      <c r="A1590" s="29" t="s">
        <v>789</v>
      </c>
      <c r="B1590" s="29">
        <v>35034.439999999995</v>
      </c>
      <c r="C1590" s="29">
        <v>0</v>
      </c>
      <c r="D1590" s="29">
        <v>0</v>
      </c>
      <c r="E1590" s="208">
        <v>0</v>
      </c>
      <c r="F1590" s="208">
        <v>0</v>
      </c>
      <c r="G1590" s="208">
        <v>0</v>
      </c>
      <c r="H1590" s="208">
        <v>0</v>
      </c>
      <c r="I1590" s="29">
        <v>0</v>
      </c>
      <c r="J1590" s="208">
        <f t="shared" si="35"/>
        <v>35034.439999999995</v>
      </c>
      <c r="K1590" s="208">
        <f t="shared" si="36"/>
        <v>4535649.0000000009</v>
      </c>
    </row>
    <row r="1591" spans="1:11" hidden="1" outlineLevel="1" x14ac:dyDescent="0.2">
      <c r="A1591" s="29" t="s">
        <v>790</v>
      </c>
      <c r="B1591" s="29">
        <v>6476.29</v>
      </c>
      <c r="C1591" s="29">
        <v>0</v>
      </c>
      <c r="D1591" s="29">
        <v>0</v>
      </c>
      <c r="E1591" s="208">
        <v>0</v>
      </c>
      <c r="F1591" s="208">
        <v>0</v>
      </c>
      <c r="G1591" s="208">
        <v>0</v>
      </c>
      <c r="H1591" s="208">
        <v>0</v>
      </c>
      <c r="I1591" s="29">
        <v>0</v>
      </c>
      <c r="J1591" s="208">
        <f t="shared" si="35"/>
        <v>6476.29</v>
      </c>
      <c r="K1591" s="208">
        <f t="shared" si="36"/>
        <v>1070175.93</v>
      </c>
    </row>
    <row r="1592" spans="1:11" hidden="1" outlineLevel="1" x14ac:dyDescent="0.2">
      <c r="A1592" s="29" t="s">
        <v>791</v>
      </c>
      <c r="B1592" s="29">
        <v>0</v>
      </c>
      <c r="C1592" s="29">
        <v>0</v>
      </c>
      <c r="D1592" s="29">
        <v>0</v>
      </c>
      <c r="E1592" s="208">
        <v>0</v>
      </c>
      <c r="F1592" s="208">
        <v>0</v>
      </c>
      <c r="G1592" s="208">
        <v>0</v>
      </c>
      <c r="H1592" s="208">
        <v>0</v>
      </c>
      <c r="I1592" s="29">
        <v>0</v>
      </c>
      <c r="J1592" s="208">
        <f t="shared" si="35"/>
        <v>0</v>
      </c>
      <c r="K1592" s="208">
        <f t="shared" si="36"/>
        <v>1058438.75</v>
      </c>
    </row>
    <row r="1593" spans="1:11" hidden="1" outlineLevel="1" x14ac:dyDescent="0.2">
      <c r="A1593" s="29" t="s">
        <v>792</v>
      </c>
      <c r="B1593" s="29">
        <v>0</v>
      </c>
      <c r="C1593" s="29">
        <v>52851.5</v>
      </c>
      <c r="D1593" s="29">
        <v>0</v>
      </c>
      <c r="E1593" s="208">
        <v>0</v>
      </c>
      <c r="F1593" s="208">
        <v>0</v>
      </c>
      <c r="G1593" s="208">
        <v>0</v>
      </c>
      <c r="H1593" s="208">
        <v>0</v>
      </c>
      <c r="I1593" s="29">
        <v>-29679.039999999997</v>
      </c>
      <c r="J1593" s="208">
        <f t="shared" si="35"/>
        <v>82530.539999999994</v>
      </c>
      <c r="K1593" s="208">
        <f t="shared" si="36"/>
        <v>6038847.1000000006</v>
      </c>
    </row>
    <row r="1594" spans="1:11" hidden="1" outlineLevel="1" x14ac:dyDescent="0.2">
      <c r="A1594" s="29" t="s">
        <v>793</v>
      </c>
      <c r="B1594" s="29">
        <v>0</v>
      </c>
      <c r="C1594" s="29">
        <v>0</v>
      </c>
      <c r="D1594" s="29">
        <v>0</v>
      </c>
      <c r="E1594" s="208">
        <v>0</v>
      </c>
      <c r="F1594" s="208">
        <v>0</v>
      </c>
      <c r="G1594" s="208">
        <v>0</v>
      </c>
      <c r="H1594" s="208">
        <v>0</v>
      </c>
      <c r="I1594" s="29">
        <v>0</v>
      </c>
      <c r="J1594" s="208">
        <f t="shared" si="35"/>
        <v>0</v>
      </c>
      <c r="K1594" s="208">
        <f t="shared" si="36"/>
        <v>2127237.63</v>
      </c>
    </row>
    <row r="1595" spans="1:11" hidden="1" outlineLevel="1" x14ac:dyDescent="0.2">
      <c r="A1595" s="29" t="s">
        <v>321</v>
      </c>
      <c r="B1595" s="29">
        <v>0</v>
      </c>
      <c r="C1595" s="29">
        <v>0</v>
      </c>
      <c r="D1595" s="29">
        <v>0</v>
      </c>
      <c r="E1595" s="208">
        <v>0</v>
      </c>
      <c r="F1595" s="208">
        <v>0</v>
      </c>
      <c r="G1595" s="208">
        <v>0</v>
      </c>
      <c r="H1595" s="208">
        <v>0</v>
      </c>
      <c r="I1595" s="29">
        <v>0</v>
      </c>
      <c r="J1595" s="208">
        <f t="shared" si="35"/>
        <v>0</v>
      </c>
      <c r="K1595" s="208">
        <f t="shared" si="36"/>
        <v>574.71</v>
      </c>
    </row>
    <row r="1596" spans="1:11" hidden="1" outlineLevel="1" x14ac:dyDescent="0.2">
      <c r="A1596" s="29" t="s">
        <v>794</v>
      </c>
      <c r="B1596" s="29">
        <v>0</v>
      </c>
      <c r="C1596" s="29">
        <v>0</v>
      </c>
      <c r="D1596" s="29">
        <v>0</v>
      </c>
      <c r="E1596" s="208">
        <v>0</v>
      </c>
      <c r="F1596" s="208">
        <v>0</v>
      </c>
      <c r="G1596" s="208">
        <v>0</v>
      </c>
      <c r="H1596" s="208">
        <v>0</v>
      </c>
      <c r="I1596" s="29">
        <v>0</v>
      </c>
      <c r="J1596" s="208">
        <f t="shared" si="35"/>
        <v>0</v>
      </c>
      <c r="K1596" s="208">
        <f t="shared" si="36"/>
        <v>696216.62000000011</v>
      </c>
    </row>
    <row r="1597" spans="1:11" hidden="1" outlineLevel="1" x14ac:dyDescent="0.2">
      <c r="A1597" s="29" t="s">
        <v>795</v>
      </c>
      <c r="B1597" s="29">
        <v>0</v>
      </c>
      <c r="C1597" s="29">
        <v>0</v>
      </c>
      <c r="D1597" s="29">
        <v>0</v>
      </c>
      <c r="E1597" s="208">
        <v>0</v>
      </c>
      <c r="F1597" s="208">
        <v>0</v>
      </c>
      <c r="G1597" s="208">
        <v>0</v>
      </c>
      <c r="H1597" s="208">
        <v>0</v>
      </c>
      <c r="I1597" s="29">
        <v>0</v>
      </c>
      <c r="J1597" s="208">
        <f t="shared" si="35"/>
        <v>0</v>
      </c>
      <c r="K1597" s="208">
        <f t="shared" si="36"/>
        <v>3982293.7699999996</v>
      </c>
    </row>
    <row r="1598" spans="1:11" hidden="1" outlineLevel="1" x14ac:dyDescent="0.2">
      <c r="A1598" s="29" t="s">
        <v>796</v>
      </c>
      <c r="B1598" s="29">
        <v>5346.82</v>
      </c>
      <c r="C1598" s="29">
        <v>0</v>
      </c>
      <c r="D1598" s="29">
        <v>0</v>
      </c>
      <c r="E1598" s="208">
        <v>0</v>
      </c>
      <c r="F1598" s="208">
        <v>0</v>
      </c>
      <c r="G1598" s="208">
        <v>0</v>
      </c>
      <c r="H1598" s="208">
        <v>0</v>
      </c>
      <c r="I1598" s="29">
        <v>0</v>
      </c>
      <c r="J1598" s="208">
        <f t="shared" si="35"/>
        <v>5346.82</v>
      </c>
      <c r="K1598" s="208">
        <f t="shared" si="36"/>
        <v>1319283.96</v>
      </c>
    </row>
    <row r="1599" spans="1:11" hidden="1" outlineLevel="1" x14ac:dyDescent="0.2">
      <c r="A1599" s="29" t="s">
        <v>797</v>
      </c>
      <c r="B1599" s="29">
        <v>3683.9399999999996</v>
      </c>
      <c r="C1599" s="29">
        <v>34590.410000000003</v>
      </c>
      <c r="D1599" s="29">
        <v>52.07</v>
      </c>
      <c r="E1599" s="208">
        <v>0</v>
      </c>
      <c r="F1599" s="208">
        <v>0</v>
      </c>
      <c r="G1599" s="208">
        <v>0</v>
      </c>
      <c r="H1599" s="208">
        <v>0</v>
      </c>
      <c r="I1599" s="29">
        <v>-5562.45</v>
      </c>
      <c r="J1599" s="208">
        <f t="shared" si="35"/>
        <v>43888.87</v>
      </c>
      <c r="K1599" s="208">
        <f t="shared" si="36"/>
        <v>11619456.91</v>
      </c>
    </row>
    <row r="1600" spans="1:11" hidden="1" outlineLevel="1" x14ac:dyDescent="0.2">
      <c r="A1600" s="29" t="s">
        <v>384</v>
      </c>
      <c r="B1600" s="29">
        <v>435959.97</v>
      </c>
      <c r="C1600" s="29">
        <v>4718.8100000000004</v>
      </c>
      <c r="D1600" s="29">
        <v>131.35</v>
      </c>
      <c r="E1600" s="208">
        <v>21605.420000000002</v>
      </c>
      <c r="F1600" s="208">
        <v>0</v>
      </c>
      <c r="G1600" s="208">
        <v>0</v>
      </c>
      <c r="H1600" s="208">
        <v>0</v>
      </c>
      <c r="I1600" s="29">
        <v>0</v>
      </c>
      <c r="J1600" s="208">
        <f t="shared" si="35"/>
        <v>462415.54999999993</v>
      </c>
      <c r="K1600" s="208">
        <f t="shared" si="36"/>
        <v>9410325.6700000018</v>
      </c>
    </row>
    <row r="1601" spans="1:11" hidden="1" outlineLevel="1" x14ac:dyDescent="0.2">
      <c r="A1601" s="29" t="s">
        <v>387</v>
      </c>
      <c r="B1601" s="29">
        <v>289653.95</v>
      </c>
      <c r="C1601" s="29">
        <v>1440682.43</v>
      </c>
      <c r="D1601" s="29">
        <v>0</v>
      </c>
      <c r="E1601" s="208">
        <v>34606.65</v>
      </c>
      <c r="F1601" s="208">
        <v>0</v>
      </c>
      <c r="G1601" s="208">
        <v>0</v>
      </c>
      <c r="H1601" s="208">
        <v>0</v>
      </c>
      <c r="I1601" s="29">
        <v>23255.62</v>
      </c>
      <c r="J1601" s="208">
        <f t="shared" si="35"/>
        <v>1741687.4099999997</v>
      </c>
      <c r="K1601" s="208">
        <f t="shared" si="36"/>
        <v>45657359.489999995</v>
      </c>
    </row>
    <row r="1602" spans="1:11" hidden="1" outlineLevel="1" x14ac:dyDescent="0.2">
      <c r="A1602" s="29" t="s">
        <v>798</v>
      </c>
      <c r="B1602" s="29">
        <v>23580.67</v>
      </c>
      <c r="C1602" s="29">
        <v>0</v>
      </c>
      <c r="D1602" s="29">
        <v>-11.64</v>
      </c>
      <c r="E1602" s="208">
        <v>0</v>
      </c>
      <c r="F1602" s="208">
        <v>0</v>
      </c>
      <c r="G1602" s="208">
        <v>0</v>
      </c>
      <c r="H1602" s="208">
        <v>0</v>
      </c>
      <c r="I1602" s="29">
        <v>0</v>
      </c>
      <c r="J1602" s="208">
        <f t="shared" si="35"/>
        <v>23569.03</v>
      </c>
      <c r="K1602" s="208">
        <f t="shared" si="36"/>
        <v>12432134.199999999</v>
      </c>
    </row>
    <row r="1603" spans="1:11" hidden="1" outlineLevel="1" x14ac:dyDescent="0.2">
      <c r="A1603" s="29" t="s">
        <v>799</v>
      </c>
      <c r="B1603" s="29">
        <v>0</v>
      </c>
      <c r="C1603" s="29">
        <v>0</v>
      </c>
      <c r="D1603" s="29">
        <v>0</v>
      </c>
      <c r="E1603" s="208">
        <v>0</v>
      </c>
      <c r="F1603" s="208">
        <v>0</v>
      </c>
      <c r="G1603" s="208">
        <v>0</v>
      </c>
      <c r="H1603" s="208">
        <v>0</v>
      </c>
      <c r="I1603" s="29">
        <v>0</v>
      </c>
      <c r="J1603" s="208">
        <f t="shared" si="35"/>
        <v>0</v>
      </c>
      <c r="K1603" s="208">
        <f t="shared" si="36"/>
        <v>976966.71000000008</v>
      </c>
    </row>
    <row r="1604" spans="1:11" hidden="1" outlineLevel="1" x14ac:dyDescent="0.2">
      <c r="A1604" s="29" t="s">
        <v>800</v>
      </c>
      <c r="B1604" s="29">
        <v>0</v>
      </c>
      <c r="C1604" s="29">
        <v>0</v>
      </c>
      <c r="D1604" s="29">
        <v>0</v>
      </c>
      <c r="E1604" s="208">
        <v>0</v>
      </c>
      <c r="F1604" s="208">
        <v>0</v>
      </c>
      <c r="G1604" s="208">
        <v>0</v>
      </c>
      <c r="H1604" s="208">
        <v>0</v>
      </c>
      <c r="I1604" s="29">
        <v>0</v>
      </c>
      <c r="J1604" s="208">
        <f t="shared" si="35"/>
        <v>0</v>
      </c>
      <c r="K1604" s="208">
        <f t="shared" si="36"/>
        <v>7458731.6599999992</v>
      </c>
    </row>
    <row r="1605" spans="1:11" hidden="1" outlineLevel="1" x14ac:dyDescent="0.2">
      <c r="A1605" s="29" t="s">
        <v>801</v>
      </c>
      <c r="B1605" s="29">
        <v>0</v>
      </c>
      <c r="C1605" s="29">
        <v>0</v>
      </c>
      <c r="D1605" s="29">
        <v>0</v>
      </c>
      <c r="E1605" s="208">
        <v>0</v>
      </c>
      <c r="F1605" s="208">
        <v>0</v>
      </c>
      <c r="G1605" s="208">
        <v>0</v>
      </c>
      <c r="H1605" s="208">
        <v>0</v>
      </c>
      <c r="I1605" s="29">
        <v>0</v>
      </c>
      <c r="J1605" s="208">
        <f t="shared" si="35"/>
        <v>0</v>
      </c>
      <c r="K1605" s="208">
        <f t="shared" si="36"/>
        <v>3407207.1999999997</v>
      </c>
    </row>
    <row r="1606" spans="1:11" hidden="1" outlineLevel="1" x14ac:dyDescent="0.2">
      <c r="A1606" s="29" t="s">
        <v>802</v>
      </c>
      <c r="B1606" s="29">
        <v>55.86</v>
      </c>
      <c r="C1606" s="29">
        <v>0</v>
      </c>
      <c r="D1606" s="29">
        <v>0</v>
      </c>
      <c r="E1606" s="208">
        <v>0</v>
      </c>
      <c r="F1606" s="208">
        <v>0</v>
      </c>
      <c r="G1606" s="208">
        <v>0</v>
      </c>
      <c r="H1606" s="208">
        <v>0</v>
      </c>
      <c r="I1606" s="29">
        <v>0</v>
      </c>
      <c r="J1606" s="208">
        <f t="shared" si="35"/>
        <v>55.86</v>
      </c>
      <c r="K1606" s="208">
        <f t="shared" si="36"/>
        <v>6844740.4200000009</v>
      </c>
    </row>
    <row r="1607" spans="1:11" hidden="1" outlineLevel="1" x14ac:dyDescent="0.2">
      <c r="A1607" s="29" t="s">
        <v>803</v>
      </c>
      <c r="B1607" s="29">
        <v>0</v>
      </c>
      <c r="C1607" s="29">
        <v>0</v>
      </c>
      <c r="D1607" s="29">
        <v>0</v>
      </c>
      <c r="E1607" s="208">
        <v>0</v>
      </c>
      <c r="F1607" s="208">
        <v>0</v>
      </c>
      <c r="G1607" s="208">
        <v>0</v>
      </c>
      <c r="H1607" s="208">
        <v>0</v>
      </c>
      <c r="I1607" s="29">
        <v>0</v>
      </c>
      <c r="J1607" s="208">
        <f t="shared" si="35"/>
        <v>0</v>
      </c>
      <c r="K1607" s="208">
        <f t="shared" si="36"/>
        <v>634783.62</v>
      </c>
    </row>
    <row r="1608" spans="1:11" hidden="1" outlineLevel="1" x14ac:dyDescent="0.2">
      <c r="A1608" s="29" t="s">
        <v>804</v>
      </c>
      <c r="B1608" s="29">
        <v>0</v>
      </c>
      <c r="C1608" s="29">
        <v>0</v>
      </c>
      <c r="D1608" s="29">
        <v>0</v>
      </c>
      <c r="E1608" s="208">
        <v>0</v>
      </c>
      <c r="F1608" s="208">
        <v>0</v>
      </c>
      <c r="G1608" s="208">
        <v>0</v>
      </c>
      <c r="H1608" s="208">
        <v>0</v>
      </c>
      <c r="I1608" s="29">
        <v>0</v>
      </c>
      <c r="J1608" s="208">
        <f t="shared" si="35"/>
        <v>0</v>
      </c>
      <c r="K1608" s="208">
        <f t="shared" si="36"/>
        <v>2210373.0699999998</v>
      </c>
    </row>
    <row r="1609" spans="1:11" hidden="1" outlineLevel="1" x14ac:dyDescent="0.2">
      <c r="A1609" s="29" t="s">
        <v>805</v>
      </c>
      <c r="B1609" s="29">
        <v>0</v>
      </c>
      <c r="C1609" s="29">
        <v>0</v>
      </c>
      <c r="D1609" s="29">
        <v>0</v>
      </c>
      <c r="E1609" s="208">
        <v>0</v>
      </c>
      <c r="F1609" s="208">
        <v>0</v>
      </c>
      <c r="G1609" s="208">
        <v>0</v>
      </c>
      <c r="H1609" s="208">
        <v>0</v>
      </c>
      <c r="I1609" s="29">
        <v>0</v>
      </c>
      <c r="J1609" s="208">
        <f t="shared" si="35"/>
        <v>0</v>
      </c>
      <c r="K1609" s="208">
        <f t="shared" si="36"/>
        <v>794743.78</v>
      </c>
    </row>
    <row r="1610" spans="1:11" hidden="1" outlineLevel="1" x14ac:dyDescent="0.2">
      <c r="A1610" s="29" t="s">
        <v>806</v>
      </c>
      <c r="B1610" s="29">
        <v>52246.69</v>
      </c>
      <c r="C1610" s="29">
        <v>-544278.85</v>
      </c>
      <c r="D1610" s="29">
        <v>0</v>
      </c>
      <c r="E1610" s="208">
        <v>0</v>
      </c>
      <c r="F1610" s="208">
        <v>0</v>
      </c>
      <c r="G1610" s="208">
        <v>0</v>
      </c>
      <c r="H1610" s="208">
        <v>0</v>
      </c>
      <c r="I1610" s="29">
        <v>0</v>
      </c>
      <c r="J1610" s="208">
        <f t="shared" si="35"/>
        <v>-492032.16</v>
      </c>
      <c r="K1610" s="208">
        <f t="shared" si="36"/>
        <v>3198236.5300000003</v>
      </c>
    </row>
    <row r="1611" spans="1:11" hidden="1" outlineLevel="1" x14ac:dyDescent="0.2">
      <c r="A1611" s="29" t="s">
        <v>807</v>
      </c>
      <c r="B1611" s="29">
        <v>0</v>
      </c>
      <c r="C1611" s="29">
        <v>0</v>
      </c>
      <c r="D1611" s="29">
        <v>0</v>
      </c>
      <c r="E1611" s="208">
        <v>0</v>
      </c>
      <c r="F1611" s="208">
        <v>0</v>
      </c>
      <c r="G1611" s="208">
        <v>0</v>
      </c>
      <c r="H1611" s="208">
        <v>0</v>
      </c>
      <c r="I1611" s="29">
        <v>0</v>
      </c>
      <c r="J1611" s="208">
        <f t="shared" si="35"/>
        <v>0</v>
      </c>
      <c r="K1611" s="208">
        <f t="shared" si="36"/>
        <v>6270148.5099999998</v>
      </c>
    </row>
    <row r="1612" spans="1:11" hidden="1" outlineLevel="1" x14ac:dyDescent="0.2">
      <c r="A1612" s="29" t="s">
        <v>808</v>
      </c>
      <c r="B1612" s="29">
        <v>8849.75</v>
      </c>
      <c r="C1612" s="29">
        <v>0</v>
      </c>
      <c r="D1612" s="29">
        <v>0</v>
      </c>
      <c r="E1612" s="208">
        <v>0</v>
      </c>
      <c r="F1612" s="208">
        <v>0</v>
      </c>
      <c r="G1612" s="208">
        <v>0</v>
      </c>
      <c r="H1612" s="208">
        <v>0</v>
      </c>
      <c r="I1612" s="29">
        <v>0</v>
      </c>
      <c r="J1612" s="208">
        <f t="shared" si="35"/>
        <v>8849.75</v>
      </c>
      <c r="K1612" s="208">
        <f t="shared" si="36"/>
        <v>2667627.3899999997</v>
      </c>
    </row>
    <row r="1613" spans="1:11" hidden="1" outlineLevel="1" x14ac:dyDescent="0.2">
      <c r="A1613" s="29" t="s">
        <v>809</v>
      </c>
      <c r="B1613" s="29">
        <v>2656.17</v>
      </c>
      <c r="C1613" s="29">
        <v>0</v>
      </c>
      <c r="D1613" s="29">
        <v>0</v>
      </c>
      <c r="E1613" s="208">
        <v>0</v>
      </c>
      <c r="F1613" s="208">
        <v>0</v>
      </c>
      <c r="G1613" s="208">
        <v>0</v>
      </c>
      <c r="H1613" s="208">
        <v>0</v>
      </c>
      <c r="I1613" s="29">
        <v>0</v>
      </c>
      <c r="J1613" s="208">
        <f t="shared" si="35"/>
        <v>2656.17</v>
      </c>
      <c r="K1613" s="208">
        <f t="shared" si="36"/>
        <v>601749.87000000011</v>
      </c>
    </row>
    <row r="1614" spans="1:11" hidden="1" outlineLevel="1" x14ac:dyDescent="0.2">
      <c r="A1614" s="29" t="s">
        <v>810</v>
      </c>
      <c r="B1614" s="29">
        <v>0</v>
      </c>
      <c r="C1614" s="29">
        <v>0</v>
      </c>
      <c r="D1614" s="29">
        <v>0</v>
      </c>
      <c r="E1614" s="208">
        <v>0</v>
      </c>
      <c r="F1614" s="208">
        <v>0</v>
      </c>
      <c r="G1614" s="208">
        <v>0</v>
      </c>
      <c r="H1614" s="208">
        <v>0</v>
      </c>
      <c r="I1614" s="29">
        <v>0</v>
      </c>
      <c r="J1614" s="208">
        <f t="shared" si="35"/>
        <v>0</v>
      </c>
      <c r="K1614" s="208">
        <f t="shared" si="36"/>
        <v>950171.41999999993</v>
      </c>
    </row>
    <row r="1615" spans="1:11" hidden="1" outlineLevel="1" x14ac:dyDescent="0.2">
      <c r="A1615" s="29" t="s">
        <v>811</v>
      </c>
      <c r="B1615" s="29">
        <v>27091.510000000002</v>
      </c>
      <c r="C1615" s="29">
        <v>80095.94</v>
      </c>
      <c r="D1615" s="29">
        <v>0</v>
      </c>
      <c r="E1615" s="208">
        <v>0</v>
      </c>
      <c r="F1615" s="208">
        <v>0</v>
      </c>
      <c r="G1615" s="208">
        <v>0</v>
      </c>
      <c r="H1615" s="208">
        <v>0</v>
      </c>
      <c r="I1615" s="29">
        <v>4247.79</v>
      </c>
      <c r="J1615" s="208">
        <f t="shared" si="35"/>
        <v>102939.66000000002</v>
      </c>
      <c r="K1615" s="208">
        <f t="shared" si="36"/>
        <v>13953920.020000001</v>
      </c>
    </row>
    <row r="1616" spans="1:11" hidden="1" outlineLevel="1" x14ac:dyDescent="0.2">
      <c r="A1616" s="29" t="s">
        <v>812</v>
      </c>
      <c r="B1616" s="29">
        <v>57335.89</v>
      </c>
      <c r="C1616" s="29">
        <v>0</v>
      </c>
      <c r="D1616" s="29">
        <v>0</v>
      </c>
      <c r="E1616" s="208">
        <v>0</v>
      </c>
      <c r="F1616" s="208">
        <v>0</v>
      </c>
      <c r="G1616" s="208">
        <v>0</v>
      </c>
      <c r="H1616" s="208">
        <v>0</v>
      </c>
      <c r="I1616" s="29">
        <v>0</v>
      </c>
      <c r="J1616" s="208">
        <f t="shared" si="35"/>
        <v>57335.89</v>
      </c>
      <c r="K1616" s="208">
        <f t="shared" si="36"/>
        <v>3617642.21</v>
      </c>
    </row>
    <row r="1617" spans="1:11" hidden="1" outlineLevel="1" x14ac:dyDescent="0.2">
      <c r="A1617" s="29" t="s">
        <v>813</v>
      </c>
      <c r="B1617" s="29">
        <v>-3816.6800000000003</v>
      </c>
      <c r="C1617" s="29">
        <v>0</v>
      </c>
      <c r="D1617" s="29">
        <v>0</v>
      </c>
      <c r="E1617" s="208">
        <v>0</v>
      </c>
      <c r="F1617" s="208">
        <v>0</v>
      </c>
      <c r="G1617" s="208">
        <v>0</v>
      </c>
      <c r="H1617" s="208">
        <v>0</v>
      </c>
      <c r="I1617" s="29">
        <v>0</v>
      </c>
      <c r="J1617" s="208">
        <f t="shared" si="35"/>
        <v>-3816.6800000000003</v>
      </c>
      <c r="K1617" s="208">
        <f t="shared" si="36"/>
        <v>3050882.82</v>
      </c>
    </row>
    <row r="1618" spans="1:11" hidden="1" outlineLevel="1" x14ac:dyDescent="0.2">
      <c r="A1618" s="29" t="s">
        <v>814</v>
      </c>
      <c r="B1618" s="29">
        <v>-28.130000000000109</v>
      </c>
      <c r="C1618" s="29">
        <v>0</v>
      </c>
      <c r="D1618" s="29">
        <v>0</v>
      </c>
      <c r="E1618" s="208">
        <v>0</v>
      </c>
      <c r="F1618" s="208">
        <v>0</v>
      </c>
      <c r="G1618" s="208">
        <v>0</v>
      </c>
      <c r="H1618" s="208">
        <v>0</v>
      </c>
      <c r="I1618" s="29">
        <v>0</v>
      </c>
      <c r="J1618" s="208">
        <f t="shared" si="35"/>
        <v>-28.130000000000109</v>
      </c>
      <c r="K1618" s="208">
        <f t="shared" si="36"/>
        <v>2643821.46</v>
      </c>
    </row>
    <row r="1619" spans="1:11" hidden="1" outlineLevel="1" x14ac:dyDescent="0.2">
      <c r="A1619" s="29" t="s">
        <v>815</v>
      </c>
      <c r="B1619" s="29">
        <v>0</v>
      </c>
      <c r="C1619" s="29">
        <v>0</v>
      </c>
      <c r="D1619" s="29">
        <v>0</v>
      </c>
      <c r="E1619" s="208">
        <v>0</v>
      </c>
      <c r="F1619" s="208">
        <v>0</v>
      </c>
      <c r="G1619" s="208">
        <v>0</v>
      </c>
      <c r="H1619" s="208">
        <v>0</v>
      </c>
      <c r="I1619" s="29">
        <v>0</v>
      </c>
      <c r="J1619" s="208">
        <f t="shared" si="35"/>
        <v>0</v>
      </c>
      <c r="K1619" s="208">
        <f t="shared" si="36"/>
        <v>1758977.61</v>
      </c>
    </row>
    <row r="1620" spans="1:11" hidden="1" outlineLevel="1" x14ac:dyDescent="0.2">
      <c r="A1620" s="29" t="s">
        <v>816</v>
      </c>
      <c r="B1620" s="29">
        <v>0</v>
      </c>
      <c r="C1620" s="29">
        <v>0</v>
      </c>
      <c r="D1620" s="29">
        <v>0</v>
      </c>
      <c r="E1620" s="208">
        <v>0</v>
      </c>
      <c r="F1620" s="208">
        <v>0</v>
      </c>
      <c r="G1620" s="208">
        <v>0</v>
      </c>
      <c r="H1620" s="208">
        <v>0</v>
      </c>
      <c r="I1620" s="29">
        <v>0</v>
      </c>
      <c r="J1620" s="208">
        <f t="shared" si="35"/>
        <v>0</v>
      </c>
      <c r="K1620" s="208">
        <f t="shared" si="36"/>
        <v>6247268.2800000003</v>
      </c>
    </row>
    <row r="1621" spans="1:11" hidden="1" outlineLevel="1" x14ac:dyDescent="0.2">
      <c r="A1621" s="208" t="s">
        <v>817</v>
      </c>
      <c r="B1621" s="29">
        <v>0</v>
      </c>
      <c r="C1621" s="29">
        <v>0</v>
      </c>
      <c r="D1621" s="29">
        <v>0</v>
      </c>
      <c r="E1621" s="208">
        <v>0</v>
      </c>
      <c r="F1621" s="208">
        <v>0</v>
      </c>
      <c r="G1621" s="208">
        <v>0</v>
      </c>
      <c r="H1621" s="208">
        <v>0</v>
      </c>
      <c r="I1621" s="29">
        <v>0</v>
      </c>
      <c r="J1621" s="208">
        <f t="shared" si="35"/>
        <v>0</v>
      </c>
      <c r="K1621" s="208">
        <f t="shared" si="36"/>
        <v>7446763.0200000005</v>
      </c>
    </row>
    <row r="1622" spans="1:11" hidden="1" outlineLevel="1" x14ac:dyDescent="0.2">
      <c r="A1622" s="29" t="s">
        <v>818</v>
      </c>
      <c r="B1622" s="29">
        <v>0</v>
      </c>
      <c r="C1622" s="29">
        <v>0</v>
      </c>
      <c r="D1622" s="29">
        <v>0</v>
      </c>
      <c r="E1622" s="208">
        <v>0</v>
      </c>
      <c r="F1622" s="208">
        <v>0</v>
      </c>
      <c r="G1622" s="208">
        <v>0</v>
      </c>
      <c r="H1622" s="208">
        <v>0</v>
      </c>
      <c r="I1622" s="29">
        <v>0</v>
      </c>
      <c r="J1622" s="208">
        <f t="shared" si="35"/>
        <v>0</v>
      </c>
      <c r="K1622" s="208">
        <f t="shared" si="36"/>
        <v>0</v>
      </c>
    </row>
    <row r="1623" spans="1:11" hidden="1" outlineLevel="1" x14ac:dyDescent="0.2">
      <c r="A1623" s="21"/>
      <c r="B1623" s="29"/>
      <c r="C1623" s="29"/>
      <c r="D1623" s="29"/>
      <c r="E1623" s="208"/>
      <c r="F1623" s="208"/>
      <c r="G1623" s="208"/>
      <c r="H1623" s="208"/>
      <c r="I1623" s="29"/>
      <c r="J1623" s="29"/>
      <c r="K1623" s="208"/>
    </row>
    <row r="1624" spans="1:11" collapsed="1" x14ac:dyDescent="0.2">
      <c r="A1624" s="21" t="str">
        <f>'Anlage 1a'!A10</f>
        <v>TransnetBW</v>
      </c>
      <c r="B1624" s="29">
        <f>'Anlage 1g'!$D396</f>
        <v>16002784.050000001</v>
      </c>
      <c r="C1624" s="29">
        <f>'Anlage 1g'!$D405</f>
        <v>9724737.1699999999</v>
      </c>
      <c r="D1624" s="29">
        <f>'Anlage 1g'!$D414</f>
        <v>17612.400000000001</v>
      </c>
      <c r="E1624" s="208">
        <f>'Anlage 1g'!$C423</f>
        <v>534777.47</v>
      </c>
      <c r="F1624" s="208">
        <f>'Anlage 1g'!$C432</f>
        <v>73233.84</v>
      </c>
      <c r="G1624" s="208">
        <f>'Anlage 1g'!$C441</f>
        <v>364484.4</v>
      </c>
      <c r="H1624" s="208">
        <f>'Anlage 1g'!$C450</f>
        <v>948439.93</v>
      </c>
      <c r="I1624" s="29">
        <f>'Anlage 1g'!$C459</f>
        <v>-3970434.77</v>
      </c>
      <c r="J1624" s="208">
        <f>B1624+C1624+D1624+E1624+F1624+G1624-H1624-I1624</f>
        <v>29739624.169999994</v>
      </c>
      <c r="K1624" s="208">
        <f>J749+J1624</f>
        <v>2187452951.77</v>
      </c>
    </row>
    <row r="1625" spans="1:11" hidden="1" x14ac:dyDescent="0.2">
      <c r="A1625" s="214" t="str">
        <f>CONCATENATE('Anlage 1a'!$A$10," (ÜNB)")</f>
        <v>TransnetBW (ÜNB)</v>
      </c>
      <c r="B1625" s="215">
        <f t="shared" ref="B1625:I1625" si="37">SUM(B1626:B1754)</f>
        <v>16002784.049999997</v>
      </c>
      <c r="C1625" s="215">
        <f t="shared" si="37"/>
        <v>9724737.1699999981</v>
      </c>
      <c r="D1625" s="215">
        <f t="shared" si="37"/>
        <v>17612.400000000001</v>
      </c>
      <c r="E1625" s="215">
        <f t="shared" si="37"/>
        <v>534777.47</v>
      </c>
      <c r="F1625" s="215">
        <f t="shared" si="37"/>
        <v>73233.84</v>
      </c>
      <c r="G1625" s="215">
        <f t="shared" si="37"/>
        <v>364484.4</v>
      </c>
      <c r="H1625" s="215">
        <f t="shared" si="37"/>
        <v>948439.93</v>
      </c>
      <c r="I1625" s="215">
        <f t="shared" si="37"/>
        <v>-3970434.7700000009</v>
      </c>
      <c r="J1625" s="208">
        <f t="shared" ref="J1625:J1688" si="38">B1625+C1625+D1625+E1625+F1625+G1625-H1625-I1625</f>
        <v>29739624.169999991</v>
      </c>
      <c r="K1625" s="208">
        <f>J749+J1625</f>
        <v>2187452951.77</v>
      </c>
    </row>
    <row r="1626" spans="1:11" hidden="1" outlineLevel="1" x14ac:dyDescent="0.2">
      <c r="A1626" s="21" t="s">
        <v>819</v>
      </c>
      <c r="B1626" s="29">
        <v>0</v>
      </c>
      <c r="C1626" s="29">
        <v>0</v>
      </c>
      <c r="D1626" s="29">
        <v>0</v>
      </c>
      <c r="E1626" s="29">
        <v>0</v>
      </c>
      <c r="F1626" s="29">
        <v>0</v>
      </c>
      <c r="G1626" s="29">
        <v>0</v>
      </c>
      <c r="H1626" s="29">
        <v>0</v>
      </c>
      <c r="I1626" s="29">
        <v>0</v>
      </c>
      <c r="J1626" s="208">
        <f t="shared" si="38"/>
        <v>0</v>
      </c>
      <c r="K1626" s="208">
        <f t="shared" ref="K1626:K1657" si="39">J751+J1626</f>
        <v>971789.25999999989</v>
      </c>
    </row>
    <row r="1627" spans="1:11" hidden="1" outlineLevel="1" x14ac:dyDescent="0.2">
      <c r="A1627" s="21" t="s">
        <v>820</v>
      </c>
      <c r="B1627" s="29">
        <v>6476.73</v>
      </c>
      <c r="C1627" s="29">
        <v>3969.64</v>
      </c>
      <c r="D1627" s="29">
        <v>0</v>
      </c>
      <c r="E1627" s="29">
        <v>0</v>
      </c>
      <c r="F1627" s="29">
        <v>0</v>
      </c>
      <c r="G1627" s="29">
        <v>0</v>
      </c>
      <c r="H1627" s="29">
        <v>0</v>
      </c>
      <c r="I1627" s="29">
        <v>246.67</v>
      </c>
      <c r="J1627" s="208">
        <f t="shared" si="38"/>
        <v>10199.699999999999</v>
      </c>
      <c r="K1627" s="208">
        <f t="shared" si="39"/>
        <v>6839398.9100000011</v>
      </c>
    </row>
    <row r="1628" spans="1:11" hidden="1" outlineLevel="1" x14ac:dyDescent="0.2">
      <c r="A1628" s="21" t="s">
        <v>821</v>
      </c>
      <c r="B1628" s="29">
        <v>12109.1</v>
      </c>
      <c r="C1628" s="29">
        <v>0</v>
      </c>
      <c r="D1628" s="29">
        <v>0</v>
      </c>
      <c r="E1628" s="29">
        <v>0</v>
      </c>
      <c r="F1628" s="29">
        <v>0</v>
      </c>
      <c r="G1628" s="29">
        <v>0</v>
      </c>
      <c r="H1628" s="29">
        <v>0</v>
      </c>
      <c r="I1628" s="29">
        <v>0</v>
      </c>
      <c r="J1628" s="208">
        <f t="shared" si="38"/>
        <v>12109.1</v>
      </c>
      <c r="K1628" s="208">
        <f t="shared" si="39"/>
        <v>3283429.69</v>
      </c>
    </row>
    <row r="1629" spans="1:11" hidden="1" outlineLevel="1" x14ac:dyDescent="0.2">
      <c r="A1629" s="21" t="s">
        <v>822</v>
      </c>
      <c r="B1629" s="29">
        <v>0</v>
      </c>
      <c r="C1629" s="29">
        <v>0</v>
      </c>
      <c r="D1629" s="29">
        <v>0</v>
      </c>
      <c r="E1629" s="29">
        <v>0</v>
      </c>
      <c r="F1629" s="29">
        <v>0</v>
      </c>
      <c r="G1629" s="29">
        <v>0</v>
      </c>
      <c r="H1629" s="29">
        <v>0</v>
      </c>
      <c r="I1629" s="29">
        <v>0</v>
      </c>
      <c r="J1629" s="208">
        <f t="shared" si="38"/>
        <v>0</v>
      </c>
      <c r="K1629" s="208">
        <f t="shared" si="39"/>
        <v>1235394.1900000002</v>
      </c>
    </row>
    <row r="1630" spans="1:11" hidden="1" outlineLevel="1" x14ac:dyDescent="0.2">
      <c r="A1630" s="21" t="s">
        <v>823</v>
      </c>
      <c r="B1630" s="29">
        <v>0</v>
      </c>
      <c r="C1630" s="29">
        <v>0</v>
      </c>
      <c r="D1630" s="29">
        <v>0</v>
      </c>
      <c r="E1630" s="29">
        <v>0</v>
      </c>
      <c r="F1630" s="29">
        <v>0</v>
      </c>
      <c r="G1630" s="29">
        <v>0</v>
      </c>
      <c r="H1630" s="29">
        <v>0</v>
      </c>
      <c r="I1630" s="29">
        <v>0</v>
      </c>
      <c r="J1630" s="208">
        <f t="shared" si="38"/>
        <v>0</v>
      </c>
      <c r="K1630" s="208">
        <f t="shared" si="39"/>
        <v>2315762.8499999996</v>
      </c>
    </row>
    <row r="1631" spans="1:11" hidden="1" outlineLevel="1" x14ac:dyDescent="0.2">
      <c r="A1631" s="21" t="s">
        <v>824</v>
      </c>
      <c r="B1631" s="29">
        <v>6189.07</v>
      </c>
      <c r="C1631" s="29">
        <v>0</v>
      </c>
      <c r="D1631" s="29">
        <v>602.11</v>
      </c>
      <c r="E1631" s="29">
        <v>0</v>
      </c>
      <c r="F1631" s="29">
        <v>0</v>
      </c>
      <c r="G1631" s="29">
        <v>0</v>
      </c>
      <c r="H1631" s="29">
        <v>0</v>
      </c>
      <c r="I1631" s="29">
        <v>0</v>
      </c>
      <c r="J1631" s="208">
        <f t="shared" si="38"/>
        <v>6791.1799999999994</v>
      </c>
      <c r="K1631" s="208">
        <f t="shared" si="39"/>
        <v>5291883.93</v>
      </c>
    </row>
    <row r="1632" spans="1:11" hidden="1" outlineLevel="1" x14ac:dyDescent="0.2">
      <c r="A1632" s="21" t="s">
        <v>825</v>
      </c>
      <c r="B1632" s="29">
        <v>0</v>
      </c>
      <c r="C1632" s="29">
        <v>0</v>
      </c>
      <c r="D1632" s="29">
        <v>0</v>
      </c>
      <c r="E1632" s="29">
        <v>0</v>
      </c>
      <c r="F1632" s="29">
        <v>0</v>
      </c>
      <c r="G1632" s="29">
        <v>0</v>
      </c>
      <c r="H1632" s="29">
        <v>0</v>
      </c>
      <c r="I1632" s="29">
        <v>0</v>
      </c>
      <c r="J1632" s="208">
        <f t="shared" si="38"/>
        <v>0</v>
      </c>
      <c r="K1632" s="208">
        <f t="shared" si="39"/>
        <v>4137126.1599999997</v>
      </c>
    </row>
    <row r="1633" spans="1:11" hidden="1" outlineLevel="1" x14ac:dyDescent="0.2">
      <c r="A1633" s="21" t="s">
        <v>826</v>
      </c>
      <c r="B1633" s="29">
        <v>73370.149999999994</v>
      </c>
      <c r="C1633" s="29">
        <v>24281.68</v>
      </c>
      <c r="D1633" s="29">
        <v>0</v>
      </c>
      <c r="E1633" s="29">
        <v>0</v>
      </c>
      <c r="F1633" s="29">
        <v>0</v>
      </c>
      <c r="G1633" s="29">
        <v>0</v>
      </c>
      <c r="H1633" s="29">
        <v>0</v>
      </c>
      <c r="I1633" s="29">
        <v>0</v>
      </c>
      <c r="J1633" s="208">
        <f t="shared" si="38"/>
        <v>97651.829999999987</v>
      </c>
      <c r="K1633" s="208">
        <f t="shared" si="39"/>
        <v>76786786.430000007</v>
      </c>
    </row>
    <row r="1634" spans="1:11" hidden="1" outlineLevel="1" x14ac:dyDescent="0.2">
      <c r="A1634" s="21" t="s">
        <v>827</v>
      </c>
      <c r="B1634" s="29">
        <v>42795.72</v>
      </c>
      <c r="C1634" s="29">
        <v>0</v>
      </c>
      <c r="D1634" s="29">
        <v>0</v>
      </c>
      <c r="E1634" s="29">
        <v>0</v>
      </c>
      <c r="F1634" s="29">
        <v>0</v>
      </c>
      <c r="G1634" s="29">
        <v>0</v>
      </c>
      <c r="H1634" s="29">
        <v>0</v>
      </c>
      <c r="I1634" s="29">
        <v>0</v>
      </c>
      <c r="J1634" s="208">
        <f t="shared" si="38"/>
        <v>42795.72</v>
      </c>
      <c r="K1634" s="208">
        <f t="shared" si="39"/>
        <v>3363330.6200000006</v>
      </c>
    </row>
    <row r="1635" spans="1:11" hidden="1" outlineLevel="1" x14ac:dyDescent="0.2">
      <c r="A1635" s="21" t="s">
        <v>828</v>
      </c>
      <c r="B1635" s="29">
        <v>0</v>
      </c>
      <c r="C1635" s="29">
        <v>0</v>
      </c>
      <c r="D1635" s="29">
        <v>0</v>
      </c>
      <c r="E1635" s="29">
        <v>0</v>
      </c>
      <c r="F1635" s="29">
        <v>0</v>
      </c>
      <c r="G1635" s="29">
        <v>0</v>
      </c>
      <c r="H1635" s="29">
        <v>0</v>
      </c>
      <c r="I1635" s="29">
        <v>0</v>
      </c>
      <c r="J1635" s="208">
        <f t="shared" si="38"/>
        <v>0</v>
      </c>
      <c r="K1635" s="208">
        <f t="shared" si="39"/>
        <v>4516426.3800000008</v>
      </c>
    </row>
    <row r="1636" spans="1:11" hidden="1" outlineLevel="1" x14ac:dyDescent="0.2">
      <c r="A1636" s="21" t="s">
        <v>829</v>
      </c>
      <c r="B1636" s="29">
        <v>0</v>
      </c>
      <c r="C1636" s="29">
        <v>0</v>
      </c>
      <c r="D1636" s="29">
        <v>0</v>
      </c>
      <c r="E1636" s="29">
        <v>0</v>
      </c>
      <c r="F1636" s="29">
        <v>0</v>
      </c>
      <c r="G1636" s="29">
        <v>0</v>
      </c>
      <c r="H1636" s="29">
        <v>0</v>
      </c>
      <c r="I1636" s="29">
        <v>0</v>
      </c>
      <c r="J1636" s="208">
        <f t="shared" si="38"/>
        <v>0</v>
      </c>
      <c r="K1636" s="208">
        <f t="shared" si="39"/>
        <v>1115700.54</v>
      </c>
    </row>
    <row r="1637" spans="1:11" hidden="1" outlineLevel="1" x14ac:dyDescent="0.2">
      <c r="A1637" s="21" t="s">
        <v>830</v>
      </c>
      <c r="B1637" s="29">
        <v>-17230.32</v>
      </c>
      <c r="C1637" s="29">
        <v>0</v>
      </c>
      <c r="D1637" s="29">
        <v>0</v>
      </c>
      <c r="E1637" s="29">
        <v>0</v>
      </c>
      <c r="F1637" s="29">
        <v>0</v>
      </c>
      <c r="G1637" s="29">
        <v>0</v>
      </c>
      <c r="H1637" s="29">
        <v>0</v>
      </c>
      <c r="I1637" s="29">
        <v>0</v>
      </c>
      <c r="J1637" s="208">
        <f t="shared" si="38"/>
        <v>-17230.32</v>
      </c>
      <c r="K1637" s="208">
        <f t="shared" si="39"/>
        <v>1874779.0499999998</v>
      </c>
    </row>
    <row r="1638" spans="1:11" hidden="1" outlineLevel="1" x14ac:dyDescent="0.2">
      <c r="A1638" s="21" t="s">
        <v>831</v>
      </c>
      <c r="B1638" s="29">
        <v>64120.85</v>
      </c>
      <c r="C1638" s="29">
        <v>-25666.6</v>
      </c>
      <c r="D1638" s="29">
        <v>0</v>
      </c>
      <c r="E1638" s="29">
        <v>53796.53</v>
      </c>
      <c r="F1638" s="29">
        <v>0</v>
      </c>
      <c r="G1638" s="29">
        <v>0</v>
      </c>
      <c r="H1638" s="29">
        <v>0</v>
      </c>
      <c r="I1638" s="29">
        <v>0</v>
      </c>
      <c r="J1638" s="208">
        <f t="shared" si="38"/>
        <v>92250.78</v>
      </c>
      <c r="K1638" s="208">
        <f t="shared" si="39"/>
        <v>10028691.619999999</v>
      </c>
    </row>
    <row r="1639" spans="1:11" hidden="1" outlineLevel="1" x14ac:dyDescent="0.2">
      <c r="A1639" s="21" t="s">
        <v>303</v>
      </c>
      <c r="B1639" s="29">
        <v>222021.95</v>
      </c>
      <c r="C1639" s="29">
        <v>83.35</v>
      </c>
      <c r="D1639" s="29">
        <v>79.88</v>
      </c>
      <c r="E1639" s="29">
        <v>0</v>
      </c>
      <c r="F1639" s="29">
        <v>1254.6199999999999</v>
      </c>
      <c r="G1639" s="29">
        <v>0</v>
      </c>
      <c r="H1639" s="29">
        <v>0</v>
      </c>
      <c r="I1639" s="29">
        <v>19.38</v>
      </c>
      <c r="J1639" s="208">
        <f t="shared" si="38"/>
        <v>223420.42</v>
      </c>
      <c r="K1639" s="208">
        <f t="shared" si="39"/>
        <v>10284641.32</v>
      </c>
    </row>
    <row r="1640" spans="1:11" hidden="1" outlineLevel="1" x14ac:dyDescent="0.2">
      <c r="A1640" s="21" t="s">
        <v>832</v>
      </c>
      <c r="B1640" s="29">
        <v>-1435.1</v>
      </c>
      <c r="C1640" s="29">
        <v>0</v>
      </c>
      <c r="D1640" s="29">
        <v>0</v>
      </c>
      <c r="E1640" s="29">
        <v>0</v>
      </c>
      <c r="F1640" s="29">
        <v>0</v>
      </c>
      <c r="G1640" s="29">
        <v>0</v>
      </c>
      <c r="H1640" s="29">
        <v>0</v>
      </c>
      <c r="I1640" s="29">
        <v>0</v>
      </c>
      <c r="J1640" s="208">
        <f t="shared" si="38"/>
        <v>-1435.1</v>
      </c>
      <c r="K1640" s="208">
        <f t="shared" si="39"/>
        <v>2364203.56</v>
      </c>
    </row>
    <row r="1641" spans="1:11" hidden="1" outlineLevel="1" x14ac:dyDescent="0.2">
      <c r="A1641" s="21" t="s">
        <v>833</v>
      </c>
      <c r="B1641" s="29">
        <v>51.67</v>
      </c>
      <c r="C1641" s="29">
        <v>-112255.05</v>
      </c>
      <c r="D1641" s="29">
        <v>0</v>
      </c>
      <c r="E1641" s="29">
        <v>0</v>
      </c>
      <c r="F1641" s="29">
        <v>0</v>
      </c>
      <c r="G1641" s="29">
        <v>0</v>
      </c>
      <c r="H1641" s="29">
        <v>0</v>
      </c>
      <c r="I1641" s="29">
        <v>0</v>
      </c>
      <c r="J1641" s="208">
        <f t="shared" si="38"/>
        <v>-112203.38</v>
      </c>
      <c r="K1641" s="208">
        <f t="shared" si="39"/>
        <v>12910602.820000002</v>
      </c>
    </row>
    <row r="1642" spans="1:11" hidden="1" outlineLevel="1" x14ac:dyDescent="0.2">
      <c r="A1642" s="21" t="s">
        <v>834</v>
      </c>
      <c r="B1642" s="29">
        <v>-1148.31</v>
      </c>
      <c r="C1642" s="29">
        <v>0</v>
      </c>
      <c r="D1642" s="29">
        <v>0</v>
      </c>
      <c r="E1642" s="29">
        <v>0</v>
      </c>
      <c r="F1642" s="29">
        <v>0</v>
      </c>
      <c r="G1642" s="29">
        <v>0</v>
      </c>
      <c r="H1642" s="29">
        <v>800</v>
      </c>
      <c r="I1642" s="29">
        <v>0</v>
      </c>
      <c r="J1642" s="208">
        <f t="shared" si="38"/>
        <v>-1948.31</v>
      </c>
      <c r="K1642" s="208">
        <f t="shared" si="39"/>
        <v>6918196.6700000009</v>
      </c>
    </row>
    <row r="1643" spans="1:11" hidden="1" outlineLevel="1" x14ac:dyDescent="0.2">
      <c r="A1643" s="21" t="s">
        <v>835</v>
      </c>
      <c r="B1643" s="29">
        <v>0</v>
      </c>
      <c r="C1643" s="29">
        <v>0</v>
      </c>
      <c r="D1643" s="29">
        <v>0</v>
      </c>
      <c r="E1643" s="29">
        <v>0</v>
      </c>
      <c r="F1643" s="29">
        <v>0</v>
      </c>
      <c r="G1643" s="29">
        <v>0</v>
      </c>
      <c r="H1643" s="29">
        <v>0</v>
      </c>
      <c r="I1643" s="29">
        <v>0</v>
      </c>
      <c r="J1643" s="208">
        <f t="shared" si="38"/>
        <v>0</v>
      </c>
      <c r="K1643" s="208">
        <f t="shared" si="39"/>
        <v>6956526.1200000001</v>
      </c>
    </row>
    <row r="1644" spans="1:11" hidden="1" outlineLevel="1" x14ac:dyDescent="0.2">
      <c r="A1644" s="21" t="s">
        <v>619</v>
      </c>
      <c r="B1644" s="29">
        <v>864217.73</v>
      </c>
      <c r="C1644" s="29">
        <v>11900.29</v>
      </c>
      <c r="D1644" s="29">
        <v>0</v>
      </c>
      <c r="E1644" s="29">
        <v>0</v>
      </c>
      <c r="F1644" s="29">
        <v>0</v>
      </c>
      <c r="G1644" s="29">
        <v>0</v>
      </c>
      <c r="H1644" s="29">
        <v>0</v>
      </c>
      <c r="I1644" s="29">
        <v>0</v>
      </c>
      <c r="J1644" s="208">
        <f t="shared" si="38"/>
        <v>876118.02</v>
      </c>
      <c r="K1644" s="208">
        <f t="shared" si="39"/>
        <v>6519664.1300000008</v>
      </c>
    </row>
    <row r="1645" spans="1:11" hidden="1" outlineLevel="1" x14ac:dyDescent="0.2">
      <c r="A1645" s="21" t="s">
        <v>836</v>
      </c>
      <c r="B1645" s="29">
        <v>116374.37</v>
      </c>
      <c r="C1645" s="29">
        <v>159.59</v>
      </c>
      <c r="D1645" s="29">
        <v>0</v>
      </c>
      <c r="E1645" s="29">
        <v>0</v>
      </c>
      <c r="F1645" s="29">
        <v>0</v>
      </c>
      <c r="G1645" s="29">
        <v>0</v>
      </c>
      <c r="H1645" s="29">
        <v>0</v>
      </c>
      <c r="I1645" s="29">
        <v>0</v>
      </c>
      <c r="J1645" s="208">
        <f t="shared" si="38"/>
        <v>116533.95999999999</v>
      </c>
      <c r="K1645" s="208">
        <f t="shared" si="39"/>
        <v>3223380.92</v>
      </c>
    </row>
    <row r="1646" spans="1:11" hidden="1" outlineLevel="1" x14ac:dyDescent="0.2">
      <c r="A1646" s="21" t="s">
        <v>837</v>
      </c>
      <c r="B1646" s="29">
        <v>893.98</v>
      </c>
      <c r="C1646" s="29">
        <v>0</v>
      </c>
      <c r="D1646" s="29">
        <v>0</v>
      </c>
      <c r="E1646" s="29">
        <v>0</v>
      </c>
      <c r="F1646" s="29">
        <v>0</v>
      </c>
      <c r="G1646" s="29">
        <v>0</v>
      </c>
      <c r="H1646" s="29">
        <v>0</v>
      </c>
      <c r="I1646" s="29">
        <v>0</v>
      </c>
      <c r="J1646" s="208">
        <f t="shared" si="38"/>
        <v>893.98</v>
      </c>
      <c r="K1646" s="208">
        <f t="shared" si="39"/>
        <v>4549197.05</v>
      </c>
    </row>
    <row r="1647" spans="1:11" hidden="1" outlineLevel="1" x14ac:dyDescent="0.2">
      <c r="A1647" s="21" t="s">
        <v>838</v>
      </c>
      <c r="B1647" s="29">
        <v>3660.81</v>
      </c>
      <c r="C1647" s="29">
        <v>0</v>
      </c>
      <c r="D1647" s="29">
        <v>0</v>
      </c>
      <c r="E1647" s="29">
        <v>0</v>
      </c>
      <c r="F1647" s="29">
        <v>0</v>
      </c>
      <c r="G1647" s="29">
        <v>0</v>
      </c>
      <c r="H1647" s="29">
        <v>0</v>
      </c>
      <c r="I1647" s="29">
        <v>0</v>
      </c>
      <c r="J1647" s="208">
        <f t="shared" si="38"/>
        <v>3660.81</v>
      </c>
      <c r="K1647" s="208">
        <f t="shared" si="39"/>
        <v>719113.41</v>
      </c>
    </row>
    <row r="1648" spans="1:11" hidden="1" outlineLevel="1" x14ac:dyDescent="0.2">
      <c r="A1648" s="21" t="s">
        <v>839</v>
      </c>
      <c r="B1648" s="29">
        <v>0</v>
      </c>
      <c r="C1648" s="29">
        <v>0</v>
      </c>
      <c r="D1648" s="29">
        <v>0</v>
      </c>
      <c r="E1648" s="29">
        <v>0</v>
      </c>
      <c r="F1648" s="29">
        <v>0</v>
      </c>
      <c r="G1648" s="29">
        <v>0</v>
      </c>
      <c r="H1648" s="29">
        <v>0</v>
      </c>
      <c r="I1648" s="29">
        <v>0</v>
      </c>
      <c r="J1648" s="208">
        <f t="shared" si="38"/>
        <v>0</v>
      </c>
      <c r="K1648" s="208">
        <f t="shared" si="39"/>
        <v>448815.46</v>
      </c>
    </row>
    <row r="1649" spans="1:11" hidden="1" outlineLevel="1" x14ac:dyDescent="0.2">
      <c r="A1649" s="21" t="s">
        <v>840</v>
      </c>
      <c r="B1649" s="29">
        <v>0.38</v>
      </c>
      <c r="C1649" s="29">
        <v>0</v>
      </c>
      <c r="D1649" s="29">
        <v>0</v>
      </c>
      <c r="E1649" s="29">
        <v>0</v>
      </c>
      <c r="F1649" s="29">
        <v>0</v>
      </c>
      <c r="G1649" s="29">
        <v>0</v>
      </c>
      <c r="H1649" s="29">
        <v>0</v>
      </c>
      <c r="I1649" s="29">
        <v>0</v>
      </c>
      <c r="J1649" s="208">
        <f t="shared" si="38"/>
        <v>0.38</v>
      </c>
      <c r="K1649" s="208">
        <f t="shared" si="39"/>
        <v>892774.42</v>
      </c>
    </row>
    <row r="1650" spans="1:11" hidden="1" outlineLevel="1" x14ac:dyDescent="0.2">
      <c r="A1650" s="21" t="s">
        <v>841</v>
      </c>
      <c r="B1650" s="29">
        <v>0</v>
      </c>
      <c r="C1650" s="29">
        <v>0</v>
      </c>
      <c r="D1650" s="29">
        <v>0</v>
      </c>
      <c r="E1650" s="29">
        <v>0</v>
      </c>
      <c r="F1650" s="29">
        <v>0</v>
      </c>
      <c r="G1650" s="29">
        <v>0</v>
      </c>
      <c r="H1650" s="29">
        <v>0</v>
      </c>
      <c r="I1650" s="29">
        <v>0</v>
      </c>
      <c r="J1650" s="208">
        <f t="shared" si="38"/>
        <v>0</v>
      </c>
      <c r="K1650" s="208">
        <f t="shared" si="39"/>
        <v>3004056.15</v>
      </c>
    </row>
    <row r="1651" spans="1:11" hidden="1" outlineLevel="1" x14ac:dyDescent="0.2">
      <c r="A1651" s="21" t="s">
        <v>842</v>
      </c>
      <c r="B1651" s="29">
        <v>0</v>
      </c>
      <c r="C1651" s="29">
        <v>0</v>
      </c>
      <c r="D1651" s="29">
        <v>0</v>
      </c>
      <c r="E1651" s="29">
        <v>0</v>
      </c>
      <c r="F1651" s="29">
        <v>0</v>
      </c>
      <c r="G1651" s="29">
        <v>0</v>
      </c>
      <c r="H1651" s="29">
        <v>0</v>
      </c>
      <c r="I1651" s="29">
        <v>0</v>
      </c>
      <c r="J1651" s="208">
        <f t="shared" si="38"/>
        <v>0</v>
      </c>
      <c r="K1651" s="208">
        <f t="shared" si="39"/>
        <v>4445313.22</v>
      </c>
    </row>
    <row r="1652" spans="1:11" hidden="1" outlineLevel="1" x14ac:dyDescent="0.2">
      <c r="A1652" s="21" t="s">
        <v>843</v>
      </c>
      <c r="B1652" s="29">
        <v>97004.24</v>
      </c>
      <c r="C1652" s="29">
        <v>0</v>
      </c>
      <c r="D1652" s="29">
        <v>245.5</v>
      </c>
      <c r="E1652" s="29">
        <v>0</v>
      </c>
      <c r="F1652" s="29">
        <v>0</v>
      </c>
      <c r="G1652" s="29">
        <v>0</v>
      </c>
      <c r="H1652" s="29">
        <v>0</v>
      </c>
      <c r="I1652" s="29">
        <v>0</v>
      </c>
      <c r="J1652" s="208">
        <f t="shared" si="38"/>
        <v>97249.74</v>
      </c>
      <c r="K1652" s="208">
        <f t="shared" si="39"/>
        <v>2646990.58</v>
      </c>
    </row>
    <row r="1653" spans="1:11" hidden="1" outlineLevel="1" x14ac:dyDescent="0.2">
      <c r="A1653" s="21" t="s">
        <v>844</v>
      </c>
      <c r="B1653" s="29">
        <v>-5788.45</v>
      </c>
      <c r="C1653" s="29">
        <v>0</v>
      </c>
      <c r="D1653" s="29">
        <v>0</v>
      </c>
      <c r="E1653" s="29">
        <v>0</v>
      </c>
      <c r="F1653" s="29">
        <v>0</v>
      </c>
      <c r="G1653" s="29">
        <v>0</v>
      </c>
      <c r="H1653" s="29">
        <v>0</v>
      </c>
      <c r="I1653" s="29">
        <v>0</v>
      </c>
      <c r="J1653" s="208">
        <f t="shared" si="38"/>
        <v>-5788.45</v>
      </c>
      <c r="K1653" s="208">
        <f t="shared" si="39"/>
        <v>6917850.8700000001</v>
      </c>
    </row>
    <row r="1654" spans="1:11" hidden="1" outlineLevel="1" x14ac:dyDescent="0.2">
      <c r="A1654" s="21" t="s">
        <v>845</v>
      </c>
      <c r="B1654" s="29">
        <v>0</v>
      </c>
      <c r="C1654" s="29">
        <v>0</v>
      </c>
      <c r="D1654" s="29">
        <v>0</v>
      </c>
      <c r="E1654" s="29">
        <v>0</v>
      </c>
      <c r="F1654" s="29">
        <v>0</v>
      </c>
      <c r="G1654" s="29">
        <v>0</v>
      </c>
      <c r="H1654" s="29">
        <v>0</v>
      </c>
      <c r="I1654" s="29">
        <v>0</v>
      </c>
      <c r="J1654" s="208">
        <f t="shared" si="38"/>
        <v>0</v>
      </c>
      <c r="K1654" s="208">
        <f t="shared" si="39"/>
        <v>3172858.8499999996</v>
      </c>
    </row>
    <row r="1655" spans="1:11" hidden="1" outlineLevel="1" x14ac:dyDescent="0.2">
      <c r="A1655" s="21" t="s">
        <v>846</v>
      </c>
      <c r="B1655" s="29">
        <v>5488.26</v>
      </c>
      <c r="C1655" s="29">
        <v>0</v>
      </c>
      <c r="D1655" s="29">
        <v>0</v>
      </c>
      <c r="E1655" s="29">
        <v>0</v>
      </c>
      <c r="F1655" s="29">
        <v>0</v>
      </c>
      <c r="G1655" s="29">
        <v>0</v>
      </c>
      <c r="H1655" s="29">
        <v>0</v>
      </c>
      <c r="I1655" s="29">
        <v>0</v>
      </c>
      <c r="J1655" s="208">
        <f t="shared" si="38"/>
        <v>5488.26</v>
      </c>
      <c r="K1655" s="208">
        <f t="shared" si="39"/>
        <v>595773.79</v>
      </c>
    </row>
    <row r="1656" spans="1:11" hidden="1" outlineLevel="1" x14ac:dyDescent="0.2">
      <c r="A1656" s="21" t="s">
        <v>847</v>
      </c>
      <c r="B1656" s="29">
        <v>24755.3</v>
      </c>
      <c r="C1656" s="29">
        <v>697.29</v>
      </c>
      <c r="D1656" s="29">
        <v>0</v>
      </c>
      <c r="E1656" s="29">
        <v>0</v>
      </c>
      <c r="F1656" s="29">
        <v>0</v>
      </c>
      <c r="G1656" s="29">
        <v>0</v>
      </c>
      <c r="H1656" s="29">
        <v>0</v>
      </c>
      <c r="I1656" s="29">
        <v>0</v>
      </c>
      <c r="J1656" s="208">
        <f t="shared" si="38"/>
        <v>25452.59</v>
      </c>
      <c r="K1656" s="208">
        <f t="shared" si="39"/>
        <v>38412038.970000006</v>
      </c>
    </row>
    <row r="1657" spans="1:11" hidden="1" outlineLevel="1" x14ac:dyDescent="0.2">
      <c r="A1657" s="21" t="s">
        <v>848</v>
      </c>
      <c r="B1657" s="29">
        <v>0</v>
      </c>
      <c r="C1657" s="29">
        <v>0</v>
      </c>
      <c r="D1657" s="29">
        <v>0</v>
      </c>
      <c r="E1657" s="29">
        <v>0</v>
      </c>
      <c r="F1657" s="29">
        <v>0</v>
      </c>
      <c r="G1657" s="29">
        <v>0</v>
      </c>
      <c r="H1657" s="29">
        <v>0</v>
      </c>
      <c r="I1657" s="29">
        <v>0</v>
      </c>
      <c r="J1657" s="208">
        <f t="shared" si="38"/>
        <v>0</v>
      </c>
      <c r="K1657" s="208">
        <f t="shared" si="39"/>
        <v>2739218.83</v>
      </c>
    </row>
    <row r="1658" spans="1:11" hidden="1" outlineLevel="1" x14ac:dyDescent="0.2">
      <c r="A1658" s="21" t="s">
        <v>849</v>
      </c>
      <c r="B1658" s="29">
        <v>-273.27</v>
      </c>
      <c r="C1658" s="29">
        <v>0</v>
      </c>
      <c r="D1658" s="29">
        <v>0</v>
      </c>
      <c r="E1658" s="29">
        <v>0</v>
      </c>
      <c r="F1658" s="29">
        <v>0</v>
      </c>
      <c r="G1658" s="29">
        <v>0</v>
      </c>
      <c r="H1658" s="29">
        <v>0</v>
      </c>
      <c r="I1658" s="29">
        <v>0</v>
      </c>
      <c r="J1658" s="208">
        <f t="shared" si="38"/>
        <v>-273.27</v>
      </c>
      <c r="K1658" s="208">
        <f t="shared" ref="K1658:K1689" si="40">J783+J1658</f>
        <v>5267770.22</v>
      </c>
    </row>
    <row r="1659" spans="1:11" hidden="1" outlineLevel="1" x14ac:dyDescent="0.2">
      <c r="A1659" s="21" t="s">
        <v>850</v>
      </c>
      <c r="B1659" s="29">
        <v>31050.19</v>
      </c>
      <c r="C1659" s="29">
        <v>889.56</v>
      </c>
      <c r="D1659" s="29">
        <v>-346.22</v>
      </c>
      <c r="E1659" s="29">
        <v>0</v>
      </c>
      <c r="F1659" s="29">
        <v>0</v>
      </c>
      <c r="G1659" s="29">
        <v>112365.4</v>
      </c>
      <c r="H1659" s="29">
        <v>0</v>
      </c>
      <c r="I1659" s="29">
        <v>0</v>
      </c>
      <c r="J1659" s="208">
        <f t="shared" si="38"/>
        <v>143958.93</v>
      </c>
      <c r="K1659" s="208">
        <f t="shared" si="40"/>
        <v>11104862.149999999</v>
      </c>
    </row>
    <row r="1660" spans="1:11" hidden="1" outlineLevel="1" x14ac:dyDescent="0.2">
      <c r="A1660" s="21" t="s">
        <v>851</v>
      </c>
      <c r="B1660" s="29">
        <v>0</v>
      </c>
      <c r="C1660" s="29">
        <v>0</v>
      </c>
      <c r="D1660" s="29">
        <v>0</v>
      </c>
      <c r="E1660" s="29">
        <v>0</v>
      </c>
      <c r="F1660" s="29">
        <v>0</v>
      </c>
      <c r="G1660" s="29">
        <v>0</v>
      </c>
      <c r="H1660" s="29">
        <v>0</v>
      </c>
      <c r="I1660" s="29">
        <v>0</v>
      </c>
      <c r="J1660" s="208">
        <f t="shared" si="38"/>
        <v>0</v>
      </c>
      <c r="K1660" s="208">
        <f t="shared" si="40"/>
        <v>2219087.15</v>
      </c>
    </row>
    <row r="1661" spans="1:11" hidden="1" outlineLevel="1" x14ac:dyDescent="0.2">
      <c r="A1661" s="21" t="s">
        <v>852</v>
      </c>
      <c r="B1661" s="29">
        <v>0</v>
      </c>
      <c r="C1661" s="29">
        <v>0</v>
      </c>
      <c r="D1661" s="29">
        <v>0</v>
      </c>
      <c r="E1661" s="29">
        <v>0</v>
      </c>
      <c r="F1661" s="29">
        <v>0</v>
      </c>
      <c r="G1661" s="29">
        <v>0</v>
      </c>
      <c r="H1661" s="29">
        <v>0</v>
      </c>
      <c r="I1661" s="29">
        <v>0</v>
      </c>
      <c r="J1661" s="208">
        <f t="shared" si="38"/>
        <v>0</v>
      </c>
      <c r="K1661" s="208">
        <f t="shared" si="40"/>
        <v>3646392.0999999996</v>
      </c>
    </row>
    <row r="1662" spans="1:11" hidden="1" outlineLevel="1" x14ac:dyDescent="0.2">
      <c r="A1662" s="21" t="s">
        <v>853</v>
      </c>
      <c r="B1662" s="29">
        <v>-791.29</v>
      </c>
      <c r="C1662" s="29">
        <v>0</v>
      </c>
      <c r="D1662" s="29">
        <v>0</v>
      </c>
      <c r="E1662" s="29">
        <v>0</v>
      </c>
      <c r="F1662" s="29">
        <v>0</v>
      </c>
      <c r="G1662" s="29">
        <v>0</v>
      </c>
      <c r="H1662" s="29">
        <v>0</v>
      </c>
      <c r="I1662" s="29">
        <v>0</v>
      </c>
      <c r="J1662" s="208">
        <f t="shared" si="38"/>
        <v>-791.29</v>
      </c>
      <c r="K1662" s="208">
        <f t="shared" si="40"/>
        <v>3263480.4499999997</v>
      </c>
    </row>
    <row r="1663" spans="1:11" hidden="1" outlineLevel="1" x14ac:dyDescent="0.2">
      <c r="A1663" s="21" t="s">
        <v>854</v>
      </c>
      <c r="B1663" s="29">
        <v>4327.6000000000004</v>
      </c>
      <c r="C1663" s="29">
        <v>0</v>
      </c>
      <c r="D1663" s="29">
        <v>0</v>
      </c>
      <c r="E1663" s="29">
        <v>0</v>
      </c>
      <c r="F1663" s="29">
        <v>0</v>
      </c>
      <c r="G1663" s="29">
        <v>0</v>
      </c>
      <c r="H1663" s="29">
        <v>0</v>
      </c>
      <c r="I1663" s="29">
        <v>0</v>
      </c>
      <c r="J1663" s="208">
        <f t="shared" si="38"/>
        <v>4327.6000000000004</v>
      </c>
      <c r="K1663" s="208">
        <f t="shared" si="40"/>
        <v>336082.91000000003</v>
      </c>
    </row>
    <row r="1664" spans="1:11" hidden="1" outlineLevel="1" x14ac:dyDescent="0.2">
      <c r="A1664" s="21" t="s">
        <v>419</v>
      </c>
      <c r="B1664" s="29">
        <v>0</v>
      </c>
      <c r="C1664" s="29">
        <v>0</v>
      </c>
      <c r="D1664" s="29">
        <v>0</v>
      </c>
      <c r="E1664" s="29">
        <v>0</v>
      </c>
      <c r="F1664" s="29">
        <v>0</v>
      </c>
      <c r="G1664" s="29">
        <v>0</v>
      </c>
      <c r="H1664" s="29">
        <v>0</v>
      </c>
      <c r="I1664" s="29">
        <v>0</v>
      </c>
      <c r="J1664" s="208">
        <f t="shared" si="38"/>
        <v>0</v>
      </c>
      <c r="K1664" s="208">
        <f t="shared" si="40"/>
        <v>27243848.470000003</v>
      </c>
    </row>
    <row r="1665" spans="1:11" hidden="1" outlineLevel="1" x14ac:dyDescent="0.2">
      <c r="A1665" s="21" t="s">
        <v>855</v>
      </c>
      <c r="B1665" s="29">
        <v>29961.97</v>
      </c>
      <c r="C1665" s="29">
        <v>0</v>
      </c>
      <c r="D1665" s="29">
        <v>0</v>
      </c>
      <c r="E1665" s="29">
        <v>0</v>
      </c>
      <c r="F1665" s="29">
        <v>0</v>
      </c>
      <c r="G1665" s="29">
        <v>0</v>
      </c>
      <c r="H1665" s="29">
        <v>0</v>
      </c>
      <c r="I1665" s="29">
        <v>0</v>
      </c>
      <c r="J1665" s="208">
        <f t="shared" si="38"/>
        <v>29961.97</v>
      </c>
      <c r="K1665" s="208">
        <f t="shared" si="40"/>
        <v>4218895.2699999996</v>
      </c>
    </row>
    <row r="1666" spans="1:11" hidden="1" outlineLevel="1" x14ac:dyDescent="0.2">
      <c r="A1666" s="21" t="s">
        <v>856</v>
      </c>
      <c r="B1666" s="29">
        <v>276.58999999999997</v>
      </c>
      <c r="C1666" s="29">
        <v>0</v>
      </c>
      <c r="D1666" s="29">
        <v>0</v>
      </c>
      <c r="E1666" s="29">
        <v>0</v>
      </c>
      <c r="F1666" s="29">
        <v>0</v>
      </c>
      <c r="G1666" s="29">
        <v>0</v>
      </c>
      <c r="H1666" s="29">
        <v>0</v>
      </c>
      <c r="I1666" s="29">
        <v>0</v>
      </c>
      <c r="J1666" s="208">
        <f t="shared" si="38"/>
        <v>276.58999999999997</v>
      </c>
      <c r="K1666" s="208">
        <f t="shared" si="40"/>
        <v>3567727.76</v>
      </c>
    </row>
    <row r="1667" spans="1:11" hidden="1" outlineLevel="1" x14ac:dyDescent="0.2">
      <c r="A1667" s="21" t="s">
        <v>857</v>
      </c>
      <c r="B1667" s="29">
        <v>1688.86</v>
      </c>
      <c r="C1667" s="29">
        <v>0</v>
      </c>
      <c r="D1667" s="29">
        <v>0</v>
      </c>
      <c r="E1667" s="29">
        <v>0</v>
      </c>
      <c r="F1667" s="29">
        <v>0</v>
      </c>
      <c r="G1667" s="29">
        <v>0</v>
      </c>
      <c r="H1667" s="29">
        <v>0</v>
      </c>
      <c r="I1667" s="29">
        <v>0</v>
      </c>
      <c r="J1667" s="208">
        <f t="shared" si="38"/>
        <v>1688.86</v>
      </c>
      <c r="K1667" s="208">
        <f t="shared" si="40"/>
        <v>9665824.3099999968</v>
      </c>
    </row>
    <row r="1668" spans="1:11" hidden="1" outlineLevel="1" x14ac:dyDescent="0.2">
      <c r="A1668" s="21" t="s">
        <v>858</v>
      </c>
      <c r="B1668" s="29">
        <v>134435.74</v>
      </c>
      <c r="C1668" s="29">
        <v>73.7</v>
      </c>
      <c r="D1668" s="29">
        <v>0</v>
      </c>
      <c r="E1668" s="29">
        <v>0</v>
      </c>
      <c r="F1668" s="29">
        <v>0</v>
      </c>
      <c r="G1668" s="29">
        <v>0</v>
      </c>
      <c r="H1668" s="29">
        <v>0</v>
      </c>
      <c r="I1668" s="29">
        <v>0</v>
      </c>
      <c r="J1668" s="208">
        <f t="shared" si="38"/>
        <v>134509.44</v>
      </c>
      <c r="K1668" s="208">
        <f t="shared" si="40"/>
        <v>3123750.2800000003</v>
      </c>
    </row>
    <row r="1669" spans="1:11" hidden="1" outlineLevel="1" x14ac:dyDescent="0.2">
      <c r="A1669" s="21" t="s">
        <v>859</v>
      </c>
      <c r="B1669" s="29">
        <v>2073462.74</v>
      </c>
      <c r="C1669" s="29">
        <v>142482.31</v>
      </c>
      <c r="D1669" s="29">
        <v>0</v>
      </c>
      <c r="E1669" s="29">
        <v>-32500</v>
      </c>
      <c r="F1669" s="29">
        <v>47659.89</v>
      </c>
      <c r="G1669" s="29">
        <v>0</v>
      </c>
      <c r="H1669" s="29">
        <v>48</v>
      </c>
      <c r="I1669" s="29">
        <v>-4255024.57</v>
      </c>
      <c r="J1669" s="208">
        <f t="shared" si="38"/>
        <v>6486081.5099999998</v>
      </c>
      <c r="K1669" s="208">
        <f t="shared" si="40"/>
        <v>247962950.45999998</v>
      </c>
    </row>
    <row r="1670" spans="1:11" hidden="1" outlineLevel="1" x14ac:dyDescent="0.2">
      <c r="A1670" s="21" t="s">
        <v>860</v>
      </c>
      <c r="B1670" s="29">
        <v>0</v>
      </c>
      <c r="C1670" s="29">
        <v>0</v>
      </c>
      <c r="D1670" s="29">
        <v>0</v>
      </c>
      <c r="E1670" s="29">
        <v>0</v>
      </c>
      <c r="F1670" s="29">
        <v>0</v>
      </c>
      <c r="G1670" s="29">
        <v>0</v>
      </c>
      <c r="H1670" s="29">
        <v>0</v>
      </c>
      <c r="I1670" s="29">
        <v>0</v>
      </c>
      <c r="J1670" s="208">
        <f t="shared" si="38"/>
        <v>0</v>
      </c>
      <c r="K1670" s="208">
        <f t="shared" si="40"/>
        <v>6275998.6100000003</v>
      </c>
    </row>
    <row r="1671" spans="1:11" hidden="1" outlineLevel="1" x14ac:dyDescent="0.2">
      <c r="A1671" s="21" t="s">
        <v>861</v>
      </c>
      <c r="B1671" s="29">
        <v>92293.06</v>
      </c>
      <c r="C1671" s="29">
        <v>0</v>
      </c>
      <c r="D1671" s="29">
        <v>0</v>
      </c>
      <c r="E1671" s="29">
        <v>0</v>
      </c>
      <c r="F1671" s="29">
        <v>0</v>
      </c>
      <c r="G1671" s="29">
        <v>0</v>
      </c>
      <c r="H1671" s="29">
        <v>0</v>
      </c>
      <c r="I1671" s="29">
        <v>0</v>
      </c>
      <c r="J1671" s="208">
        <f t="shared" si="38"/>
        <v>92293.06</v>
      </c>
      <c r="K1671" s="208">
        <f t="shared" si="40"/>
        <v>7201622.3899999997</v>
      </c>
    </row>
    <row r="1672" spans="1:11" hidden="1" outlineLevel="1" x14ac:dyDescent="0.2">
      <c r="A1672" s="21" t="s">
        <v>862</v>
      </c>
      <c r="B1672" s="29">
        <v>8616.17</v>
      </c>
      <c r="C1672" s="29">
        <v>0</v>
      </c>
      <c r="D1672" s="29">
        <v>0</v>
      </c>
      <c r="E1672" s="29">
        <v>0</v>
      </c>
      <c r="F1672" s="29">
        <v>0</v>
      </c>
      <c r="G1672" s="29">
        <v>0</v>
      </c>
      <c r="H1672" s="29">
        <v>0</v>
      </c>
      <c r="I1672" s="29">
        <v>0</v>
      </c>
      <c r="J1672" s="208">
        <f t="shared" si="38"/>
        <v>8616.17</v>
      </c>
      <c r="K1672" s="208">
        <f t="shared" si="40"/>
        <v>6360241.6099999994</v>
      </c>
    </row>
    <row r="1673" spans="1:11" hidden="1" outlineLevel="1" x14ac:dyDescent="0.2">
      <c r="A1673" s="21" t="s">
        <v>863</v>
      </c>
      <c r="B1673" s="29">
        <v>-4518.8900000000003</v>
      </c>
      <c r="C1673" s="29">
        <v>0</v>
      </c>
      <c r="D1673" s="29">
        <v>0</v>
      </c>
      <c r="E1673" s="29">
        <v>0</v>
      </c>
      <c r="F1673" s="29">
        <v>0</v>
      </c>
      <c r="G1673" s="29">
        <v>0</v>
      </c>
      <c r="H1673" s="29">
        <v>0</v>
      </c>
      <c r="I1673" s="29">
        <v>-47448.14</v>
      </c>
      <c r="J1673" s="208">
        <f t="shared" si="38"/>
        <v>42929.25</v>
      </c>
      <c r="K1673" s="208">
        <f t="shared" si="40"/>
        <v>9159255.5100000016</v>
      </c>
    </row>
    <row r="1674" spans="1:11" hidden="1" outlineLevel="1" x14ac:dyDescent="0.2">
      <c r="A1674" s="21" t="s">
        <v>864</v>
      </c>
      <c r="B1674" s="29">
        <v>0</v>
      </c>
      <c r="C1674" s="29">
        <v>0</v>
      </c>
      <c r="D1674" s="29">
        <v>0</v>
      </c>
      <c r="E1674" s="29">
        <v>15884.7</v>
      </c>
      <c r="F1674" s="29">
        <v>0</v>
      </c>
      <c r="G1674" s="29">
        <v>0</v>
      </c>
      <c r="H1674" s="29">
        <v>0</v>
      </c>
      <c r="I1674" s="29">
        <v>-5007.74</v>
      </c>
      <c r="J1674" s="208">
        <f t="shared" si="38"/>
        <v>20892.440000000002</v>
      </c>
      <c r="K1674" s="208">
        <f t="shared" si="40"/>
        <v>3019147.5900000003</v>
      </c>
    </row>
    <row r="1675" spans="1:11" hidden="1" outlineLevel="1" x14ac:dyDescent="0.2">
      <c r="A1675" s="21" t="s">
        <v>865</v>
      </c>
      <c r="B1675" s="29">
        <v>0</v>
      </c>
      <c r="C1675" s="29">
        <v>0</v>
      </c>
      <c r="D1675" s="29">
        <v>0</v>
      </c>
      <c r="E1675" s="29">
        <v>0</v>
      </c>
      <c r="F1675" s="29">
        <v>0</v>
      </c>
      <c r="G1675" s="29">
        <v>0</v>
      </c>
      <c r="H1675" s="29">
        <v>0</v>
      </c>
      <c r="I1675" s="29">
        <v>0</v>
      </c>
      <c r="J1675" s="208">
        <f t="shared" si="38"/>
        <v>0</v>
      </c>
      <c r="K1675" s="208">
        <f t="shared" si="40"/>
        <v>773670.58000000007</v>
      </c>
    </row>
    <row r="1676" spans="1:11" hidden="1" outlineLevel="1" x14ac:dyDescent="0.2">
      <c r="A1676" s="21" t="s">
        <v>866</v>
      </c>
      <c r="B1676" s="29">
        <v>429.11</v>
      </c>
      <c r="C1676" s="29">
        <v>0</v>
      </c>
      <c r="D1676" s="29">
        <v>0</v>
      </c>
      <c r="E1676" s="29">
        <v>0</v>
      </c>
      <c r="F1676" s="29">
        <v>0</v>
      </c>
      <c r="G1676" s="29">
        <v>0</v>
      </c>
      <c r="H1676" s="29">
        <v>0</v>
      </c>
      <c r="I1676" s="29">
        <v>0</v>
      </c>
      <c r="J1676" s="208">
        <f t="shared" si="38"/>
        <v>429.11</v>
      </c>
      <c r="K1676" s="208">
        <f t="shared" si="40"/>
        <v>6055211.7300000004</v>
      </c>
    </row>
    <row r="1677" spans="1:11" hidden="1" outlineLevel="1" x14ac:dyDescent="0.2">
      <c r="A1677" s="21" t="s">
        <v>867</v>
      </c>
      <c r="B1677" s="29">
        <v>0</v>
      </c>
      <c r="C1677" s="29">
        <v>0</v>
      </c>
      <c r="D1677" s="29">
        <v>0</v>
      </c>
      <c r="E1677" s="29">
        <v>0</v>
      </c>
      <c r="F1677" s="29">
        <v>0</v>
      </c>
      <c r="G1677" s="29">
        <v>0</v>
      </c>
      <c r="H1677" s="29">
        <v>0</v>
      </c>
      <c r="I1677" s="29">
        <v>0</v>
      </c>
      <c r="J1677" s="208">
        <f t="shared" si="38"/>
        <v>0</v>
      </c>
      <c r="K1677" s="208">
        <f t="shared" si="40"/>
        <v>139882.91999999998</v>
      </c>
    </row>
    <row r="1678" spans="1:11" hidden="1" outlineLevel="1" x14ac:dyDescent="0.2">
      <c r="A1678" s="21" t="s">
        <v>868</v>
      </c>
      <c r="B1678" s="29">
        <v>0</v>
      </c>
      <c r="C1678" s="29">
        <v>0</v>
      </c>
      <c r="D1678" s="29">
        <v>0</v>
      </c>
      <c r="E1678" s="29">
        <v>0</v>
      </c>
      <c r="F1678" s="29">
        <v>0</v>
      </c>
      <c r="G1678" s="29">
        <v>0</v>
      </c>
      <c r="H1678" s="29">
        <v>0</v>
      </c>
      <c r="I1678" s="29">
        <v>0</v>
      </c>
      <c r="J1678" s="208">
        <f t="shared" si="38"/>
        <v>0</v>
      </c>
      <c r="K1678" s="208">
        <f t="shared" si="40"/>
        <v>4684724.32</v>
      </c>
    </row>
    <row r="1679" spans="1:11" hidden="1" outlineLevel="1" x14ac:dyDescent="0.2">
      <c r="A1679" s="21" t="s">
        <v>869</v>
      </c>
      <c r="B1679" s="29">
        <v>-117.3</v>
      </c>
      <c r="C1679" s="29">
        <v>7669.54</v>
      </c>
      <c r="D1679" s="29">
        <v>0</v>
      </c>
      <c r="E1679" s="29">
        <v>0</v>
      </c>
      <c r="F1679" s="29">
        <v>0</v>
      </c>
      <c r="G1679" s="29">
        <v>0</v>
      </c>
      <c r="H1679" s="29">
        <v>0</v>
      </c>
      <c r="I1679" s="29">
        <v>10202.16</v>
      </c>
      <c r="J1679" s="208">
        <f t="shared" si="38"/>
        <v>-2649.92</v>
      </c>
      <c r="K1679" s="208">
        <f t="shared" si="40"/>
        <v>781322.86999999988</v>
      </c>
    </row>
    <row r="1680" spans="1:11" hidden="1" outlineLevel="1" x14ac:dyDescent="0.2">
      <c r="A1680" s="21" t="s">
        <v>870</v>
      </c>
      <c r="B1680" s="29">
        <v>0</v>
      </c>
      <c r="C1680" s="29">
        <v>0</v>
      </c>
      <c r="D1680" s="29">
        <v>0</v>
      </c>
      <c r="E1680" s="29">
        <v>0</v>
      </c>
      <c r="F1680" s="29">
        <v>0</v>
      </c>
      <c r="G1680" s="29">
        <v>0</v>
      </c>
      <c r="H1680" s="29">
        <v>0</v>
      </c>
      <c r="I1680" s="29">
        <v>0</v>
      </c>
      <c r="J1680" s="208">
        <f t="shared" si="38"/>
        <v>0</v>
      </c>
      <c r="K1680" s="208">
        <f t="shared" si="40"/>
        <v>58702.49</v>
      </c>
    </row>
    <row r="1681" spans="1:11" hidden="1" outlineLevel="1" x14ac:dyDescent="0.2">
      <c r="A1681" s="21" t="s">
        <v>871</v>
      </c>
      <c r="B1681" s="29">
        <v>-353.44</v>
      </c>
      <c r="C1681" s="29">
        <v>0</v>
      </c>
      <c r="D1681" s="29">
        <v>0</v>
      </c>
      <c r="E1681" s="29">
        <v>0</v>
      </c>
      <c r="F1681" s="29">
        <v>0</v>
      </c>
      <c r="G1681" s="29">
        <v>0</v>
      </c>
      <c r="H1681" s="29">
        <v>0</v>
      </c>
      <c r="I1681" s="29">
        <v>0</v>
      </c>
      <c r="J1681" s="208">
        <f t="shared" si="38"/>
        <v>-353.44</v>
      </c>
      <c r="K1681" s="208">
        <f t="shared" si="40"/>
        <v>1964350.73</v>
      </c>
    </row>
    <row r="1682" spans="1:11" hidden="1" outlineLevel="1" x14ac:dyDescent="0.2">
      <c r="A1682" s="21" t="s">
        <v>872</v>
      </c>
      <c r="B1682" s="29">
        <v>0</v>
      </c>
      <c r="C1682" s="29">
        <v>0</v>
      </c>
      <c r="D1682" s="29">
        <v>0</v>
      </c>
      <c r="E1682" s="29">
        <v>0</v>
      </c>
      <c r="F1682" s="29">
        <v>0</v>
      </c>
      <c r="G1682" s="29">
        <v>0</v>
      </c>
      <c r="H1682" s="29">
        <v>0</v>
      </c>
      <c r="I1682" s="29">
        <v>0</v>
      </c>
      <c r="J1682" s="208">
        <f t="shared" si="38"/>
        <v>0</v>
      </c>
      <c r="K1682" s="208">
        <f t="shared" si="40"/>
        <v>442479.42</v>
      </c>
    </row>
    <row r="1683" spans="1:11" hidden="1" outlineLevel="1" x14ac:dyDescent="0.2">
      <c r="A1683" s="21" t="s">
        <v>873</v>
      </c>
      <c r="B1683" s="29">
        <v>3450.3</v>
      </c>
      <c r="C1683" s="29">
        <v>0</v>
      </c>
      <c r="D1683" s="29">
        <v>0</v>
      </c>
      <c r="E1683" s="29">
        <v>0</v>
      </c>
      <c r="F1683" s="29">
        <v>0</v>
      </c>
      <c r="G1683" s="29">
        <v>0</v>
      </c>
      <c r="H1683" s="29">
        <v>2509.04</v>
      </c>
      <c r="I1683" s="29">
        <v>0</v>
      </c>
      <c r="J1683" s="208">
        <f t="shared" si="38"/>
        <v>941.26000000000022</v>
      </c>
      <c r="K1683" s="208">
        <f t="shared" si="40"/>
        <v>6313628.3600000003</v>
      </c>
    </row>
    <row r="1684" spans="1:11" hidden="1" outlineLevel="1" x14ac:dyDescent="0.2">
      <c r="A1684" s="21" t="s">
        <v>874</v>
      </c>
      <c r="B1684" s="29">
        <v>1173141.25</v>
      </c>
      <c r="C1684" s="29">
        <v>-30798.04</v>
      </c>
      <c r="D1684" s="29">
        <v>2343.08</v>
      </c>
      <c r="E1684" s="29">
        <v>0</v>
      </c>
      <c r="F1684" s="29">
        <v>0</v>
      </c>
      <c r="G1684" s="29">
        <v>0</v>
      </c>
      <c r="H1684" s="29">
        <v>-319.68</v>
      </c>
      <c r="I1684" s="29">
        <v>168.12</v>
      </c>
      <c r="J1684" s="208">
        <f t="shared" si="38"/>
        <v>1144837.8499999999</v>
      </c>
      <c r="K1684" s="208">
        <f t="shared" si="40"/>
        <v>90630637.659999996</v>
      </c>
    </row>
    <row r="1685" spans="1:11" hidden="1" outlineLevel="1" x14ac:dyDescent="0.2">
      <c r="A1685" s="21" t="s">
        <v>875</v>
      </c>
      <c r="B1685" s="29">
        <v>0</v>
      </c>
      <c r="C1685" s="29">
        <v>0</v>
      </c>
      <c r="D1685" s="29">
        <v>0</v>
      </c>
      <c r="E1685" s="29">
        <v>0</v>
      </c>
      <c r="F1685" s="29">
        <v>0</v>
      </c>
      <c r="G1685" s="29">
        <v>0</v>
      </c>
      <c r="H1685" s="29">
        <v>0</v>
      </c>
      <c r="I1685" s="29">
        <v>0</v>
      </c>
      <c r="J1685" s="208">
        <f t="shared" si="38"/>
        <v>0</v>
      </c>
      <c r="K1685" s="208">
        <f t="shared" si="40"/>
        <v>3420926.39</v>
      </c>
    </row>
    <row r="1686" spans="1:11" hidden="1" outlineLevel="1" x14ac:dyDescent="0.2">
      <c r="A1686" s="21" t="s">
        <v>876</v>
      </c>
      <c r="B1686" s="29">
        <v>0</v>
      </c>
      <c r="C1686" s="29">
        <v>0</v>
      </c>
      <c r="D1686" s="29">
        <v>0</v>
      </c>
      <c r="E1686" s="29">
        <v>0</v>
      </c>
      <c r="F1686" s="29">
        <v>0</v>
      </c>
      <c r="G1686" s="29">
        <v>0</v>
      </c>
      <c r="H1686" s="29">
        <v>0</v>
      </c>
      <c r="I1686" s="29">
        <v>0</v>
      </c>
      <c r="J1686" s="208">
        <f t="shared" si="38"/>
        <v>0</v>
      </c>
      <c r="K1686" s="208">
        <f t="shared" si="40"/>
        <v>687145.38</v>
      </c>
    </row>
    <row r="1687" spans="1:11" hidden="1" outlineLevel="1" x14ac:dyDescent="0.2">
      <c r="A1687" s="21" t="s">
        <v>877</v>
      </c>
      <c r="B1687" s="29">
        <v>20738.61</v>
      </c>
      <c r="C1687" s="29">
        <v>0</v>
      </c>
      <c r="D1687" s="29">
        <v>0</v>
      </c>
      <c r="E1687" s="29">
        <v>0</v>
      </c>
      <c r="F1687" s="29">
        <v>0</v>
      </c>
      <c r="G1687" s="29">
        <v>0</v>
      </c>
      <c r="H1687" s="29">
        <v>0</v>
      </c>
      <c r="I1687" s="29">
        <v>0</v>
      </c>
      <c r="J1687" s="208">
        <f t="shared" si="38"/>
        <v>20738.61</v>
      </c>
      <c r="K1687" s="208">
        <f t="shared" si="40"/>
        <v>1785561.3300000003</v>
      </c>
    </row>
    <row r="1688" spans="1:11" hidden="1" outlineLevel="1" x14ac:dyDescent="0.2">
      <c r="A1688" s="21" t="s">
        <v>878</v>
      </c>
      <c r="B1688" s="29">
        <v>-1941.86</v>
      </c>
      <c r="C1688" s="29">
        <v>0</v>
      </c>
      <c r="D1688" s="29">
        <v>0</v>
      </c>
      <c r="E1688" s="29">
        <v>0</v>
      </c>
      <c r="F1688" s="29">
        <v>0</v>
      </c>
      <c r="G1688" s="29">
        <v>0</v>
      </c>
      <c r="H1688" s="29">
        <v>0</v>
      </c>
      <c r="I1688" s="29">
        <v>0</v>
      </c>
      <c r="J1688" s="208">
        <f t="shared" si="38"/>
        <v>-1941.86</v>
      </c>
      <c r="K1688" s="208">
        <f t="shared" si="40"/>
        <v>2909469.9</v>
      </c>
    </row>
    <row r="1689" spans="1:11" hidden="1" outlineLevel="1" x14ac:dyDescent="0.2">
      <c r="A1689" s="21" t="s">
        <v>879</v>
      </c>
      <c r="B1689" s="29">
        <v>66405.279999999999</v>
      </c>
      <c r="C1689" s="29">
        <v>3917705.75</v>
      </c>
      <c r="D1689" s="29">
        <v>130.53</v>
      </c>
      <c r="E1689" s="29">
        <v>0</v>
      </c>
      <c r="F1689" s="29">
        <v>0</v>
      </c>
      <c r="G1689" s="29">
        <v>0</v>
      </c>
      <c r="H1689" s="29">
        <v>12574.41</v>
      </c>
      <c r="I1689" s="29">
        <v>160765.10999999999</v>
      </c>
      <c r="J1689" s="208">
        <f t="shared" ref="J1689:J1696" si="41">B1689+C1689+D1689+E1689+F1689+G1689-H1689-I1689</f>
        <v>3810902.0399999996</v>
      </c>
      <c r="K1689" s="208">
        <f t="shared" si="40"/>
        <v>10535582.24</v>
      </c>
    </row>
    <row r="1690" spans="1:11" hidden="1" outlineLevel="1" x14ac:dyDescent="0.2">
      <c r="A1690" s="21" t="s">
        <v>880</v>
      </c>
      <c r="B1690" s="29">
        <v>0</v>
      </c>
      <c r="C1690" s="29">
        <v>0</v>
      </c>
      <c r="D1690" s="29">
        <v>0</v>
      </c>
      <c r="E1690" s="29">
        <v>0</v>
      </c>
      <c r="F1690" s="29">
        <v>0</v>
      </c>
      <c r="G1690" s="29">
        <v>0</v>
      </c>
      <c r="H1690" s="29">
        <v>0</v>
      </c>
      <c r="I1690" s="29">
        <v>0</v>
      </c>
      <c r="J1690" s="208">
        <f t="shared" si="41"/>
        <v>0</v>
      </c>
      <c r="K1690" s="208">
        <f t="shared" ref="K1690:K1721" si="42">J815+J1690</f>
        <v>1749867.31</v>
      </c>
    </row>
    <row r="1691" spans="1:11" hidden="1" outlineLevel="1" x14ac:dyDescent="0.2">
      <c r="A1691" s="21" t="s">
        <v>881</v>
      </c>
      <c r="B1691" s="29">
        <v>0</v>
      </c>
      <c r="C1691" s="29">
        <v>0</v>
      </c>
      <c r="D1691" s="29">
        <v>0</v>
      </c>
      <c r="E1691" s="29">
        <v>0</v>
      </c>
      <c r="F1691" s="29">
        <v>0</v>
      </c>
      <c r="G1691" s="29">
        <v>0</v>
      </c>
      <c r="H1691" s="29">
        <v>0</v>
      </c>
      <c r="I1691" s="29">
        <v>0</v>
      </c>
      <c r="J1691" s="208">
        <f t="shared" si="41"/>
        <v>0</v>
      </c>
      <c r="K1691" s="208">
        <f t="shared" si="42"/>
        <v>3416970.92</v>
      </c>
    </row>
    <row r="1692" spans="1:11" hidden="1" outlineLevel="1" x14ac:dyDescent="0.2">
      <c r="A1692" s="21" t="s">
        <v>882</v>
      </c>
      <c r="B1692" s="29">
        <v>-154.97</v>
      </c>
      <c r="C1692" s="29">
        <v>0</v>
      </c>
      <c r="D1692" s="29">
        <v>0</v>
      </c>
      <c r="E1692" s="29">
        <v>0</v>
      </c>
      <c r="F1692" s="29">
        <v>0</v>
      </c>
      <c r="G1692" s="29">
        <v>0</v>
      </c>
      <c r="H1692" s="29">
        <v>0</v>
      </c>
      <c r="I1692" s="29">
        <v>0</v>
      </c>
      <c r="J1692" s="208">
        <f t="shared" si="41"/>
        <v>-154.97</v>
      </c>
      <c r="K1692" s="208">
        <f t="shared" si="42"/>
        <v>3204683.54</v>
      </c>
    </row>
    <row r="1693" spans="1:11" hidden="1" outlineLevel="1" x14ac:dyDescent="0.2">
      <c r="A1693" s="21" t="s">
        <v>413</v>
      </c>
      <c r="B1693" s="29">
        <v>5287928.88</v>
      </c>
      <c r="C1693" s="29">
        <v>4982083.34</v>
      </c>
      <c r="D1693" s="29">
        <v>1591.71</v>
      </c>
      <c r="E1693" s="29">
        <v>390230.15</v>
      </c>
      <c r="F1693" s="29">
        <v>24319.33</v>
      </c>
      <c r="G1693" s="29">
        <v>212819.25</v>
      </c>
      <c r="H1693" s="29">
        <v>911056.53</v>
      </c>
      <c r="I1693" s="29">
        <v>78473.070000000007</v>
      </c>
      <c r="J1693" s="208">
        <f t="shared" si="41"/>
        <v>9909443.0600000005</v>
      </c>
      <c r="K1693" s="208">
        <f t="shared" si="42"/>
        <v>1095379542.7099998</v>
      </c>
    </row>
    <row r="1694" spans="1:11" hidden="1" outlineLevel="1" x14ac:dyDescent="0.2">
      <c r="A1694" s="21" t="s">
        <v>883</v>
      </c>
      <c r="B1694" s="29">
        <v>0</v>
      </c>
      <c r="C1694" s="29">
        <v>0</v>
      </c>
      <c r="D1694" s="29">
        <v>0</v>
      </c>
      <c r="E1694" s="29">
        <v>0</v>
      </c>
      <c r="F1694" s="29">
        <v>0</v>
      </c>
      <c r="G1694" s="29">
        <v>0</v>
      </c>
      <c r="H1694" s="29">
        <v>0</v>
      </c>
      <c r="I1694" s="29">
        <v>0</v>
      </c>
      <c r="J1694" s="208">
        <f t="shared" si="41"/>
        <v>0</v>
      </c>
      <c r="K1694" s="208">
        <f t="shared" si="42"/>
        <v>1463464.75</v>
      </c>
    </row>
    <row r="1695" spans="1:11" hidden="1" outlineLevel="1" x14ac:dyDescent="0.2">
      <c r="A1695" s="21" t="s">
        <v>884</v>
      </c>
      <c r="B1695" s="29">
        <v>112143.75</v>
      </c>
      <c r="C1695" s="29">
        <v>0</v>
      </c>
      <c r="D1695" s="29">
        <v>0</v>
      </c>
      <c r="E1695" s="29">
        <v>0</v>
      </c>
      <c r="F1695" s="29">
        <v>0</v>
      </c>
      <c r="G1695" s="29">
        <v>0</v>
      </c>
      <c r="H1695" s="29">
        <v>3190</v>
      </c>
      <c r="I1695" s="29">
        <v>0</v>
      </c>
      <c r="J1695" s="208">
        <f t="shared" si="41"/>
        <v>108953.75</v>
      </c>
      <c r="K1695" s="208">
        <f t="shared" si="42"/>
        <v>3421741.59</v>
      </c>
    </row>
    <row r="1696" spans="1:11" hidden="1" outlineLevel="1" x14ac:dyDescent="0.2">
      <c r="A1696" s="21" t="s">
        <v>885</v>
      </c>
      <c r="B1696" s="29">
        <v>80861.37</v>
      </c>
      <c r="C1696" s="29">
        <v>0</v>
      </c>
      <c r="D1696" s="29">
        <v>0</v>
      </c>
      <c r="E1696" s="29">
        <v>0</v>
      </c>
      <c r="F1696" s="29">
        <v>0</v>
      </c>
      <c r="G1696" s="29">
        <v>0</v>
      </c>
      <c r="H1696" s="29">
        <v>0</v>
      </c>
      <c r="I1696" s="29">
        <v>0</v>
      </c>
      <c r="J1696" s="208">
        <f t="shared" si="41"/>
        <v>80861.37</v>
      </c>
      <c r="K1696" s="208">
        <f t="shared" si="42"/>
        <v>5453769.0999999996</v>
      </c>
    </row>
    <row r="1697" spans="1:11" hidden="1" outlineLevel="1" x14ac:dyDescent="0.2">
      <c r="A1697" s="2" t="s">
        <v>886</v>
      </c>
      <c r="B1697" s="208">
        <v>4444.7700000000004</v>
      </c>
      <c r="C1697" s="208">
        <v>-2103.52</v>
      </c>
      <c r="D1697" s="208">
        <v>0</v>
      </c>
      <c r="E1697" s="208">
        <v>0</v>
      </c>
      <c r="F1697" s="208">
        <v>0</v>
      </c>
      <c r="G1697" s="208">
        <v>0</v>
      </c>
      <c r="H1697" s="208">
        <v>0</v>
      </c>
      <c r="I1697" s="208">
        <v>0</v>
      </c>
      <c r="J1697" s="208">
        <f t="shared" ref="J1697:J1728" si="43">B1697+C1697+D1697+E1697+F1697+G1697-H1697-I1697</f>
        <v>2341.2500000000005</v>
      </c>
      <c r="K1697" s="208">
        <f t="shared" si="42"/>
        <v>11344019.449999999</v>
      </c>
    </row>
    <row r="1698" spans="1:11" hidden="1" outlineLevel="1" x14ac:dyDescent="0.2">
      <c r="A1698" s="2" t="s">
        <v>887</v>
      </c>
      <c r="B1698" s="208">
        <v>0</v>
      </c>
      <c r="C1698" s="208">
        <v>0</v>
      </c>
      <c r="D1698" s="208">
        <v>0</v>
      </c>
      <c r="E1698" s="208">
        <v>0</v>
      </c>
      <c r="F1698" s="208">
        <v>0</v>
      </c>
      <c r="G1698" s="208">
        <v>0</v>
      </c>
      <c r="H1698" s="208">
        <v>0</v>
      </c>
      <c r="I1698" s="208">
        <v>0</v>
      </c>
      <c r="J1698" s="208">
        <f t="shared" si="43"/>
        <v>0</v>
      </c>
      <c r="K1698" s="208">
        <f t="shared" si="42"/>
        <v>270289.96000000002</v>
      </c>
    </row>
    <row r="1699" spans="1:11" hidden="1" outlineLevel="1" x14ac:dyDescent="0.2">
      <c r="A1699" s="2" t="s">
        <v>888</v>
      </c>
      <c r="B1699" s="208">
        <v>0</v>
      </c>
      <c r="C1699" s="208">
        <v>0</v>
      </c>
      <c r="D1699" s="208">
        <v>0</v>
      </c>
      <c r="E1699" s="208">
        <v>0</v>
      </c>
      <c r="F1699" s="208">
        <v>0</v>
      </c>
      <c r="G1699" s="208">
        <v>0</v>
      </c>
      <c r="H1699" s="208">
        <v>0</v>
      </c>
      <c r="I1699" s="208">
        <v>0</v>
      </c>
      <c r="J1699" s="208">
        <f t="shared" si="43"/>
        <v>0</v>
      </c>
      <c r="K1699" s="208">
        <f t="shared" si="42"/>
        <v>4034967.34</v>
      </c>
    </row>
    <row r="1700" spans="1:11" hidden="1" outlineLevel="1" x14ac:dyDescent="0.2">
      <c r="A1700" s="2" t="s">
        <v>889</v>
      </c>
      <c r="B1700" s="208">
        <v>0</v>
      </c>
      <c r="C1700" s="208">
        <v>0</v>
      </c>
      <c r="D1700" s="208">
        <v>0</v>
      </c>
      <c r="E1700" s="208">
        <v>0</v>
      </c>
      <c r="F1700" s="208">
        <v>0</v>
      </c>
      <c r="G1700" s="208">
        <v>0</v>
      </c>
      <c r="H1700" s="208">
        <v>0</v>
      </c>
      <c r="I1700" s="208">
        <v>0</v>
      </c>
      <c r="J1700" s="208">
        <f t="shared" si="43"/>
        <v>0</v>
      </c>
      <c r="K1700" s="208">
        <f t="shared" si="42"/>
        <v>918244.64999999991</v>
      </c>
    </row>
    <row r="1701" spans="1:11" hidden="1" outlineLevel="1" x14ac:dyDescent="0.2">
      <c r="A1701" s="2" t="s">
        <v>890</v>
      </c>
      <c r="B1701" s="208">
        <v>3132.9</v>
      </c>
      <c r="C1701" s="208">
        <v>0</v>
      </c>
      <c r="D1701" s="208">
        <v>0</v>
      </c>
      <c r="E1701" s="208">
        <v>0</v>
      </c>
      <c r="F1701" s="208">
        <v>0</v>
      </c>
      <c r="G1701" s="208">
        <v>0</v>
      </c>
      <c r="H1701" s="208">
        <v>0</v>
      </c>
      <c r="I1701" s="208">
        <v>0</v>
      </c>
      <c r="J1701" s="208">
        <f t="shared" si="43"/>
        <v>3132.9</v>
      </c>
      <c r="K1701" s="208">
        <f t="shared" si="42"/>
        <v>3193126.17</v>
      </c>
    </row>
    <row r="1702" spans="1:11" hidden="1" outlineLevel="1" x14ac:dyDescent="0.2">
      <c r="A1702" s="2" t="s">
        <v>891</v>
      </c>
      <c r="B1702" s="208">
        <v>3195.27</v>
      </c>
      <c r="C1702" s="208">
        <v>0</v>
      </c>
      <c r="D1702" s="208">
        <v>0</v>
      </c>
      <c r="E1702" s="208">
        <v>0</v>
      </c>
      <c r="F1702" s="208">
        <v>0</v>
      </c>
      <c r="G1702" s="208">
        <v>0</v>
      </c>
      <c r="H1702" s="208">
        <v>0</v>
      </c>
      <c r="I1702" s="208">
        <v>0</v>
      </c>
      <c r="J1702" s="208">
        <f t="shared" si="43"/>
        <v>3195.27</v>
      </c>
      <c r="K1702" s="208">
        <f t="shared" si="42"/>
        <v>483785.87000000005</v>
      </c>
    </row>
    <row r="1703" spans="1:11" hidden="1" outlineLevel="1" x14ac:dyDescent="0.2">
      <c r="A1703" s="2" t="s">
        <v>892</v>
      </c>
      <c r="B1703" s="208">
        <v>0</v>
      </c>
      <c r="C1703" s="208">
        <v>0</v>
      </c>
      <c r="D1703" s="208">
        <v>0</v>
      </c>
      <c r="E1703" s="208">
        <v>0</v>
      </c>
      <c r="F1703" s="208">
        <v>0</v>
      </c>
      <c r="G1703" s="208">
        <v>0</v>
      </c>
      <c r="H1703" s="208">
        <v>0</v>
      </c>
      <c r="I1703" s="208">
        <v>0</v>
      </c>
      <c r="J1703" s="208">
        <f t="shared" si="43"/>
        <v>0</v>
      </c>
      <c r="K1703" s="208">
        <f t="shared" si="42"/>
        <v>4301905.6199999992</v>
      </c>
    </row>
    <row r="1704" spans="1:11" hidden="1" outlineLevel="1" x14ac:dyDescent="0.2">
      <c r="A1704" s="2" t="s">
        <v>893</v>
      </c>
      <c r="B1704" s="208">
        <v>0</v>
      </c>
      <c r="C1704" s="208">
        <v>0</v>
      </c>
      <c r="D1704" s="208">
        <v>0</v>
      </c>
      <c r="E1704" s="208">
        <v>0</v>
      </c>
      <c r="F1704" s="208">
        <v>0</v>
      </c>
      <c r="G1704" s="208">
        <v>0</v>
      </c>
      <c r="H1704" s="208">
        <v>0</v>
      </c>
      <c r="I1704" s="208">
        <v>0</v>
      </c>
      <c r="J1704" s="208">
        <f t="shared" si="43"/>
        <v>0</v>
      </c>
      <c r="K1704" s="208">
        <f t="shared" si="42"/>
        <v>454672.74</v>
      </c>
    </row>
    <row r="1705" spans="1:11" hidden="1" outlineLevel="1" x14ac:dyDescent="0.2">
      <c r="A1705" s="2" t="s">
        <v>894</v>
      </c>
      <c r="B1705" s="208">
        <v>0</v>
      </c>
      <c r="C1705" s="208">
        <v>0</v>
      </c>
      <c r="D1705" s="208">
        <v>0</v>
      </c>
      <c r="E1705" s="208">
        <v>0</v>
      </c>
      <c r="F1705" s="208">
        <v>0</v>
      </c>
      <c r="G1705" s="208">
        <v>0</v>
      </c>
      <c r="H1705" s="208">
        <v>0</v>
      </c>
      <c r="I1705" s="208">
        <v>0</v>
      </c>
      <c r="J1705" s="208">
        <f t="shared" si="43"/>
        <v>0</v>
      </c>
      <c r="K1705" s="208">
        <f t="shared" si="42"/>
        <v>790464.27</v>
      </c>
    </row>
    <row r="1706" spans="1:11" hidden="1" outlineLevel="1" x14ac:dyDescent="0.2">
      <c r="A1706" s="2" t="s">
        <v>895</v>
      </c>
      <c r="B1706" s="208">
        <v>0</v>
      </c>
      <c r="C1706" s="208">
        <v>0</v>
      </c>
      <c r="D1706" s="208">
        <v>0</v>
      </c>
      <c r="E1706" s="208">
        <v>0</v>
      </c>
      <c r="F1706" s="208">
        <v>0</v>
      </c>
      <c r="G1706" s="208">
        <v>0</v>
      </c>
      <c r="H1706" s="208">
        <v>0</v>
      </c>
      <c r="I1706" s="208">
        <v>0</v>
      </c>
      <c r="J1706" s="208">
        <f t="shared" si="43"/>
        <v>0</v>
      </c>
      <c r="K1706" s="208">
        <f t="shared" si="42"/>
        <v>1328359.57</v>
      </c>
    </row>
    <row r="1707" spans="1:11" hidden="1" outlineLevel="1" x14ac:dyDescent="0.2">
      <c r="A1707" s="2" t="s">
        <v>896</v>
      </c>
      <c r="B1707" s="208">
        <v>2097586.63</v>
      </c>
      <c r="C1707" s="208">
        <v>777430.96</v>
      </c>
      <c r="D1707" s="208">
        <v>0</v>
      </c>
      <c r="E1707" s="208">
        <v>94284.58</v>
      </c>
      <c r="F1707" s="208">
        <v>0</v>
      </c>
      <c r="G1707" s="208">
        <v>0</v>
      </c>
      <c r="H1707" s="208">
        <v>0</v>
      </c>
      <c r="I1707" s="208">
        <v>86548.76</v>
      </c>
      <c r="J1707" s="208">
        <f t="shared" si="43"/>
        <v>2882753.41</v>
      </c>
      <c r="K1707" s="208">
        <f t="shared" si="42"/>
        <v>5851575.8399999999</v>
      </c>
    </row>
    <row r="1708" spans="1:11" hidden="1" outlineLevel="1" x14ac:dyDescent="0.2">
      <c r="A1708" s="2" t="s">
        <v>897</v>
      </c>
      <c r="B1708" s="208">
        <v>0</v>
      </c>
      <c r="C1708" s="208">
        <v>0</v>
      </c>
      <c r="D1708" s="208">
        <v>0</v>
      </c>
      <c r="E1708" s="208">
        <v>0</v>
      </c>
      <c r="F1708" s="208">
        <v>0</v>
      </c>
      <c r="G1708" s="208">
        <v>0</v>
      </c>
      <c r="H1708" s="208">
        <v>0</v>
      </c>
      <c r="I1708" s="208">
        <v>0</v>
      </c>
      <c r="J1708" s="208">
        <f t="shared" si="43"/>
        <v>0</v>
      </c>
      <c r="K1708" s="208">
        <f t="shared" si="42"/>
        <v>1573368.07</v>
      </c>
    </row>
    <row r="1709" spans="1:11" hidden="1" outlineLevel="1" x14ac:dyDescent="0.2">
      <c r="A1709" s="2" t="s">
        <v>898</v>
      </c>
      <c r="B1709" s="208">
        <v>0</v>
      </c>
      <c r="C1709" s="208">
        <v>0</v>
      </c>
      <c r="D1709" s="208">
        <v>0</v>
      </c>
      <c r="E1709" s="208">
        <v>0</v>
      </c>
      <c r="F1709" s="208">
        <v>0</v>
      </c>
      <c r="G1709" s="208">
        <v>0</v>
      </c>
      <c r="H1709" s="208">
        <v>0</v>
      </c>
      <c r="I1709" s="208">
        <v>0</v>
      </c>
      <c r="J1709" s="208">
        <f t="shared" si="43"/>
        <v>0</v>
      </c>
      <c r="K1709" s="208">
        <f t="shared" si="42"/>
        <v>2850788.2399999998</v>
      </c>
    </row>
    <row r="1710" spans="1:11" hidden="1" outlineLevel="1" x14ac:dyDescent="0.2">
      <c r="A1710" s="2" t="s">
        <v>899</v>
      </c>
      <c r="B1710" s="208">
        <v>0</v>
      </c>
      <c r="C1710" s="208">
        <v>0</v>
      </c>
      <c r="D1710" s="208">
        <v>0</v>
      </c>
      <c r="E1710" s="208">
        <v>0</v>
      </c>
      <c r="F1710" s="208">
        <v>0</v>
      </c>
      <c r="G1710" s="208">
        <v>0</v>
      </c>
      <c r="H1710" s="208">
        <v>0</v>
      </c>
      <c r="I1710" s="208">
        <v>0</v>
      </c>
      <c r="J1710" s="208">
        <f t="shared" si="43"/>
        <v>0</v>
      </c>
      <c r="K1710" s="208">
        <f t="shared" si="42"/>
        <v>1709588.3499999999</v>
      </c>
    </row>
    <row r="1711" spans="1:11" hidden="1" outlineLevel="1" x14ac:dyDescent="0.2">
      <c r="A1711" s="2" t="s">
        <v>900</v>
      </c>
      <c r="B1711" s="208">
        <v>0</v>
      </c>
      <c r="C1711" s="208">
        <v>0</v>
      </c>
      <c r="D1711" s="208">
        <v>0</v>
      </c>
      <c r="E1711" s="208">
        <v>0</v>
      </c>
      <c r="F1711" s="208">
        <v>0</v>
      </c>
      <c r="G1711" s="208">
        <v>0</v>
      </c>
      <c r="H1711" s="208">
        <v>0</v>
      </c>
      <c r="I1711" s="208">
        <v>0</v>
      </c>
      <c r="J1711" s="208">
        <f t="shared" si="43"/>
        <v>0</v>
      </c>
      <c r="K1711" s="208">
        <f t="shared" si="42"/>
        <v>8216296.2599999988</v>
      </c>
    </row>
    <row r="1712" spans="1:11" hidden="1" outlineLevel="1" x14ac:dyDescent="0.2">
      <c r="A1712" s="2" t="s">
        <v>901</v>
      </c>
      <c r="B1712" s="208">
        <v>0</v>
      </c>
      <c r="C1712" s="208">
        <v>0</v>
      </c>
      <c r="D1712" s="208">
        <v>0</v>
      </c>
      <c r="E1712" s="208">
        <v>0</v>
      </c>
      <c r="F1712" s="208">
        <v>0</v>
      </c>
      <c r="G1712" s="208">
        <v>0</v>
      </c>
      <c r="H1712" s="208">
        <v>0</v>
      </c>
      <c r="I1712" s="208">
        <v>0</v>
      </c>
      <c r="J1712" s="208">
        <f t="shared" si="43"/>
        <v>0</v>
      </c>
      <c r="K1712" s="208">
        <f t="shared" si="42"/>
        <v>4805103.4399999995</v>
      </c>
    </row>
    <row r="1713" spans="1:11" hidden="1" outlineLevel="1" x14ac:dyDescent="0.2">
      <c r="A1713" s="2" t="s">
        <v>902</v>
      </c>
      <c r="B1713" s="208">
        <v>1929.28</v>
      </c>
      <c r="C1713" s="208">
        <v>0</v>
      </c>
      <c r="D1713" s="208">
        <v>0</v>
      </c>
      <c r="E1713" s="208">
        <v>0</v>
      </c>
      <c r="F1713" s="208">
        <v>0</v>
      </c>
      <c r="G1713" s="208">
        <v>0</v>
      </c>
      <c r="H1713" s="208">
        <v>0</v>
      </c>
      <c r="I1713" s="208">
        <v>0</v>
      </c>
      <c r="J1713" s="208">
        <f t="shared" si="43"/>
        <v>1929.28</v>
      </c>
      <c r="K1713" s="208">
        <f t="shared" si="42"/>
        <v>5298344.3000000007</v>
      </c>
    </row>
    <row r="1714" spans="1:11" hidden="1" outlineLevel="1" x14ac:dyDescent="0.2">
      <c r="A1714" s="2" t="s">
        <v>903</v>
      </c>
      <c r="B1714" s="208">
        <v>0</v>
      </c>
      <c r="C1714" s="208">
        <v>0</v>
      </c>
      <c r="D1714" s="208">
        <v>0</v>
      </c>
      <c r="E1714" s="208">
        <v>0</v>
      </c>
      <c r="F1714" s="208">
        <v>0</v>
      </c>
      <c r="G1714" s="208">
        <v>0</v>
      </c>
      <c r="H1714" s="208">
        <v>0</v>
      </c>
      <c r="I1714" s="208">
        <v>0</v>
      </c>
      <c r="J1714" s="208">
        <f t="shared" si="43"/>
        <v>0</v>
      </c>
      <c r="K1714" s="208">
        <f t="shared" si="42"/>
        <v>7009036.7100000009</v>
      </c>
    </row>
    <row r="1715" spans="1:11" hidden="1" outlineLevel="1" x14ac:dyDescent="0.2">
      <c r="A1715" s="2" t="s">
        <v>904</v>
      </c>
      <c r="B1715" s="208">
        <v>21345.19</v>
      </c>
      <c r="C1715" s="208">
        <v>0</v>
      </c>
      <c r="D1715" s="208">
        <v>0</v>
      </c>
      <c r="E1715" s="208">
        <v>0</v>
      </c>
      <c r="F1715" s="208">
        <v>0</v>
      </c>
      <c r="G1715" s="208">
        <v>0</v>
      </c>
      <c r="H1715" s="208">
        <v>0</v>
      </c>
      <c r="I1715" s="208">
        <v>0</v>
      </c>
      <c r="J1715" s="208">
        <f t="shared" si="43"/>
        <v>21345.19</v>
      </c>
      <c r="K1715" s="208">
        <f t="shared" si="42"/>
        <v>2671924.5999999996</v>
      </c>
    </row>
    <row r="1716" spans="1:11" hidden="1" outlineLevel="1" x14ac:dyDescent="0.2">
      <c r="A1716" s="2" t="s">
        <v>905</v>
      </c>
      <c r="B1716" s="208">
        <v>1106794.79</v>
      </c>
      <c r="C1716" s="208">
        <v>18486.78</v>
      </c>
      <c r="D1716" s="208">
        <v>5524.64</v>
      </c>
      <c r="E1716" s="208">
        <v>0</v>
      </c>
      <c r="F1716" s="208">
        <v>0</v>
      </c>
      <c r="G1716" s="208">
        <v>0</v>
      </c>
      <c r="H1716" s="208">
        <v>18791.23</v>
      </c>
      <c r="I1716" s="208">
        <v>0</v>
      </c>
      <c r="J1716" s="208">
        <f t="shared" si="43"/>
        <v>1112014.98</v>
      </c>
      <c r="K1716" s="208">
        <f t="shared" si="42"/>
        <v>33571044.549999997</v>
      </c>
    </row>
    <row r="1717" spans="1:11" hidden="1" outlineLevel="1" x14ac:dyDescent="0.2">
      <c r="A1717" s="2" t="s">
        <v>906</v>
      </c>
      <c r="B1717" s="208">
        <v>0</v>
      </c>
      <c r="C1717" s="208">
        <v>0</v>
      </c>
      <c r="D1717" s="208">
        <v>0</v>
      </c>
      <c r="E1717" s="208">
        <v>0</v>
      </c>
      <c r="F1717" s="208">
        <v>0</v>
      </c>
      <c r="G1717" s="208">
        <v>0</v>
      </c>
      <c r="H1717" s="208">
        <v>0</v>
      </c>
      <c r="I1717" s="208">
        <v>0</v>
      </c>
      <c r="J1717" s="208">
        <f t="shared" si="43"/>
        <v>0</v>
      </c>
      <c r="K1717" s="208">
        <f t="shared" si="42"/>
        <v>666075.51</v>
      </c>
    </row>
    <row r="1718" spans="1:11" hidden="1" outlineLevel="1" x14ac:dyDescent="0.2">
      <c r="A1718" s="2" t="s">
        <v>907</v>
      </c>
      <c r="B1718" s="208">
        <v>0</v>
      </c>
      <c r="C1718" s="208">
        <v>0</v>
      </c>
      <c r="D1718" s="208">
        <v>0</v>
      </c>
      <c r="E1718" s="208">
        <v>0</v>
      </c>
      <c r="F1718" s="208">
        <v>0</v>
      </c>
      <c r="G1718" s="208">
        <v>0</v>
      </c>
      <c r="H1718" s="208">
        <v>0</v>
      </c>
      <c r="I1718" s="208">
        <v>0</v>
      </c>
      <c r="J1718" s="208">
        <f t="shared" si="43"/>
        <v>0</v>
      </c>
      <c r="K1718" s="208">
        <f t="shared" si="42"/>
        <v>3671783.4800000004</v>
      </c>
    </row>
    <row r="1719" spans="1:11" hidden="1" outlineLevel="1" x14ac:dyDescent="0.2">
      <c r="A1719" s="2" t="s">
        <v>908</v>
      </c>
      <c r="B1719" s="208">
        <v>-4146.25</v>
      </c>
      <c r="C1719" s="208">
        <v>0</v>
      </c>
      <c r="D1719" s="208">
        <v>0</v>
      </c>
      <c r="E1719" s="208">
        <v>0</v>
      </c>
      <c r="F1719" s="208">
        <v>0</v>
      </c>
      <c r="G1719" s="208">
        <v>0</v>
      </c>
      <c r="H1719" s="208">
        <v>0</v>
      </c>
      <c r="I1719" s="208">
        <v>0</v>
      </c>
      <c r="J1719" s="208">
        <f t="shared" si="43"/>
        <v>-4146.25</v>
      </c>
      <c r="K1719" s="208">
        <f t="shared" si="42"/>
        <v>2881020.15</v>
      </c>
    </row>
    <row r="1720" spans="1:11" hidden="1" outlineLevel="1" x14ac:dyDescent="0.2">
      <c r="A1720" s="2" t="s">
        <v>909</v>
      </c>
      <c r="B1720" s="208">
        <v>0</v>
      </c>
      <c r="C1720" s="208">
        <v>0</v>
      </c>
      <c r="D1720" s="208">
        <v>0</v>
      </c>
      <c r="E1720" s="208">
        <v>0</v>
      </c>
      <c r="F1720" s="208">
        <v>0</v>
      </c>
      <c r="G1720" s="208">
        <v>0</v>
      </c>
      <c r="H1720" s="208">
        <v>0</v>
      </c>
      <c r="I1720" s="208">
        <v>0</v>
      </c>
      <c r="J1720" s="208">
        <f t="shared" si="43"/>
        <v>0</v>
      </c>
      <c r="K1720" s="208">
        <f t="shared" si="42"/>
        <v>6478389.1100000003</v>
      </c>
    </row>
    <row r="1721" spans="1:11" hidden="1" outlineLevel="1" x14ac:dyDescent="0.2">
      <c r="A1721" s="2" t="s">
        <v>910</v>
      </c>
      <c r="B1721" s="208">
        <v>0</v>
      </c>
      <c r="C1721" s="208">
        <v>0</v>
      </c>
      <c r="D1721" s="208">
        <v>0</v>
      </c>
      <c r="E1721" s="208">
        <v>0</v>
      </c>
      <c r="F1721" s="208">
        <v>0</v>
      </c>
      <c r="G1721" s="208">
        <v>0</v>
      </c>
      <c r="H1721" s="208">
        <v>0</v>
      </c>
      <c r="I1721" s="208">
        <v>0</v>
      </c>
      <c r="J1721" s="208">
        <f t="shared" si="43"/>
        <v>0</v>
      </c>
      <c r="K1721" s="208">
        <f t="shared" si="42"/>
        <v>5655534.9999999991</v>
      </c>
    </row>
    <row r="1722" spans="1:11" hidden="1" outlineLevel="1" x14ac:dyDescent="0.2">
      <c r="A1722" s="2" t="s">
        <v>911</v>
      </c>
      <c r="B1722" s="208">
        <v>-2499.0100000000002</v>
      </c>
      <c r="C1722" s="208">
        <v>0</v>
      </c>
      <c r="D1722" s="208">
        <v>0</v>
      </c>
      <c r="E1722" s="208">
        <v>0</v>
      </c>
      <c r="F1722" s="208">
        <v>0</v>
      </c>
      <c r="G1722" s="208">
        <v>0</v>
      </c>
      <c r="H1722" s="208">
        <v>0</v>
      </c>
      <c r="I1722" s="208">
        <v>0</v>
      </c>
      <c r="J1722" s="208">
        <f t="shared" si="43"/>
        <v>-2499.0100000000002</v>
      </c>
      <c r="K1722" s="208">
        <f t="shared" ref="K1722:K1753" si="44">J847+J1722</f>
        <v>481336.89999999997</v>
      </c>
    </row>
    <row r="1723" spans="1:11" hidden="1" outlineLevel="1" x14ac:dyDescent="0.2">
      <c r="A1723" s="2" t="s">
        <v>912</v>
      </c>
      <c r="B1723" s="208">
        <v>0</v>
      </c>
      <c r="C1723" s="208">
        <v>0</v>
      </c>
      <c r="D1723" s="208">
        <v>0</v>
      </c>
      <c r="E1723" s="208">
        <v>0</v>
      </c>
      <c r="F1723" s="208">
        <v>0</v>
      </c>
      <c r="G1723" s="208">
        <v>0</v>
      </c>
      <c r="H1723" s="208">
        <v>0</v>
      </c>
      <c r="I1723" s="208">
        <v>0</v>
      </c>
      <c r="J1723" s="208">
        <f t="shared" si="43"/>
        <v>0</v>
      </c>
      <c r="K1723" s="208">
        <f t="shared" si="44"/>
        <v>333377.21999999997</v>
      </c>
    </row>
    <row r="1724" spans="1:11" hidden="1" outlineLevel="1" x14ac:dyDescent="0.2">
      <c r="A1724" s="2" t="s">
        <v>913</v>
      </c>
      <c r="B1724" s="208">
        <v>0</v>
      </c>
      <c r="C1724" s="208">
        <v>0</v>
      </c>
      <c r="D1724" s="208">
        <v>0</v>
      </c>
      <c r="E1724" s="208">
        <v>0</v>
      </c>
      <c r="F1724" s="208">
        <v>0</v>
      </c>
      <c r="G1724" s="208">
        <v>0</v>
      </c>
      <c r="H1724" s="208">
        <v>0</v>
      </c>
      <c r="I1724" s="208">
        <v>0</v>
      </c>
      <c r="J1724" s="208">
        <f t="shared" si="43"/>
        <v>0</v>
      </c>
      <c r="K1724" s="208">
        <f t="shared" si="44"/>
        <v>1101228.26</v>
      </c>
    </row>
    <row r="1725" spans="1:11" hidden="1" outlineLevel="1" x14ac:dyDescent="0.2">
      <c r="A1725" s="2" t="s">
        <v>914</v>
      </c>
      <c r="B1725" s="208">
        <v>294030.92</v>
      </c>
      <c r="C1725" s="208">
        <v>7866.35</v>
      </c>
      <c r="D1725" s="208">
        <v>3833.01</v>
      </c>
      <c r="E1725" s="208">
        <v>0</v>
      </c>
      <c r="F1725" s="208">
        <v>0</v>
      </c>
      <c r="G1725" s="208">
        <v>0</v>
      </c>
      <c r="H1725" s="208">
        <v>-3767.44</v>
      </c>
      <c r="I1725" s="208">
        <v>723.03</v>
      </c>
      <c r="J1725" s="208">
        <f t="shared" si="43"/>
        <v>308774.68999999994</v>
      </c>
      <c r="K1725" s="208">
        <f t="shared" si="44"/>
        <v>7456365.3599999994</v>
      </c>
    </row>
    <row r="1726" spans="1:11" hidden="1" outlineLevel="1" x14ac:dyDescent="0.2">
      <c r="A1726" s="2" t="s">
        <v>915</v>
      </c>
      <c r="B1726" s="208">
        <v>10203.02</v>
      </c>
      <c r="C1726" s="208">
        <v>0</v>
      </c>
      <c r="D1726" s="208">
        <v>0</v>
      </c>
      <c r="E1726" s="208">
        <v>0</v>
      </c>
      <c r="F1726" s="208">
        <v>0</v>
      </c>
      <c r="G1726" s="208">
        <v>0</v>
      </c>
      <c r="H1726" s="208">
        <v>0</v>
      </c>
      <c r="I1726" s="208">
        <v>0</v>
      </c>
      <c r="J1726" s="208">
        <f t="shared" si="43"/>
        <v>10203.02</v>
      </c>
      <c r="K1726" s="208">
        <f t="shared" si="44"/>
        <v>3758475.16</v>
      </c>
    </row>
    <row r="1727" spans="1:11" hidden="1" outlineLevel="1" x14ac:dyDescent="0.2">
      <c r="A1727" s="2" t="s">
        <v>916</v>
      </c>
      <c r="B1727" s="208">
        <v>0</v>
      </c>
      <c r="C1727" s="208">
        <v>0</v>
      </c>
      <c r="D1727" s="208">
        <v>0</v>
      </c>
      <c r="E1727" s="208">
        <v>0</v>
      </c>
      <c r="F1727" s="208">
        <v>0</v>
      </c>
      <c r="G1727" s="208">
        <v>0</v>
      </c>
      <c r="H1727" s="208">
        <v>0</v>
      </c>
      <c r="I1727" s="208">
        <v>0</v>
      </c>
      <c r="J1727" s="208">
        <f t="shared" si="43"/>
        <v>0</v>
      </c>
      <c r="K1727" s="208">
        <f t="shared" si="44"/>
        <v>2861635.33</v>
      </c>
    </row>
    <row r="1728" spans="1:11" hidden="1" outlineLevel="1" x14ac:dyDescent="0.2">
      <c r="A1728" s="2" t="s">
        <v>917</v>
      </c>
      <c r="B1728" s="208">
        <v>-1849.32</v>
      </c>
      <c r="C1728" s="208">
        <v>0</v>
      </c>
      <c r="D1728" s="208">
        <v>0</v>
      </c>
      <c r="E1728" s="208">
        <v>0</v>
      </c>
      <c r="F1728" s="208">
        <v>0</v>
      </c>
      <c r="G1728" s="208">
        <v>0</v>
      </c>
      <c r="H1728" s="208">
        <v>0</v>
      </c>
      <c r="I1728" s="208">
        <v>0</v>
      </c>
      <c r="J1728" s="208">
        <f t="shared" si="43"/>
        <v>-1849.32</v>
      </c>
      <c r="K1728" s="208">
        <f t="shared" si="44"/>
        <v>6290956.2599999998</v>
      </c>
    </row>
    <row r="1729" spans="1:11" hidden="1" outlineLevel="1" x14ac:dyDescent="0.2">
      <c r="A1729" s="2" t="s">
        <v>785</v>
      </c>
      <c r="B1729" s="208">
        <v>752378.32</v>
      </c>
      <c r="C1729" s="208">
        <v>0</v>
      </c>
      <c r="D1729" s="208">
        <v>3.76</v>
      </c>
      <c r="E1729" s="208">
        <v>0</v>
      </c>
      <c r="F1729" s="208">
        <v>0</v>
      </c>
      <c r="G1729" s="208">
        <v>0</v>
      </c>
      <c r="H1729" s="208">
        <v>0</v>
      </c>
      <c r="I1729" s="208">
        <v>-100.62</v>
      </c>
      <c r="J1729" s="208">
        <f t="shared" ref="J1729:J1753" si="45">B1729+C1729+D1729+E1729+F1729+G1729-H1729-I1729</f>
        <v>752482.7</v>
      </c>
      <c r="K1729" s="208">
        <f t="shared" si="44"/>
        <v>45871215.800000012</v>
      </c>
    </row>
    <row r="1730" spans="1:11" hidden="1" outlineLevel="1" x14ac:dyDescent="0.2">
      <c r="A1730" s="2" t="s">
        <v>918</v>
      </c>
      <c r="B1730" s="208">
        <v>24062.13</v>
      </c>
      <c r="C1730" s="208">
        <v>0</v>
      </c>
      <c r="D1730" s="208">
        <v>0</v>
      </c>
      <c r="E1730" s="208">
        <v>0</v>
      </c>
      <c r="F1730" s="208">
        <v>0</v>
      </c>
      <c r="G1730" s="208">
        <v>0</v>
      </c>
      <c r="H1730" s="208">
        <v>0</v>
      </c>
      <c r="I1730" s="208">
        <v>0</v>
      </c>
      <c r="J1730" s="208">
        <f t="shared" si="45"/>
        <v>24062.13</v>
      </c>
      <c r="K1730" s="208">
        <f t="shared" si="44"/>
        <v>4028640.15</v>
      </c>
    </row>
    <row r="1731" spans="1:11" hidden="1" outlineLevel="1" x14ac:dyDescent="0.2">
      <c r="A1731" s="2" t="s">
        <v>919</v>
      </c>
      <c r="B1731" s="208">
        <v>-18808.349999999999</v>
      </c>
      <c r="C1731" s="208">
        <v>0</v>
      </c>
      <c r="D1731" s="208">
        <v>332.75</v>
      </c>
      <c r="E1731" s="208">
        <v>0</v>
      </c>
      <c r="F1731" s="208">
        <v>0</v>
      </c>
      <c r="G1731" s="208">
        <v>0</v>
      </c>
      <c r="H1731" s="208">
        <v>0</v>
      </c>
      <c r="I1731" s="208">
        <v>0</v>
      </c>
      <c r="J1731" s="208">
        <f t="shared" si="45"/>
        <v>-18475.599999999999</v>
      </c>
      <c r="K1731" s="208">
        <f t="shared" si="44"/>
        <v>8395228.0299999993</v>
      </c>
    </row>
    <row r="1732" spans="1:11" hidden="1" outlineLevel="1" x14ac:dyDescent="0.2">
      <c r="A1732" s="2" t="s">
        <v>920</v>
      </c>
      <c r="B1732" s="208">
        <v>0</v>
      </c>
      <c r="C1732" s="208">
        <v>0</v>
      </c>
      <c r="D1732" s="208">
        <v>0</v>
      </c>
      <c r="E1732" s="208">
        <v>0</v>
      </c>
      <c r="F1732" s="208">
        <v>0</v>
      </c>
      <c r="G1732" s="208">
        <v>0</v>
      </c>
      <c r="H1732" s="208">
        <v>0</v>
      </c>
      <c r="I1732" s="208">
        <v>0</v>
      </c>
      <c r="J1732" s="208">
        <f t="shared" si="45"/>
        <v>0</v>
      </c>
      <c r="K1732" s="208">
        <f t="shared" si="44"/>
        <v>928647.64</v>
      </c>
    </row>
    <row r="1733" spans="1:11" hidden="1" outlineLevel="1" x14ac:dyDescent="0.2">
      <c r="A1733" s="2" t="s">
        <v>921</v>
      </c>
      <c r="B1733" s="208">
        <v>-1405.29</v>
      </c>
      <c r="C1733" s="208">
        <v>0</v>
      </c>
      <c r="D1733" s="208">
        <v>0</v>
      </c>
      <c r="E1733" s="208">
        <v>0</v>
      </c>
      <c r="F1733" s="208">
        <v>0</v>
      </c>
      <c r="G1733" s="208">
        <v>0</v>
      </c>
      <c r="H1733" s="208">
        <v>0</v>
      </c>
      <c r="I1733" s="208">
        <v>0</v>
      </c>
      <c r="J1733" s="208">
        <f t="shared" si="45"/>
        <v>-1405.29</v>
      </c>
      <c r="K1733" s="208">
        <f t="shared" si="44"/>
        <v>3269786.7600000002</v>
      </c>
    </row>
    <row r="1734" spans="1:11" hidden="1" outlineLevel="1" x14ac:dyDescent="0.2">
      <c r="A1734" s="2" t="s">
        <v>922</v>
      </c>
      <c r="B1734" s="208">
        <v>0</v>
      </c>
      <c r="C1734" s="208">
        <v>0</v>
      </c>
      <c r="D1734" s="208">
        <v>0</v>
      </c>
      <c r="E1734" s="208">
        <v>0</v>
      </c>
      <c r="F1734" s="208">
        <v>0</v>
      </c>
      <c r="G1734" s="208">
        <v>0</v>
      </c>
      <c r="H1734" s="208">
        <v>0</v>
      </c>
      <c r="I1734" s="208">
        <v>0</v>
      </c>
      <c r="J1734" s="208">
        <f t="shared" si="45"/>
        <v>0</v>
      </c>
      <c r="K1734" s="208">
        <f t="shared" si="44"/>
        <v>676777.15</v>
      </c>
    </row>
    <row r="1735" spans="1:11" hidden="1" outlineLevel="1" x14ac:dyDescent="0.2">
      <c r="A1735" s="2" t="s">
        <v>923</v>
      </c>
      <c r="B1735" s="208">
        <v>0</v>
      </c>
      <c r="C1735" s="208">
        <v>0</v>
      </c>
      <c r="D1735" s="208">
        <v>0</v>
      </c>
      <c r="E1735" s="208">
        <v>0</v>
      </c>
      <c r="F1735" s="208">
        <v>0</v>
      </c>
      <c r="G1735" s="208">
        <v>0</v>
      </c>
      <c r="H1735" s="208">
        <v>0</v>
      </c>
      <c r="I1735" s="208">
        <v>0</v>
      </c>
      <c r="J1735" s="208">
        <f t="shared" si="45"/>
        <v>0</v>
      </c>
      <c r="K1735" s="208">
        <f t="shared" si="44"/>
        <v>2493997.96</v>
      </c>
    </row>
    <row r="1736" spans="1:11" hidden="1" outlineLevel="1" x14ac:dyDescent="0.2">
      <c r="A1736" s="2" t="s">
        <v>924</v>
      </c>
      <c r="B1736" s="208">
        <v>47882.13</v>
      </c>
      <c r="C1736" s="208">
        <v>0</v>
      </c>
      <c r="D1736" s="208">
        <v>105.53</v>
      </c>
      <c r="E1736" s="208">
        <v>0</v>
      </c>
      <c r="F1736" s="208">
        <v>0</v>
      </c>
      <c r="G1736" s="208">
        <v>39299.75</v>
      </c>
      <c r="H1736" s="208">
        <v>0</v>
      </c>
      <c r="I1736" s="208">
        <v>0</v>
      </c>
      <c r="J1736" s="208">
        <f t="shared" si="45"/>
        <v>87287.41</v>
      </c>
      <c r="K1736" s="208">
        <f t="shared" si="44"/>
        <v>8593176.1999999993</v>
      </c>
    </row>
    <row r="1737" spans="1:11" hidden="1" outlineLevel="1" x14ac:dyDescent="0.2">
      <c r="A1737" s="2" t="s">
        <v>381</v>
      </c>
      <c r="B1737" s="208">
        <v>9716.24</v>
      </c>
      <c r="C1737" s="208">
        <v>-230.97</v>
      </c>
      <c r="D1737" s="208">
        <v>1662.05</v>
      </c>
      <c r="E1737" s="208">
        <v>0</v>
      </c>
      <c r="F1737" s="208">
        <v>0</v>
      </c>
      <c r="G1737" s="208">
        <v>0</v>
      </c>
      <c r="H1737" s="208">
        <v>0</v>
      </c>
      <c r="I1737" s="208">
        <v>0</v>
      </c>
      <c r="J1737" s="208">
        <f t="shared" si="45"/>
        <v>11147.32</v>
      </c>
      <c r="K1737" s="208">
        <f t="shared" si="44"/>
        <v>7158718.8799999999</v>
      </c>
    </row>
    <row r="1738" spans="1:11" hidden="1" outlineLevel="1" x14ac:dyDescent="0.2">
      <c r="A1738" s="2" t="s">
        <v>925</v>
      </c>
      <c r="B1738" s="208">
        <v>0</v>
      </c>
      <c r="C1738" s="208">
        <v>0</v>
      </c>
      <c r="D1738" s="208">
        <v>0</v>
      </c>
      <c r="E1738" s="208">
        <v>0</v>
      </c>
      <c r="F1738" s="208">
        <v>0</v>
      </c>
      <c r="G1738" s="208">
        <v>0</v>
      </c>
      <c r="H1738" s="208">
        <v>0</v>
      </c>
      <c r="I1738" s="208">
        <v>0</v>
      </c>
      <c r="J1738" s="208">
        <f t="shared" si="45"/>
        <v>0</v>
      </c>
      <c r="K1738" s="208">
        <f t="shared" si="44"/>
        <v>6509121.0599999996</v>
      </c>
    </row>
    <row r="1739" spans="1:11" hidden="1" outlineLevel="1" x14ac:dyDescent="0.2">
      <c r="A1739" s="2" t="s">
        <v>926</v>
      </c>
      <c r="B1739" s="208">
        <v>-8363.82</v>
      </c>
      <c r="C1739" s="208">
        <v>0</v>
      </c>
      <c r="D1739" s="208">
        <v>0</v>
      </c>
      <c r="E1739" s="208">
        <v>0</v>
      </c>
      <c r="F1739" s="208">
        <v>0</v>
      </c>
      <c r="G1739" s="208">
        <v>0</v>
      </c>
      <c r="H1739" s="208">
        <v>0</v>
      </c>
      <c r="I1739" s="208">
        <v>0</v>
      </c>
      <c r="J1739" s="208">
        <f t="shared" si="45"/>
        <v>-8363.82</v>
      </c>
      <c r="K1739" s="208">
        <f t="shared" si="44"/>
        <v>3591487.78</v>
      </c>
    </row>
    <row r="1740" spans="1:11" hidden="1" outlineLevel="1" x14ac:dyDescent="0.2">
      <c r="A1740" s="2" t="s">
        <v>319</v>
      </c>
      <c r="B1740" s="208">
        <v>403704.01</v>
      </c>
      <c r="C1740" s="208">
        <v>615.97</v>
      </c>
      <c r="D1740" s="208">
        <v>0</v>
      </c>
      <c r="E1740" s="208">
        <v>13081.51</v>
      </c>
      <c r="F1740" s="208">
        <v>0</v>
      </c>
      <c r="G1740" s="208">
        <v>0</v>
      </c>
      <c r="H1740" s="208">
        <v>0</v>
      </c>
      <c r="I1740" s="208">
        <v>0</v>
      </c>
      <c r="J1740" s="208">
        <f t="shared" si="45"/>
        <v>417401.49</v>
      </c>
      <c r="K1740" s="208">
        <f t="shared" si="44"/>
        <v>33229383.34</v>
      </c>
    </row>
    <row r="1741" spans="1:11" hidden="1" outlineLevel="1" x14ac:dyDescent="0.2">
      <c r="A1741" s="2" t="s">
        <v>927</v>
      </c>
      <c r="B1741" s="208">
        <v>0</v>
      </c>
      <c r="C1741" s="208">
        <v>0</v>
      </c>
      <c r="D1741" s="208">
        <v>0</v>
      </c>
      <c r="E1741" s="208">
        <v>0</v>
      </c>
      <c r="F1741" s="208">
        <v>0</v>
      </c>
      <c r="G1741" s="208">
        <v>0</v>
      </c>
      <c r="H1741" s="208">
        <v>0</v>
      </c>
      <c r="I1741" s="208">
        <v>0</v>
      </c>
      <c r="J1741" s="208">
        <f t="shared" si="45"/>
        <v>0</v>
      </c>
      <c r="K1741" s="208">
        <f t="shared" si="44"/>
        <v>7011016.1100000003</v>
      </c>
    </row>
    <row r="1742" spans="1:11" hidden="1" outlineLevel="1" x14ac:dyDescent="0.2">
      <c r="A1742" s="2" t="s">
        <v>928</v>
      </c>
      <c r="B1742" s="208">
        <v>0</v>
      </c>
      <c r="C1742" s="208">
        <v>0</v>
      </c>
      <c r="D1742" s="208">
        <v>0</v>
      </c>
      <c r="E1742" s="208">
        <v>0</v>
      </c>
      <c r="F1742" s="208">
        <v>0</v>
      </c>
      <c r="G1742" s="208">
        <v>0</v>
      </c>
      <c r="H1742" s="208">
        <v>0</v>
      </c>
      <c r="I1742" s="208">
        <v>0</v>
      </c>
      <c r="J1742" s="208">
        <f t="shared" si="45"/>
        <v>0</v>
      </c>
      <c r="K1742" s="208">
        <f t="shared" si="44"/>
        <v>3591751.83</v>
      </c>
    </row>
    <row r="1743" spans="1:11" hidden="1" outlineLevel="1" x14ac:dyDescent="0.2">
      <c r="A1743" s="2" t="s">
        <v>929</v>
      </c>
      <c r="B1743" s="208">
        <v>0</v>
      </c>
      <c r="C1743" s="208">
        <v>0</v>
      </c>
      <c r="D1743" s="208">
        <v>0</v>
      </c>
      <c r="E1743" s="208">
        <v>0</v>
      </c>
      <c r="F1743" s="208">
        <v>0</v>
      </c>
      <c r="G1743" s="208">
        <v>0</v>
      </c>
      <c r="H1743" s="208">
        <v>0</v>
      </c>
      <c r="I1743" s="208">
        <v>0</v>
      </c>
      <c r="J1743" s="208">
        <f t="shared" si="45"/>
        <v>0</v>
      </c>
      <c r="K1743" s="208">
        <f t="shared" si="44"/>
        <v>6961939.6899999995</v>
      </c>
    </row>
    <row r="1744" spans="1:11" hidden="1" outlineLevel="1" x14ac:dyDescent="0.2">
      <c r="A1744" s="2" t="s">
        <v>930</v>
      </c>
      <c r="B1744" s="208">
        <v>0</v>
      </c>
      <c r="C1744" s="208">
        <v>0</v>
      </c>
      <c r="D1744" s="208">
        <v>0</v>
      </c>
      <c r="E1744" s="208">
        <v>0</v>
      </c>
      <c r="F1744" s="208">
        <v>0</v>
      </c>
      <c r="G1744" s="208">
        <v>0</v>
      </c>
      <c r="H1744" s="208">
        <v>0</v>
      </c>
      <c r="I1744" s="208">
        <v>0</v>
      </c>
      <c r="J1744" s="208">
        <f t="shared" si="45"/>
        <v>0</v>
      </c>
      <c r="K1744" s="208">
        <f t="shared" si="44"/>
        <v>4286688.8</v>
      </c>
    </row>
    <row r="1745" spans="1:11" hidden="1" outlineLevel="1" x14ac:dyDescent="0.2">
      <c r="A1745" s="2" t="s">
        <v>931</v>
      </c>
      <c r="B1745" s="208">
        <v>56125.8</v>
      </c>
      <c r="C1745" s="208">
        <v>0</v>
      </c>
      <c r="D1745" s="208">
        <v>0</v>
      </c>
      <c r="E1745" s="208">
        <v>0</v>
      </c>
      <c r="F1745" s="208">
        <v>0</v>
      </c>
      <c r="G1745" s="208">
        <v>0</v>
      </c>
      <c r="H1745" s="208">
        <v>0</v>
      </c>
      <c r="I1745" s="208">
        <v>0</v>
      </c>
      <c r="J1745" s="208">
        <f t="shared" si="45"/>
        <v>56125.8</v>
      </c>
      <c r="K1745" s="208">
        <f t="shared" si="44"/>
        <v>10106405.610000001</v>
      </c>
    </row>
    <row r="1746" spans="1:11" hidden="1" outlineLevel="1" x14ac:dyDescent="0.2">
      <c r="A1746" s="2" t="s">
        <v>932</v>
      </c>
      <c r="B1746" s="208">
        <v>12043.45</v>
      </c>
      <c r="C1746" s="208">
        <v>0</v>
      </c>
      <c r="D1746" s="208">
        <v>0</v>
      </c>
      <c r="E1746" s="208">
        <v>0</v>
      </c>
      <c r="F1746" s="208">
        <v>0</v>
      </c>
      <c r="G1746" s="208">
        <v>0</v>
      </c>
      <c r="H1746" s="208">
        <v>0</v>
      </c>
      <c r="I1746" s="208">
        <v>0</v>
      </c>
      <c r="J1746" s="208">
        <f t="shared" si="45"/>
        <v>12043.45</v>
      </c>
      <c r="K1746" s="208">
        <f t="shared" si="44"/>
        <v>1427225.95</v>
      </c>
    </row>
    <row r="1747" spans="1:11" hidden="1" outlineLevel="1" x14ac:dyDescent="0.2">
      <c r="A1747" s="2" t="s">
        <v>279</v>
      </c>
      <c r="B1747" s="208">
        <v>0</v>
      </c>
      <c r="C1747" s="208">
        <v>0</v>
      </c>
      <c r="D1747" s="208">
        <v>0</v>
      </c>
      <c r="E1747" s="208">
        <v>0</v>
      </c>
      <c r="F1747" s="208">
        <v>0</v>
      </c>
      <c r="G1747" s="208">
        <v>0</v>
      </c>
      <c r="H1747" s="208">
        <v>0</v>
      </c>
      <c r="I1747" s="208">
        <v>0</v>
      </c>
      <c r="J1747" s="208">
        <f t="shared" si="45"/>
        <v>0</v>
      </c>
      <c r="K1747" s="208">
        <f t="shared" si="44"/>
        <v>9137298.1800000016</v>
      </c>
    </row>
    <row r="1748" spans="1:11" hidden="1" outlineLevel="1" x14ac:dyDescent="0.2">
      <c r="A1748" s="2" t="s">
        <v>933</v>
      </c>
      <c r="B1748" s="208">
        <v>14925.11</v>
      </c>
      <c r="C1748" s="208">
        <v>0</v>
      </c>
      <c r="D1748" s="208">
        <v>256.93</v>
      </c>
      <c r="E1748" s="208">
        <v>0</v>
      </c>
      <c r="F1748" s="208">
        <v>0</v>
      </c>
      <c r="G1748" s="208">
        <v>0</v>
      </c>
      <c r="H1748" s="208">
        <v>0</v>
      </c>
      <c r="I1748" s="208">
        <v>0</v>
      </c>
      <c r="J1748" s="208">
        <f t="shared" si="45"/>
        <v>15182.04</v>
      </c>
      <c r="K1748" s="208">
        <f t="shared" si="44"/>
        <v>1506517.9000000004</v>
      </c>
    </row>
    <row r="1749" spans="1:11" hidden="1" outlineLevel="1" x14ac:dyDescent="0.2">
      <c r="A1749" s="2" t="s">
        <v>934</v>
      </c>
      <c r="B1749" s="208">
        <v>105717</v>
      </c>
      <c r="C1749" s="208">
        <v>26.12</v>
      </c>
      <c r="D1749" s="208">
        <v>0</v>
      </c>
      <c r="E1749" s="208">
        <v>0</v>
      </c>
      <c r="F1749" s="208">
        <v>0</v>
      </c>
      <c r="G1749" s="208">
        <v>0</v>
      </c>
      <c r="H1749" s="208">
        <v>2927.84</v>
      </c>
      <c r="I1749" s="208">
        <v>0</v>
      </c>
      <c r="J1749" s="208">
        <f t="shared" si="45"/>
        <v>102815.28</v>
      </c>
      <c r="K1749" s="208">
        <f t="shared" si="44"/>
        <v>19973988.480000004</v>
      </c>
    </row>
    <row r="1750" spans="1:11" hidden="1" outlineLevel="1" x14ac:dyDescent="0.2">
      <c r="A1750" s="2" t="s">
        <v>935</v>
      </c>
      <c r="B1750" s="208">
        <v>45613.85</v>
      </c>
      <c r="C1750" s="208">
        <v>-630.87</v>
      </c>
      <c r="D1750" s="208">
        <v>1247.1400000000001</v>
      </c>
      <c r="E1750" s="208">
        <v>0</v>
      </c>
      <c r="F1750" s="208">
        <v>0</v>
      </c>
      <c r="G1750" s="208">
        <v>0</v>
      </c>
      <c r="H1750" s="208">
        <v>630</v>
      </c>
      <c r="I1750" s="208">
        <v>0</v>
      </c>
      <c r="J1750" s="208">
        <f t="shared" si="45"/>
        <v>45600.119999999995</v>
      </c>
      <c r="K1750" s="208">
        <f t="shared" si="44"/>
        <v>6474751.6900000004</v>
      </c>
    </row>
    <row r="1751" spans="1:11" hidden="1" outlineLevel="1" x14ac:dyDescent="0.2">
      <c r="A1751" s="2" t="s">
        <v>261</v>
      </c>
      <c r="B1751" s="208">
        <v>0</v>
      </c>
      <c r="C1751" s="208">
        <v>0</v>
      </c>
      <c r="D1751" s="208">
        <v>0</v>
      </c>
      <c r="E1751" s="208">
        <v>0</v>
      </c>
      <c r="F1751" s="208">
        <v>0</v>
      </c>
      <c r="G1751" s="208">
        <v>0</v>
      </c>
      <c r="H1751" s="208">
        <v>0</v>
      </c>
      <c r="I1751" s="208">
        <v>0</v>
      </c>
      <c r="J1751" s="208">
        <f t="shared" si="45"/>
        <v>0</v>
      </c>
      <c r="K1751" s="208">
        <f t="shared" si="44"/>
        <v>6513.07</v>
      </c>
    </row>
    <row r="1752" spans="1:11" hidden="1" outlineLevel="1" x14ac:dyDescent="0.2">
      <c r="A1752" s="2" t="s">
        <v>936</v>
      </c>
      <c r="B1752" s="208">
        <v>0</v>
      </c>
      <c r="C1752" s="208">
        <v>0</v>
      </c>
      <c r="D1752" s="208">
        <v>0</v>
      </c>
      <c r="E1752" s="208">
        <v>0</v>
      </c>
      <c r="F1752" s="208">
        <v>0</v>
      </c>
      <c r="G1752" s="208">
        <v>0</v>
      </c>
      <c r="H1752" s="208">
        <v>0</v>
      </c>
      <c r="I1752" s="208">
        <v>0</v>
      </c>
      <c r="J1752" s="208">
        <f t="shared" si="45"/>
        <v>0</v>
      </c>
      <c r="K1752" s="208">
        <f t="shared" si="44"/>
        <v>1659796.4100000001</v>
      </c>
    </row>
    <row r="1753" spans="1:11" hidden="1" outlineLevel="1" x14ac:dyDescent="0.2">
      <c r="A1753" s="2" t="s">
        <v>937</v>
      </c>
      <c r="B1753" s="208">
        <v>398036.7</v>
      </c>
      <c r="C1753" s="208">
        <v>0</v>
      </c>
      <c r="D1753" s="208">
        <v>0</v>
      </c>
      <c r="E1753" s="208">
        <v>0</v>
      </c>
      <c r="F1753" s="208">
        <v>0</v>
      </c>
      <c r="G1753" s="208">
        <v>0</v>
      </c>
      <c r="H1753" s="208">
        <v>0</v>
      </c>
      <c r="I1753" s="208">
        <v>0</v>
      </c>
      <c r="J1753" s="208">
        <f t="shared" si="45"/>
        <v>398036.7</v>
      </c>
      <c r="K1753" s="208">
        <f>J877+J1753</f>
        <v>2057833.11</v>
      </c>
    </row>
    <row r="1754" spans="1:11" hidden="1" outlineLevel="1" x14ac:dyDescent="0.2">
      <c r="A1754" s="2"/>
      <c r="B1754" s="208"/>
      <c r="C1754" s="208"/>
      <c r="D1754" s="208"/>
      <c r="E1754" s="208"/>
      <c r="F1754" s="208"/>
      <c r="G1754" s="208"/>
      <c r="H1754" s="208"/>
      <c r="I1754" s="208"/>
      <c r="J1754" s="208"/>
      <c r="K1754" s="208"/>
    </row>
    <row r="1755" spans="1:11" collapsed="1" x14ac:dyDescent="0.2">
      <c r="A1755" s="8" t="s">
        <v>15</v>
      </c>
      <c r="B1755" s="28">
        <f t="shared" ref="B1755:J1755" si="46">B884+B1043+B1262+B1624</f>
        <v>112207257.44</v>
      </c>
      <c r="C1755" s="28">
        <f t="shared" si="46"/>
        <v>52689448.07</v>
      </c>
      <c r="D1755" s="28">
        <f t="shared" si="46"/>
        <v>100145.44999999998</v>
      </c>
      <c r="E1755" s="28">
        <f t="shared" si="46"/>
        <v>5803101.4199999999</v>
      </c>
      <c r="F1755" s="28">
        <f t="shared" si="46"/>
        <v>1025360.3899999999</v>
      </c>
      <c r="G1755" s="28">
        <f t="shared" si="46"/>
        <v>1725447.33</v>
      </c>
      <c r="H1755" s="28">
        <f t="shared" si="46"/>
        <v>-856374.28999999992</v>
      </c>
      <c r="I1755" s="28">
        <f t="shared" si="46"/>
        <v>-2421993.27</v>
      </c>
      <c r="J1755" s="28">
        <f t="shared" si="46"/>
        <v>176829127.66</v>
      </c>
      <c r="K1755" s="236">
        <f>J879+J1755</f>
        <v>19162364379.980003</v>
      </c>
    </row>
    <row r="1756" spans="1:11" x14ac:dyDescent="0.2">
      <c r="A1756" s="25"/>
      <c r="B1756" s="17"/>
      <c r="C1756" s="17"/>
      <c r="D1756" s="17"/>
      <c r="E1756" s="17"/>
      <c r="F1756" s="17"/>
      <c r="G1756" s="17"/>
      <c r="H1756" s="17"/>
      <c r="I1756" s="19"/>
    </row>
    <row r="1757" spans="1:11" x14ac:dyDescent="0.2">
      <c r="A1757" s="25" t="s">
        <v>958</v>
      </c>
      <c r="B1757" s="19"/>
      <c r="C1757" s="19"/>
      <c r="D1757" s="19"/>
      <c r="E1757" s="19"/>
      <c r="F1757" s="19"/>
      <c r="G1757" s="19"/>
      <c r="H1757" s="19"/>
      <c r="I1757" s="19"/>
    </row>
    <row r="1758" spans="1:11" x14ac:dyDescent="0.2">
      <c r="A1758" s="19"/>
      <c r="B1758" s="19"/>
      <c r="C1758" s="19"/>
      <c r="D1758" s="19"/>
      <c r="E1758" s="19"/>
      <c r="F1758" s="19"/>
      <c r="G1758" s="19"/>
      <c r="H1758" s="82"/>
      <c r="I1758" s="19"/>
    </row>
    <row r="1759" spans="1:11" ht="119.25" customHeight="1" x14ac:dyDescent="0.2">
      <c r="A1759" s="234" t="s">
        <v>88</v>
      </c>
      <c r="B1759" s="234" t="s">
        <v>959</v>
      </c>
      <c r="C1759" s="234" t="s">
        <v>960</v>
      </c>
      <c r="D1759" s="234" t="s">
        <v>947</v>
      </c>
      <c r="E1759" s="19"/>
      <c r="F1759" s="19"/>
      <c r="G1759" s="19"/>
      <c r="H1759" s="19"/>
      <c r="I1759" s="19"/>
    </row>
    <row r="1760" spans="1:11" ht="24.75" customHeight="1" x14ac:dyDescent="0.2">
      <c r="A1760" s="235"/>
      <c r="B1760" s="235" t="s">
        <v>961</v>
      </c>
      <c r="C1760" s="235" t="s">
        <v>962</v>
      </c>
      <c r="D1760" s="235" t="s">
        <v>963</v>
      </c>
      <c r="E1760" s="19"/>
      <c r="F1760" s="19"/>
      <c r="G1760" s="19"/>
      <c r="H1760" s="19"/>
      <c r="I1760" s="19"/>
    </row>
    <row r="1761" spans="1:9" ht="13.5" customHeight="1" x14ac:dyDescent="0.2">
      <c r="A1761" s="21" t="str">
        <f>A5</f>
        <v>50Hertz</v>
      </c>
      <c r="B1761" s="45">
        <f>'Anlage 1a'!$I7</f>
        <v>5776989173</v>
      </c>
      <c r="C1761" s="45">
        <f>'Anlage 1g'!$C393</f>
        <v>104960083</v>
      </c>
      <c r="D1761" s="45">
        <f>B1761+C1761</f>
        <v>5881949256</v>
      </c>
      <c r="E1761" s="82"/>
      <c r="F1761" s="82"/>
      <c r="G1761" s="82"/>
    </row>
    <row r="1762" spans="1:9" hidden="1" x14ac:dyDescent="0.2">
      <c r="A1762" s="214" t="str">
        <f>CONCATENATE('Anlage 1a'!$A$7," (ÜNB)")</f>
        <v>50Hertz (ÜNB)</v>
      </c>
      <c r="B1762" s="218">
        <f>SUM(B1763:B1919)</f>
        <v>5776989173</v>
      </c>
      <c r="C1762" s="218">
        <f>SUM(C1763:C1919)</f>
        <v>104960083</v>
      </c>
      <c r="D1762" s="218">
        <f>SUM(D1763:D1919)</f>
        <v>5881949256</v>
      </c>
      <c r="E1762" s="82"/>
      <c r="F1762" s="82"/>
      <c r="G1762" s="82"/>
    </row>
    <row r="1763" spans="1:9" hidden="1" outlineLevel="1" x14ac:dyDescent="0.2">
      <c r="A1763" s="198" t="s">
        <v>106</v>
      </c>
      <c r="B1763" s="211">
        <v>10823111</v>
      </c>
      <c r="C1763">
        <v>0</v>
      </c>
      <c r="D1763" s="211">
        <v>10823111</v>
      </c>
      <c r="E1763" s="82"/>
      <c r="F1763" s="82"/>
      <c r="G1763" s="82"/>
    </row>
    <row r="1764" spans="1:9" hidden="1" outlineLevel="1" x14ac:dyDescent="0.2">
      <c r="A1764" s="198" t="s">
        <v>107</v>
      </c>
      <c r="B1764" s="211">
        <v>6936057</v>
      </c>
      <c r="C1764">
        <v>0</v>
      </c>
      <c r="D1764" s="211">
        <v>6936057</v>
      </c>
      <c r="E1764" s="82"/>
      <c r="F1764" s="82"/>
      <c r="G1764" s="82"/>
    </row>
    <row r="1765" spans="1:9" hidden="1" outlineLevel="1" x14ac:dyDescent="0.2">
      <c r="A1765" s="198" t="s">
        <v>108</v>
      </c>
      <c r="B1765" s="211">
        <v>8845</v>
      </c>
      <c r="C1765">
        <v>0</v>
      </c>
      <c r="D1765" s="211">
        <v>8845</v>
      </c>
      <c r="E1765" s="82"/>
      <c r="F1765" s="82"/>
      <c r="G1765" s="82"/>
    </row>
    <row r="1766" spans="1:9" hidden="1" outlineLevel="1" x14ac:dyDescent="0.2">
      <c r="A1766" s="198" t="s">
        <v>109</v>
      </c>
      <c r="B1766" s="211">
        <v>15777728</v>
      </c>
      <c r="C1766">
        <v>0</v>
      </c>
      <c r="D1766" s="211">
        <v>15777728</v>
      </c>
      <c r="E1766" s="82"/>
      <c r="F1766" s="82"/>
      <c r="G1766" s="82"/>
    </row>
    <row r="1767" spans="1:9" hidden="1" outlineLevel="1" x14ac:dyDescent="0.2">
      <c r="A1767" s="198" t="s">
        <v>110</v>
      </c>
      <c r="B1767" s="211">
        <v>11029317</v>
      </c>
      <c r="C1767" s="197">
        <v>84470</v>
      </c>
      <c r="D1767" s="211">
        <v>11113787</v>
      </c>
      <c r="E1767" s="82"/>
      <c r="F1767" s="82"/>
      <c r="G1767" s="82"/>
    </row>
    <row r="1768" spans="1:9" hidden="1" outlineLevel="1" x14ac:dyDescent="0.2">
      <c r="A1768" s="198" t="s">
        <v>111</v>
      </c>
      <c r="B1768" s="211">
        <v>13484965</v>
      </c>
      <c r="C1768" s="197">
        <v>44684</v>
      </c>
      <c r="D1768" s="211">
        <v>13529649</v>
      </c>
      <c r="I1768" s="82"/>
    </row>
    <row r="1769" spans="1:9" hidden="1" outlineLevel="1" x14ac:dyDescent="0.2">
      <c r="A1769" s="198" t="s">
        <v>112</v>
      </c>
      <c r="B1769" s="211">
        <v>11358696</v>
      </c>
      <c r="C1769">
        <v>0</v>
      </c>
      <c r="D1769" s="211">
        <v>11358696</v>
      </c>
      <c r="I1769" s="82"/>
    </row>
    <row r="1770" spans="1:9" hidden="1" outlineLevel="1" x14ac:dyDescent="0.2">
      <c r="A1770" s="198" t="s">
        <v>113</v>
      </c>
      <c r="B1770" s="211">
        <v>3578535</v>
      </c>
      <c r="C1770" s="197">
        <v>115199</v>
      </c>
      <c r="D1770" s="211">
        <v>3693734</v>
      </c>
      <c r="I1770" s="82"/>
    </row>
    <row r="1771" spans="1:9" hidden="1" outlineLevel="1" x14ac:dyDescent="0.2">
      <c r="A1771" s="198" t="s">
        <v>114</v>
      </c>
      <c r="B1771" s="211">
        <v>2664691</v>
      </c>
      <c r="C1771" s="197">
        <v>58655</v>
      </c>
      <c r="D1771" s="211">
        <v>2723346</v>
      </c>
      <c r="I1771" s="82"/>
    </row>
    <row r="1772" spans="1:9" hidden="1" outlineLevel="1" x14ac:dyDescent="0.2">
      <c r="A1772" s="198" t="s">
        <v>115</v>
      </c>
      <c r="B1772" s="211">
        <v>2664998</v>
      </c>
      <c r="C1772">
        <v>0</v>
      </c>
      <c r="D1772" s="211">
        <v>2664998</v>
      </c>
      <c r="I1772" s="82"/>
    </row>
    <row r="1773" spans="1:9" hidden="1" outlineLevel="1" x14ac:dyDescent="0.2">
      <c r="A1773" s="198" t="s">
        <v>116</v>
      </c>
      <c r="B1773" s="211">
        <v>12120955</v>
      </c>
      <c r="C1773" s="197">
        <v>1020</v>
      </c>
      <c r="D1773" s="211">
        <v>12121975</v>
      </c>
      <c r="I1773" s="82"/>
    </row>
    <row r="1774" spans="1:9" hidden="1" outlineLevel="1" x14ac:dyDescent="0.2">
      <c r="A1774" s="198" t="s">
        <v>117</v>
      </c>
      <c r="B1774" s="211">
        <v>2541747</v>
      </c>
      <c r="C1774" s="197">
        <v>107996</v>
      </c>
      <c r="D1774" s="211">
        <v>2649743</v>
      </c>
      <c r="I1774" s="82"/>
    </row>
    <row r="1775" spans="1:9" hidden="1" outlineLevel="1" x14ac:dyDescent="0.2">
      <c r="A1775" s="198" t="s">
        <v>118</v>
      </c>
      <c r="B1775" s="211">
        <v>1948092</v>
      </c>
      <c r="C1775">
        <v>0</v>
      </c>
      <c r="D1775" s="211">
        <v>1948092</v>
      </c>
      <c r="I1775" s="82"/>
    </row>
    <row r="1776" spans="1:9" hidden="1" outlineLevel="1" x14ac:dyDescent="0.2">
      <c r="A1776" s="198" t="s">
        <v>119</v>
      </c>
      <c r="B1776" s="211">
        <v>12453536</v>
      </c>
      <c r="C1776" s="197">
        <v>35247</v>
      </c>
      <c r="D1776" s="211">
        <v>12488783</v>
      </c>
      <c r="I1776" s="82"/>
    </row>
    <row r="1777" spans="1:9" hidden="1" outlineLevel="1" x14ac:dyDescent="0.2">
      <c r="A1777" s="198" t="s">
        <v>120</v>
      </c>
      <c r="B1777" s="211">
        <v>1674314314</v>
      </c>
      <c r="C1777" s="197">
        <v>35080921</v>
      </c>
      <c r="D1777" s="211">
        <v>1709395235</v>
      </c>
      <c r="I1777" s="82"/>
    </row>
    <row r="1778" spans="1:9" hidden="1" outlineLevel="1" x14ac:dyDescent="0.2">
      <c r="A1778" s="198" t="s">
        <v>121</v>
      </c>
      <c r="B1778" s="211">
        <v>22928059</v>
      </c>
      <c r="C1778" s="197">
        <v>691712</v>
      </c>
      <c r="D1778" s="211">
        <v>23619771</v>
      </c>
      <c r="I1778" s="82"/>
    </row>
    <row r="1779" spans="1:9" hidden="1" outlineLevel="1" x14ac:dyDescent="0.2">
      <c r="A1779" s="198" t="s">
        <v>122</v>
      </c>
      <c r="B1779" s="211">
        <v>890227</v>
      </c>
      <c r="C1779">
        <v>0</v>
      </c>
      <c r="D1779" s="211">
        <v>890227</v>
      </c>
      <c r="I1779" s="82"/>
    </row>
    <row r="1780" spans="1:9" hidden="1" outlineLevel="1" x14ac:dyDescent="0.2">
      <c r="A1780" s="198" t="s">
        <v>123</v>
      </c>
      <c r="B1780" s="211">
        <v>5840532</v>
      </c>
      <c r="C1780">
        <v>0</v>
      </c>
      <c r="D1780" s="211">
        <v>5840532</v>
      </c>
      <c r="I1780" s="82"/>
    </row>
    <row r="1781" spans="1:9" hidden="1" outlineLevel="1" x14ac:dyDescent="0.2">
      <c r="A1781" s="198" t="s">
        <v>124</v>
      </c>
      <c r="B1781" s="211">
        <v>3652195</v>
      </c>
      <c r="C1781" s="197">
        <v>57760</v>
      </c>
      <c r="D1781" s="211">
        <v>3709955</v>
      </c>
      <c r="I1781" s="82"/>
    </row>
    <row r="1782" spans="1:9" hidden="1" outlineLevel="1" x14ac:dyDescent="0.2">
      <c r="A1782" s="198" t="s">
        <v>125</v>
      </c>
      <c r="B1782" s="211">
        <v>1869296</v>
      </c>
      <c r="C1782">
        <v>0</v>
      </c>
      <c r="D1782" s="211">
        <v>1869296</v>
      </c>
      <c r="I1782" s="82"/>
    </row>
    <row r="1783" spans="1:9" hidden="1" outlineLevel="1" x14ac:dyDescent="0.2">
      <c r="A1783" s="198" t="s">
        <v>126</v>
      </c>
      <c r="B1783" s="211">
        <v>6870721</v>
      </c>
      <c r="C1783">
        <v>0</v>
      </c>
      <c r="D1783" s="211">
        <v>6870721</v>
      </c>
      <c r="I1783" s="82"/>
    </row>
    <row r="1784" spans="1:9" hidden="1" outlineLevel="1" x14ac:dyDescent="0.2">
      <c r="A1784" s="198" t="s">
        <v>127</v>
      </c>
      <c r="B1784" s="211">
        <v>4444923</v>
      </c>
      <c r="C1784">
        <v>0</v>
      </c>
      <c r="D1784" s="211">
        <v>4444923</v>
      </c>
      <c r="I1784" s="82"/>
    </row>
    <row r="1785" spans="1:9" hidden="1" outlineLevel="1" x14ac:dyDescent="0.2">
      <c r="A1785" s="198" t="s">
        <v>128</v>
      </c>
      <c r="B1785" s="211">
        <v>3571476</v>
      </c>
      <c r="C1785">
        <v>0</v>
      </c>
      <c r="D1785" s="211">
        <v>3571476</v>
      </c>
      <c r="I1785" s="82"/>
    </row>
    <row r="1786" spans="1:9" hidden="1" outlineLevel="1" x14ac:dyDescent="0.2">
      <c r="A1786" s="198" t="s">
        <v>129</v>
      </c>
      <c r="B1786" s="211">
        <v>5313105</v>
      </c>
      <c r="C1786" s="197">
        <v>-7198</v>
      </c>
      <c r="D1786" s="211">
        <v>5305907</v>
      </c>
      <c r="I1786" s="82"/>
    </row>
    <row r="1787" spans="1:9" hidden="1" outlineLevel="1" x14ac:dyDescent="0.2">
      <c r="A1787" s="198" t="s">
        <v>130</v>
      </c>
      <c r="B1787" s="211">
        <v>10080664</v>
      </c>
      <c r="C1787">
        <v>0</v>
      </c>
      <c r="D1787" s="211">
        <v>10080664</v>
      </c>
      <c r="I1787" s="82"/>
    </row>
    <row r="1788" spans="1:9" hidden="1" outlineLevel="1" x14ac:dyDescent="0.2">
      <c r="A1788" s="198" t="s">
        <v>131</v>
      </c>
      <c r="B1788" s="211">
        <v>4576247</v>
      </c>
      <c r="C1788" s="197">
        <v>177260</v>
      </c>
      <c r="D1788" s="211">
        <v>4753507</v>
      </c>
      <c r="I1788" s="82"/>
    </row>
    <row r="1789" spans="1:9" hidden="1" outlineLevel="1" x14ac:dyDescent="0.2">
      <c r="A1789" s="198" t="s">
        <v>132</v>
      </c>
      <c r="B1789" s="211">
        <v>44148</v>
      </c>
      <c r="C1789">
        <v>0</v>
      </c>
      <c r="D1789" s="211">
        <v>44148</v>
      </c>
      <c r="I1789" s="82"/>
    </row>
    <row r="1790" spans="1:9" hidden="1" outlineLevel="1" x14ac:dyDescent="0.2">
      <c r="A1790" s="198" t="s">
        <v>133</v>
      </c>
      <c r="B1790" s="211">
        <v>8786172</v>
      </c>
      <c r="C1790">
        <v>0</v>
      </c>
      <c r="D1790" s="211">
        <v>8786172</v>
      </c>
      <c r="I1790" s="82"/>
    </row>
    <row r="1791" spans="1:9" hidden="1" outlineLevel="1" x14ac:dyDescent="0.2">
      <c r="A1791" s="198" t="s">
        <v>134</v>
      </c>
      <c r="B1791" s="211">
        <v>3038127</v>
      </c>
      <c r="C1791">
        <v>0</v>
      </c>
      <c r="D1791" s="211">
        <v>3038127</v>
      </c>
      <c r="I1791" s="82"/>
    </row>
    <row r="1792" spans="1:9" hidden="1" outlineLevel="1" x14ac:dyDescent="0.2">
      <c r="A1792" s="198" t="s">
        <v>135</v>
      </c>
      <c r="B1792" s="211">
        <v>16233319</v>
      </c>
      <c r="C1792" s="197">
        <v>49133</v>
      </c>
      <c r="D1792" s="211">
        <v>16282452</v>
      </c>
      <c r="I1792" s="82"/>
    </row>
    <row r="1793" spans="1:9" hidden="1" outlineLevel="1" x14ac:dyDescent="0.2">
      <c r="A1793" s="198" t="s">
        <v>136</v>
      </c>
      <c r="B1793" s="211">
        <v>15188995</v>
      </c>
      <c r="C1793" s="197">
        <v>17275</v>
      </c>
      <c r="D1793" s="211">
        <v>15206270</v>
      </c>
      <c r="I1793" s="82"/>
    </row>
    <row r="1794" spans="1:9" hidden="1" outlineLevel="1" x14ac:dyDescent="0.2">
      <c r="A1794" s="198" t="s">
        <v>137</v>
      </c>
      <c r="B1794" s="211">
        <v>8318595</v>
      </c>
      <c r="C1794" s="197">
        <v>75820</v>
      </c>
      <c r="D1794" s="211">
        <v>8394415</v>
      </c>
      <c r="I1794" s="82"/>
    </row>
    <row r="1795" spans="1:9" hidden="1" outlineLevel="1" x14ac:dyDescent="0.2">
      <c r="A1795" s="198" t="s">
        <v>138</v>
      </c>
      <c r="B1795" s="211">
        <v>10127500</v>
      </c>
      <c r="C1795">
        <v>0</v>
      </c>
      <c r="D1795" s="211">
        <v>10127500</v>
      </c>
      <c r="I1795" s="82"/>
    </row>
    <row r="1796" spans="1:9" hidden="1" outlineLevel="1" x14ac:dyDescent="0.2">
      <c r="A1796" s="198" t="s">
        <v>139</v>
      </c>
      <c r="B1796" s="211">
        <v>16124219</v>
      </c>
      <c r="C1796">
        <v>0</v>
      </c>
      <c r="D1796" s="211">
        <v>16124219</v>
      </c>
      <c r="I1796" s="82"/>
    </row>
    <row r="1797" spans="1:9" hidden="1" outlineLevel="1" x14ac:dyDescent="0.2">
      <c r="A1797" s="198" t="s">
        <v>140</v>
      </c>
      <c r="B1797" s="211">
        <v>6597043</v>
      </c>
      <c r="C1797" s="197">
        <v>117118</v>
      </c>
      <c r="D1797" s="211">
        <v>6714161</v>
      </c>
      <c r="I1797" s="82"/>
    </row>
    <row r="1798" spans="1:9" hidden="1" outlineLevel="1" x14ac:dyDescent="0.2">
      <c r="A1798" s="198" t="s">
        <v>141</v>
      </c>
      <c r="B1798" s="211">
        <v>11996548</v>
      </c>
      <c r="C1798">
        <v>0</v>
      </c>
      <c r="D1798" s="211">
        <v>11996548</v>
      </c>
      <c r="I1798" s="82"/>
    </row>
    <row r="1799" spans="1:9" hidden="1" outlineLevel="1" x14ac:dyDescent="0.2">
      <c r="A1799" s="198" t="s">
        <v>142</v>
      </c>
      <c r="B1799" s="211">
        <v>5636445</v>
      </c>
      <c r="C1799">
        <v>0</v>
      </c>
      <c r="D1799" s="211">
        <v>5636445</v>
      </c>
      <c r="I1799" s="82"/>
    </row>
    <row r="1800" spans="1:9" hidden="1" outlineLevel="1" x14ac:dyDescent="0.2">
      <c r="A1800" s="198" t="s">
        <v>143</v>
      </c>
      <c r="B1800" s="211">
        <v>6031844</v>
      </c>
      <c r="C1800" s="197">
        <v>22542</v>
      </c>
      <c r="D1800" s="211">
        <v>6054386</v>
      </c>
      <c r="I1800" s="82"/>
    </row>
    <row r="1801" spans="1:9" hidden="1" outlineLevel="1" x14ac:dyDescent="0.2">
      <c r="A1801" s="198" t="s">
        <v>144</v>
      </c>
      <c r="B1801" s="211">
        <v>2555477</v>
      </c>
      <c r="C1801">
        <v>0</v>
      </c>
      <c r="D1801" s="211">
        <v>2555477</v>
      </c>
      <c r="I1801" s="82"/>
    </row>
    <row r="1802" spans="1:9" hidden="1" outlineLevel="1" x14ac:dyDescent="0.2">
      <c r="A1802" s="198" t="s">
        <v>145</v>
      </c>
      <c r="B1802" s="211">
        <v>1617411</v>
      </c>
      <c r="C1802">
        <v>0</v>
      </c>
      <c r="D1802" s="211">
        <v>1617411</v>
      </c>
      <c r="I1802" s="82"/>
    </row>
    <row r="1803" spans="1:9" hidden="1" outlineLevel="1" x14ac:dyDescent="0.2">
      <c r="A1803" s="198" t="s">
        <v>146</v>
      </c>
      <c r="B1803" s="211">
        <v>153060288</v>
      </c>
      <c r="C1803" s="197">
        <v>46139</v>
      </c>
      <c r="D1803" s="211">
        <v>153106427</v>
      </c>
      <c r="I1803" s="82"/>
    </row>
    <row r="1804" spans="1:9" hidden="1" outlineLevel="1" x14ac:dyDescent="0.2">
      <c r="A1804" s="198" t="s">
        <v>147</v>
      </c>
      <c r="B1804" s="211">
        <v>10475980</v>
      </c>
      <c r="C1804">
        <v>0</v>
      </c>
      <c r="D1804" s="211">
        <v>10475980</v>
      </c>
      <c r="I1804" s="82"/>
    </row>
    <row r="1805" spans="1:9" hidden="1" outlineLevel="1" x14ac:dyDescent="0.2">
      <c r="A1805" s="198" t="s">
        <v>148</v>
      </c>
      <c r="B1805" s="211">
        <v>2785409</v>
      </c>
      <c r="C1805" s="197">
        <v>24516</v>
      </c>
      <c r="D1805" s="211">
        <v>2809925</v>
      </c>
      <c r="I1805" s="82"/>
    </row>
    <row r="1806" spans="1:9" hidden="1" outlineLevel="1" x14ac:dyDescent="0.2">
      <c r="A1806" s="198" t="s">
        <v>149</v>
      </c>
      <c r="B1806" s="211">
        <v>44012</v>
      </c>
      <c r="C1806">
        <v>0</v>
      </c>
      <c r="D1806" s="211">
        <v>44012</v>
      </c>
      <c r="I1806" s="82"/>
    </row>
    <row r="1807" spans="1:9" hidden="1" outlineLevel="1" x14ac:dyDescent="0.2">
      <c r="A1807" s="198" t="s">
        <v>150</v>
      </c>
      <c r="B1807" s="211">
        <v>2528403</v>
      </c>
      <c r="C1807">
        <v>0</v>
      </c>
      <c r="D1807" s="211">
        <v>2528403</v>
      </c>
      <c r="I1807" s="82"/>
    </row>
    <row r="1808" spans="1:9" hidden="1" outlineLevel="1" x14ac:dyDescent="0.2">
      <c r="A1808" s="198" t="s">
        <v>151</v>
      </c>
      <c r="B1808" s="211">
        <v>34144615</v>
      </c>
      <c r="C1808" s="197">
        <v>1024342</v>
      </c>
      <c r="D1808" s="211">
        <v>35168957</v>
      </c>
      <c r="I1808" s="82"/>
    </row>
    <row r="1809" spans="1:9" hidden="1" outlineLevel="1" x14ac:dyDescent="0.2">
      <c r="A1809" s="198" t="s">
        <v>152</v>
      </c>
      <c r="B1809" s="211">
        <v>12693719</v>
      </c>
      <c r="C1809">
        <v>0</v>
      </c>
      <c r="D1809" s="211">
        <v>12693719</v>
      </c>
      <c r="I1809" s="82"/>
    </row>
    <row r="1810" spans="1:9" hidden="1" outlineLevel="1" x14ac:dyDescent="0.2">
      <c r="A1810" s="198" t="s">
        <v>153</v>
      </c>
      <c r="B1810" s="211">
        <v>4919991</v>
      </c>
      <c r="C1810">
        <v>0</v>
      </c>
      <c r="D1810" s="211">
        <v>4919991</v>
      </c>
      <c r="I1810" s="82"/>
    </row>
    <row r="1811" spans="1:9" hidden="1" outlineLevel="1" x14ac:dyDescent="0.2">
      <c r="A1811" s="198" t="s">
        <v>154</v>
      </c>
      <c r="B1811" s="211">
        <v>23255425</v>
      </c>
      <c r="C1811">
        <v>0</v>
      </c>
      <c r="D1811" s="211">
        <v>23255425</v>
      </c>
      <c r="I1811" s="82"/>
    </row>
    <row r="1812" spans="1:9" hidden="1" outlineLevel="1" x14ac:dyDescent="0.2">
      <c r="A1812" s="198" t="s">
        <v>155</v>
      </c>
      <c r="B1812" s="211">
        <v>1597955</v>
      </c>
      <c r="C1812">
        <v>0</v>
      </c>
      <c r="D1812" s="211">
        <v>1597955</v>
      </c>
      <c r="I1812" s="82"/>
    </row>
    <row r="1813" spans="1:9" hidden="1" outlineLevel="1" x14ac:dyDescent="0.2">
      <c r="A1813" s="198" t="s">
        <v>156</v>
      </c>
      <c r="B1813" s="211">
        <v>5923145</v>
      </c>
      <c r="C1813">
        <v>0</v>
      </c>
      <c r="D1813" s="211">
        <v>5923145</v>
      </c>
      <c r="I1813" s="82"/>
    </row>
    <row r="1814" spans="1:9" hidden="1" outlineLevel="1" x14ac:dyDescent="0.2">
      <c r="A1814" s="198" t="s">
        <v>157</v>
      </c>
      <c r="B1814" s="211">
        <v>21735121</v>
      </c>
      <c r="C1814" s="197">
        <v>90918</v>
      </c>
      <c r="D1814" s="211">
        <v>21826039</v>
      </c>
      <c r="I1814" s="82"/>
    </row>
    <row r="1815" spans="1:9" hidden="1" outlineLevel="1" x14ac:dyDescent="0.2">
      <c r="A1815" s="198" t="s">
        <v>158</v>
      </c>
      <c r="B1815" s="211">
        <v>24134004</v>
      </c>
      <c r="C1815" s="197">
        <v>1385392</v>
      </c>
      <c r="D1815" s="211">
        <v>25519396</v>
      </c>
      <c r="I1815" s="82"/>
    </row>
    <row r="1816" spans="1:9" hidden="1" outlineLevel="1" x14ac:dyDescent="0.2">
      <c r="A1816" s="198" t="s">
        <v>159</v>
      </c>
      <c r="B1816" s="211">
        <v>0</v>
      </c>
      <c r="C1816">
        <v>0</v>
      </c>
      <c r="D1816" s="211">
        <v>0</v>
      </c>
      <c r="I1816" s="82"/>
    </row>
    <row r="1817" spans="1:9" hidden="1" outlineLevel="1" x14ac:dyDescent="0.2">
      <c r="A1817" s="198" t="s">
        <v>160</v>
      </c>
      <c r="B1817" s="211">
        <v>2578233</v>
      </c>
      <c r="C1817">
        <v>0</v>
      </c>
      <c r="D1817" s="211">
        <v>2578233</v>
      </c>
      <c r="I1817" s="82"/>
    </row>
    <row r="1818" spans="1:9" hidden="1" outlineLevel="1" x14ac:dyDescent="0.2">
      <c r="A1818" s="198" t="s">
        <v>161</v>
      </c>
      <c r="B1818" s="211">
        <v>1927648</v>
      </c>
      <c r="C1818" s="197">
        <v>11824</v>
      </c>
      <c r="D1818" s="211">
        <v>1939472</v>
      </c>
      <c r="I1818" s="82"/>
    </row>
    <row r="1819" spans="1:9" hidden="1" outlineLevel="1" x14ac:dyDescent="0.2">
      <c r="A1819" s="198" t="s">
        <v>162</v>
      </c>
      <c r="B1819" s="211">
        <v>6953646</v>
      </c>
      <c r="C1819" s="197">
        <v>98962</v>
      </c>
      <c r="D1819" s="211">
        <v>7052608</v>
      </c>
      <c r="I1819" s="82"/>
    </row>
    <row r="1820" spans="1:9" hidden="1" outlineLevel="1" x14ac:dyDescent="0.2">
      <c r="A1820" s="198" t="s">
        <v>163</v>
      </c>
      <c r="B1820" s="211">
        <v>3023737</v>
      </c>
      <c r="C1820" s="197">
        <v>-2119</v>
      </c>
      <c r="D1820" s="211">
        <v>3021618</v>
      </c>
      <c r="I1820" s="82"/>
    </row>
    <row r="1821" spans="1:9" hidden="1" outlineLevel="1" x14ac:dyDescent="0.2">
      <c r="A1821" s="198" t="s">
        <v>164</v>
      </c>
      <c r="B1821" s="211">
        <v>8084090</v>
      </c>
      <c r="C1821" s="197">
        <v>7874</v>
      </c>
      <c r="D1821" s="211">
        <v>8091964</v>
      </c>
      <c r="I1821" s="82"/>
    </row>
    <row r="1822" spans="1:9" hidden="1" outlineLevel="1" x14ac:dyDescent="0.2">
      <c r="A1822" s="198" t="s">
        <v>165</v>
      </c>
      <c r="B1822" s="211">
        <v>8558878</v>
      </c>
      <c r="C1822">
        <v>735</v>
      </c>
      <c r="D1822" s="211">
        <v>8559613</v>
      </c>
      <c r="I1822" s="82"/>
    </row>
    <row r="1823" spans="1:9" hidden="1" outlineLevel="1" x14ac:dyDescent="0.2">
      <c r="A1823" s="198" t="s">
        <v>166</v>
      </c>
      <c r="B1823" s="211">
        <v>167529</v>
      </c>
      <c r="C1823">
        <v>0</v>
      </c>
      <c r="D1823" s="211">
        <v>167529</v>
      </c>
      <c r="I1823" s="82"/>
    </row>
    <row r="1824" spans="1:9" hidden="1" outlineLevel="1" x14ac:dyDescent="0.2">
      <c r="A1824" s="198" t="s">
        <v>167</v>
      </c>
      <c r="B1824" s="211">
        <v>5836331</v>
      </c>
      <c r="C1824">
        <v>0</v>
      </c>
      <c r="D1824" s="211">
        <v>5836331</v>
      </c>
      <c r="I1824" s="82"/>
    </row>
    <row r="1825" spans="1:9" hidden="1" outlineLevel="1" x14ac:dyDescent="0.2">
      <c r="A1825" s="198" t="s">
        <v>168</v>
      </c>
      <c r="B1825" s="211">
        <v>18446826</v>
      </c>
      <c r="C1825">
        <v>0</v>
      </c>
      <c r="D1825" s="211">
        <v>18446826</v>
      </c>
      <c r="I1825" s="82"/>
    </row>
    <row r="1826" spans="1:9" hidden="1" outlineLevel="1" x14ac:dyDescent="0.2">
      <c r="A1826" s="198" t="s">
        <v>169</v>
      </c>
      <c r="B1826" s="211">
        <v>14365995</v>
      </c>
      <c r="C1826">
        <v>0</v>
      </c>
      <c r="D1826" s="211">
        <v>14365995</v>
      </c>
      <c r="I1826" s="82"/>
    </row>
    <row r="1827" spans="1:9" hidden="1" outlineLevel="1" x14ac:dyDescent="0.2">
      <c r="A1827" s="198" t="s">
        <v>170</v>
      </c>
      <c r="B1827" s="211">
        <v>5514910</v>
      </c>
      <c r="C1827">
        <v>0</v>
      </c>
      <c r="D1827" s="211">
        <v>5514910</v>
      </c>
      <c r="I1827" s="82"/>
    </row>
    <row r="1828" spans="1:9" hidden="1" outlineLevel="1" x14ac:dyDescent="0.2">
      <c r="A1828" s="198" t="s">
        <v>171</v>
      </c>
      <c r="B1828" s="211">
        <v>9672448</v>
      </c>
      <c r="C1828">
        <v>0</v>
      </c>
      <c r="D1828" s="211">
        <v>9672448</v>
      </c>
      <c r="I1828" s="82"/>
    </row>
    <row r="1829" spans="1:9" hidden="1" outlineLevel="1" x14ac:dyDescent="0.2">
      <c r="A1829" s="198" t="s">
        <v>172</v>
      </c>
      <c r="B1829" s="211">
        <v>19000629</v>
      </c>
      <c r="C1829" s="197">
        <v>150475</v>
      </c>
      <c r="D1829" s="211">
        <v>19151104</v>
      </c>
      <c r="I1829" s="82"/>
    </row>
    <row r="1830" spans="1:9" hidden="1" outlineLevel="1" x14ac:dyDescent="0.2">
      <c r="A1830" s="198" t="s">
        <v>173</v>
      </c>
      <c r="B1830" s="211">
        <v>14081022</v>
      </c>
      <c r="C1830" s="197">
        <v>-72927</v>
      </c>
      <c r="D1830" s="211">
        <v>14008095</v>
      </c>
      <c r="I1830" s="82"/>
    </row>
    <row r="1831" spans="1:9" hidden="1" outlineLevel="1" x14ac:dyDescent="0.2">
      <c r="A1831" s="198" t="s">
        <v>174</v>
      </c>
      <c r="B1831" s="211">
        <v>4289125</v>
      </c>
      <c r="C1831">
        <v>0</v>
      </c>
      <c r="D1831" s="211">
        <v>4289125</v>
      </c>
      <c r="I1831" s="82"/>
    </row>
    <row r="1832" spans="1:9" hidden="1" outlineLevel="1" x14ac:dyDescent="0.2">
      <c r="A1832" s="198" t="s">
        <v>175</v>
      </c>
      <c r="B1832" s="211">
        <v>9374043</v>
      </c>
      <c r="C1832" s="197">
        <v>3335</v>
      </c>
      <c r="D1832" s="211">
        <v>9377378</v>
      </c>
      <c r="I1832" s="82"/>
    </row>
    <row r="1833" spans="1:9" hidden="1" outlineLevel="1" x14ac:dyDescent="0.2">
      <c r="A1833" s="198" t="s">
        <v>176</v>
      </c>
      <c r="B1833" s="211">
        <v>4180077</v>
      </c>
      <c r="C1833">
        <v>0</v>
      </c>
      <c r="D1833" s="211">
        <v>4180077</v>
      </c>
      <c r="I1833" s="82"/>
    </row>
    <row r="1834" spans="1:9" hidden="1" outlineLevel="1" x14ac:dyDescent="0.2">
      <c r="A1834" s="198" t="s">
        <v>177</v>
      </c>
      <c r="B1834" s="211">
        <v>1404514743</v>
      </c>
      <c r="C1834" s="197">
        <v>-19077</v>
      </c>
      <c r="D1834" s="211">
        <v>1404495666</v>
      </c>
      <c r="I1834" s="82"/>
    </row>
    <row r="1835" spans="1:9" hidden="1" outlineLevel="1" x14ac:dyDescent="0.2">
      <c r="A1835" s="198" t="s">
        <v>178</v>
      </c>
      <c r="B1835" s="211">
        <v>8280167</v>
      </c>
      <c r="C1835" s="197">
        <v>24262</v>
      </c>
      <c r="D1835" s="211">
        <v>8304429</v>
      </c>
      <c r="I1835" s="82"/>
    </row>
    <row r="1836" spans="1:9" hidden="1" outlineLevel="1" x14ac:dyDescent="0.2">
      <c r="A1836" s="198" t="s">
        <v>179</v>
      </c>
      <c r="B1836" s="211">
        <v>15710897</v>
      </c>
      <c r="C1836">
        <v>0</v>
      </c>
      <c r="D1836" s="211">
        <v>15710897</v>
      </c>
      <c r="I1836" s="82"/>
    </row>
    <row r="1837" spans="1:9" hidden="1" outlineLevel="1" x14ac:dyDescent="0.2">
      <c r="A1837" s="198" t="s">
        <v>180</v>
      </c>
      <c r="B1837" s="211">
        <v>8013801</v>
      </c>
      <c r="C1837" s="197">
        <v>1809</v>
      </c>
      <c r="D1837" s="211">
        <v>8015610</v>
      </c>
      <c r="I1837" s="82"/>
    </row>
    <row r="1838" spans="1:9" hidden="1" outlineLevel="1" x14ac:dyDescent="0.2">
      <c r="A1838" s="198" t="s">
        <v>181</v>
      </c>
      <c r="B1838" s="211">
        <v>4242430</v>
      </c>
      <c r="C1838" s="197">
        <v>2976</v>
      </c>
      <c r="D1838" s="211">
        <v>4245406</v>
      </c>
      <c r="I1838" s="82"/>
    </row>
    <row r="1839" spans="1:9" hidden="1" outlineLevel="1" x14ac:dyDescent="0.2">
      <c r="A1839" s="198" t="s">
        <v>182</v>
      </c>
      <c r="B1839" s="211">
        <v>29653946</v>
      </c>
      <c r="C1839" s="197">
        <v>77137</v>
      </c>
      <c r="D1839" s="211">
        <v>29731083</v>
      </c>
      <c r="I1839" s="82"/>
    </row>
    <row r="1840" spans="1:9" hidden="1" outlineLevel="1" x14ac:dyDescent="0.2">
      <c r="A1840" s="198" t="s">
        <v>183</v>
      </c>
      <c r="B1840" s="211">
        <v>5350805</v>
      </c>
      <c r="C1840">
        <v>0</v>
      </c>
      <c r="D1840" s="211">
        <v>5350805</v>
      </c>
      <c r="I1840" s="82"/>
    </row>
    <row r="1841" spans="1:9" hidden="1" outlineLevel="1" x14ac:dyDescent="0.2">
      <c r="A1841" s="198" t="s">
        <v>184</v>
      </c>
      <c r="B1841" s="211">
        <v>6346771</v>
      </c>
      <c r="C1841" s="197">
        <v>31266</v>
      </c>
      <c r="D1841" s="211">
        <v>6378037</v>
      </c>
      <c r="I1841" s="82"/>
    </row>
    <row r="1842" spans="1:9" hidden="1" outlineLevel="1" x14ac:dyDescent="0.2">
      <c r="A1842" s="198" t="s">
        <v>185</v>
      </c>
      <c r="B1842" s="211">
        <v>8882751</v>
      </c>
      <c r="C1842" s="197">
        <v>20256</v>
      </c>
      <c r="D1842" s="211">
        <v>8903007</v>
      </c>
      <c r="I1842" s="82"/>
    </row>
    <row r="1843" spans="1:9" hidden="1" outlineLevel="1" x14ac:dyDescent="0.2">
      <c r="A1843" s="198" t="s">
        <v>186</v>
      </c>
      <c r="B1843" s="211">
        <v>3911983</v>
      </c>
      <c r="C1843">
        <v>0</v>
      </c>
      <c r="D1843" s="211">
        <v>3911983</v>
      </c>
      <c r="I1843" s="82"/>
    </row>
    <row r="1844" spans="1:9" hidden="1" outlineLevel="1" x14ac:dyDescent="0.2">
      <c r="A1844" s="198" t="s">
        <v>187</v>
      </c>
      <c r="B1844" s="211">
        <v>10655942</v>
      </c>
      <c r="C1844" s="197">
        <v>165191</v>
      </c>
      <c r="D1844" s="211">
        <v>10821133</v>
      </c>
      <c r="I1844" s="82"/>
    </row>
    <row r="1845" spans="1:9" hidden="1" outlineLevel="1" x14ac:dyDescent="0.2">
      <c r="A1845" s="198" t="s">
        <v>188</v>
      </c>
      <c r="B1845" s="211">
        <v>33614544</v>
      </c>
      <c r="C1845" s="197">
        <v>6297671</v>
      </c>
      <c r="D1845" s="211">
        <v>39912215</v>
      </c>
      <c r="I1845" s="82"/>
    </row>
    <row r="1846" spans="1:9" hidden="1" outlineLevel="1" x14ac:dyDescent="0.2">
      <c r="A1846" s="198" t="s">
        <v>189</v>
      </c>
      <c r="B1846" s="211">
        <v>35631423</v>
      </c>
      <c r="C1846" s="197">
        <v>4303772</v>
      </c>
      <c r="D1846" s="211">
        <v>39935195</v>
      </c>
      <c r="I1846" s="82"/>
    </row>
    <row r="1847" spans="1:9" hidden="1" outlineLevel="1" x14ac:dyDescent="0.2">
      <c r="A1847" s="198" t="s">
        <v>190</v>
      </c>
      <c r="B1847" s="211">
        <v>5041948</v>
      </c>
      <c r="C1847">
        <v>0</v>
      </c>
      <c r="D1847" s="211">
        <v>5041948</v>
      </c>
      <c r="I1847" s="82"/>
    </row>
    <row r="1848" spans="1:9" hidden="1" outlineLevel="1" x14ac:dyDescent="0.2">
      <c r="A1848" s="198" t="s">
        <v>191</v>
      </c>
      <c r="B1848" s="211">
        <v>4713472</v>
      </c>
      <c r="C1848" s="197">
        <v>131605</v>
      </c>
      <c r="D1848" s="211">
        <v>4845077</v>
      </c>
      <c r="I1848" s="82"/>
    </row>
    <row r="1849" spans="1:9" hidden="1" outlineLevel="1" x14ac:dyDescent="0.2">
      <c r="A1849" s="198" t="s">
        <v>192</v>
      </c>
      <c r="B1849" s="211">
        <v>6316085</v>
      </c>
      <c r="C1849" s="197">
        <v>58977</v>
      </c>
      <c r="D1849" s="211">
        <v>6375062</v>
      </c>
      <c r="I1849" s="82"/>
    </row>
    <row r="1850" spans="1:9" hidden="1" outlineLevel="1" x14ac:dyDescent="0.2">
      <c r="A1850" s="198" t="s">
        <v>193</v>
      </c>
      <c r="B1850" s="211">
        <v>4101104</v>
      </c>
      <c r="C1850">
        <v>0</v>
      </c>
      <c r="D1850" s="211">
        <v>4101104</v>
      </c>
      <c r="I1850" s="82"/>
    </row>
    <row r="1851" spans="1:9" hidden="1" outlineLevel="1" x14ac:dyDescent="0.2">
      <c r="A1851" s="198" t="s">
        <v>194</v>
      </c>
      <c r="B1851" s="211">
        <v>4872424</v>
      </c>
      <c r="C1851">
        <v>0</v>
      </c>
      <c r="D1851" s="211">
        <v>4872424</v>
      </c>
      <c r="I1851" s="82"/>
    </row>
    <row r="1852" spans="1:9" hidden="1" outlineLevel="1" x14ac:dyDescent="0.2">
      <c r="A1852" s="198" t="s">
        <v>195</v>
      </c>
      <c r="B1852" s="211">
        <v>21558513</v>
      </c>
      <c r="C1852" s="197">
        <v>405173</v>
      </c>
      <c r="D1852" s="211">
        <v>21963686</v>
      </c>
      <c r="I1852" s="82"/>
    </row>
    <row r="1853" spans="1:9" hidden="1" outlineLevel="1" x14ac:dyDescent="0.2">
      <c r="A1853" s="198" t="s">
        <v>196</v>
      </c>
      <c r="B1853" s="211">
        <v>15378496</v>
      </c>
      <c r="C1853">
        <v>0</v>
      </c>
      <c r="D1853" s="211">
        <v>15378496</v>
      </c>
      <c r="I1853" s="82"/>
    </row>
    <row r="1854" spans="1:9" hidden="1" outlineLevel="1" x14ac:dyDescent="0.2">
      <c r="A1854" s="198" t="s">
        <v>197</v>
      </c>
      <c r="B1854" s="211">
        <v>3648972</v>
      </c>
      <c r="C1854">
        <v>0</v>
      </c>
      <c r="D1854" s="211">
        <v>3648972</v>
      </c>
      <c r="I1854" s="82"/>
    </row>
    <row r="1855" spans="1:9" hidden="1" outlineLevel="1" x14ac:dyDescent="0.2">
      <c r="A1855" s="198" t="s">
        <v>198</v>
      </c>
      <c r="B1855" s="211">
        <v>1970035</v>
      </c>
      <c r="C1855" s="197">
        <v>5578</v>
      </c>
      <c r="D1855" s="211">
        <v>1975613</v>
      </c>
      <c r="I1855" s="82"/>
    </row>
    <row r="1856" spans="1:9" hidden="1" outlineLevel="1" x14ac:dyDescent="0.2">
      <c r="A1856" s="198" t="s">
        <v>199</v>
      </c>
      <c r="B1856" s="211">
        <v>9345640</v>
      </c>
      <c r="C1856" s="197">
        <v>13268</v>
      </c>
      <c r="D1856" s="211">
        <v>9358908</v>
      </c>
      <c r="I1856" s="82"/>
    </row>
    <row r="1857" spans="1:9" hidden="1" outlineLevel="1" x14ac:dyDescent="0.2">
      <c r="A1857" s="198" t="s">
        <v>200</v>
      </c>
      <c r="B1857" s="211">
        <v>1562882</v>
      </c>
      <c r="C1857">
        <v>0</v>
      </c>
      <c r="D1857" s="211">
        <v>1562882</v>
      </c>
      <c r="I1857" s="82"/>
    </row>
    <row r="1858" spans="1:9" hidden="1" outlineLevel="1" x14ac:dyDescent="0.2">
      <c r="A1858" s="198" t="s">
        <v>201</v>
      </c>
      <c r="B1858" s="211">
        <v>4464278</v>
      </c>
      <c r="C1858">
        <v>-763</v>
      </c>
      <c r="D1858" s="211">
        <v>4463515</v>
      </c>
      <c r="I1858" s="82"/>
    </row>
    <row r="1859" spans="1:9" hidden="1" outlineLevel="1" x14ac:dyDescent="0.2">
      <c r="A1859" s="198" t="s">
        <v>202</v>
      </c>
      <c r="B1859" s="211">
        <v>3731636</v>
      </c>
      <c r="C1859" s="197">
        <v>-1047</v>
      </c>
      <c r="D1859" s="211">
        <v>3730589</v>
      </c>
      <c r="I1859" s="82"/>
    </row>
    <row r="1860" spans="1:9" hidden="1" outlineLevel="1" x14ac:dyDescent="0.2">
      <c r="A1860" s="198" t="s">
        <v>203</v>
      </c>
      <c r="B1860" s="211">
        <v>29915851</v>
      </c>
      <c r="C1860" s="197">
        <v>73657</v>
      </c>
      <c r="D1860" s="211">
        <v>29989508</v>
      </c>
      <c r="I1860" s="82"/>
    </row>
    <row r="1861" spans="1:9" hidden="1" outlineLevel="1" x14ac:dyDescent="0.2">
      <c r="A1861" s="198" t="s">
        <v>204</v>
      </c>
      <c r="B1861" s="211">
        <v>4944448</v>
      </c>
      <c r="C1861">
        <v>0</v>
      </c>
      <c r="D1861" s="211">
        <v>4944448</v>
      </c>
      <c r="I1861" s="82"/>
    </row>
    <row r="1862" spans="1:9" hidden="1" outlineLevel="1" x14ac:dyDescent="0.2">
      <c r="A1862" s="198" t="s">
        <v>205</v>
      </c>
      <c r="B1862" s="211">
        <v>3713839</v>
      </c>
      <c r="C1862">
        <v>0</v>
      </c>
      <c r="D1862" s="211">
        <v>3713839</v>
      </c>
      <c r="I1862" s="82"/>
    </row>
    <row r="1863" spans="1:9" hidden="1" outlineLevel="1" x14ac:dyDescent="0.2">
      <c r="A1863" s="198" t="s">
        <v>206</v>
      </c>
      <c r="B1863" s="211">
        <v>1200977</v>
      </c>
      <c r="C1863">
        <v>0</v>
      </c>
      <c r="D1863" s="211">
        <v>1200977</v>
      </c>
      <c r="I1863" s="82"/>
    </row>
    <row r="1864" spans="1:9" hidden="1" outlineLevel="1" x14ac:dyDescent="0.2">
      <c r="A1864" s="198" t="s">
        <v>207</v>
      </c>
      <c r="B1864" s="211">
        <v>5400059</v>
      </c>
      <c r="C1864" s="197">
        <v>16592</v>
      </c>
      <c r="D1864" s="211">
        <v>5416651</v>
      </c>
      <c r="I1864" s="82"/>
    </row>
    <row r="1865" spans="1:9" hidden="1" outlineLevel="1" x14ac:dyDescent="0.2">
      <c r="A1865" s="198" t="s">
        <v>208</v>
      </c>
      <c r="B1865" s="211">
        <v>2910153</v>
      </c>
      <c r="C1865" s="197">
        <v>3521</v>
      </c>
      <c r="D1865" s="211">
        <v>2913674</v>
      </c>
      <c r="I1865" s="82"/>
    </row>
    <row r="1866" spans="1:9" hidden="1" outlineLevel="1" x14ac:dyDescent="0.2">
      <c r="A1866" s="198" t="s">
        <v>209</v>
      </c>
      <c r="B1866" s="211">
        <v>2192827</v>
      </c>
      <c r="C1866">
        <v>0</v>
      </c>
      <c r="D1866" s="211">
        <v>2192827</v>
      </c>
      <c r="I1866" s="82"/>
    </row>
    <row r="1867" spans="1:9" hidden="1" outlineLevel="1" x14ac:dyDescent="0.2">
      <c r="A1867" s="198" t="s">
        <v>210</v>
      </c>
      <c r="B1867" s="211">
        <v>5598251</v>
      </c>
      <c r="C1867" s="197">
        <v>18613</v>
      </c>
      <c r="D1867" s="211">
        <v>5616864</v>
      </c>
      <c r="I1867" s="82"/>
    </row>
    <row r="1868" spans="1:9" hidden="1" outlineLevel="1" x14ac:dyDescent="0.2">
      <c r="A1868" s="198" t="s">
        <v>211</v>
      </c>
      <c r="B1868" s="211">
        <v>6369744</v>
      </c>
      <c r="C1868">
        <v>0</v>
      </c>
      <c r="D1868" s="211">
        <v>6369744</v>
      </c>
      <c r="I1868" s="82"/>
    </row>
    <row r="1869" spans="1:9" hidden="1" outlineLevel="1" x14ac:dyDescent="0.2">
      <c r="A1869" s="198" t="s">
        <v>212</v>
      </c>
      <c r="B1869" s="211">
        <v>6647768</v>
      </c>
      <c r="C1869" s="197">
        <v>57493</v>
      </c>
      <c r="D1869" s="211">
        <v>6705261</v>
      </c>
      <c r="I1869" s="82"/>
    </row>
    <row r="1870" spans="1:9" hidden="1" outlineLevel="1" x14ac:dyDescent="0.2">
      <c r="A1870" s="198" t="s">
        <v>213</v>
      </c>
      <c r="B1870" s="211">
        <v>9415587</v>
      </c>
      <c r="C1870" s="197">
        <v>441571</v>
      </c>
      <c r="D1870" s="211">
        <v>9857158</v>
      </c>
      <c r="I1870" s="82"/>
    </row>
    <row r="1871" spans="1:9" hidden="1" outlineLevel="1" x14ac:dyDescent="0.2">
      <c r="A1871" s="198" t="s">
        <v>214</v>
      </c>
      <c r="B1871" s="211">
        <v>7115902</v>
      </c>
      <c r="C1871" s="197">
        <v>-9223</v>
      </c>
      <c r="D1871" s="211">
        <v>7106679</v>
      </c>
      <c r="I1871" s="82"/>
    </row>
    <row r="1872" spans="1:9" hidden="1" outlineLevel="1" x14ac:dyDescent="0.2">
      <c r="A1872" s="198" t="s">
        <v>215</v>
      </c>
      <c r="B1872" s="211">
        <v>4707686</v>
      </c>
      <c r="C1872" s="197">
        <v>10344</v>
      </c>
      <c r="D1872" s="211">
        <v>4718030</v>
      </c>
      <c r="I1872" s="82"/>
    </row>
    <row r="1873" spans="1:9" hidden="1" outlineLevel="1" x14ac:dyDescent="0.2">
      <c r="A1873" s="198" t="s">
        <v>216</v>
      </c>
      <c r="B1873" s="211">
        <v>654662</v>
      </c>
      <c r="C1873">
        <v>0</v>
      </c>
      <c r="D1873" s="211">
        <v>654662</v>
      </c>
      <c r="I1873" s="82"/>
    </row>
    <row r="1874" spans="1:9" hidden="1" outlineLevel="1" x14ac:dyDescent="0.2">
      <c r="A1874" s="198" t="s">
        <v>217</v>
      </c>
      <c r="B1874" s="211">
        <v>3140911</v>
      </c>
      <c r="C1874" s="197">
        <v>-2424</v>
      </c>
      <c r="D1874" s="211">
        <v>3138487</v>
      </c>
      <c r="I1874" s="82"/>
    </row>
    <row r="1875" spans="1:9" hidden="1" outlineLevel="1" x14ac:dyDescent="0.2">
      <c r="A1875" s="198" t="s">
        <v>218</v>
      </c>
      <c r="B1875" s="211">
        <v>109511991</v>
      </c>
      <c r="C1875" s="197">
        <v>4485396</v>
      </c>
      <c r="D1875" s="211">
        <v>113997387</v>
      </c>
      <c r="I1875" s="82"/>
    </row>
    <row r="1876" spans="1:9" hidden="1" outlineLevel="1" x14ac:dyDescent="0.2">
      <c r="A1876" s="198" t="s">
        <v>219</v>
      </c>
      <c r="B1876" s="211">
        <v>285748226</v>
      </c>
      <c r="C1876" s="197">
        <v>9441331</v>
      </c>
      <c r="D1876" s="211">
        <v>295189557</v>
      </c>
      <c r="I1876" s="82"/>
    </row>
    <row r="1877" spans="1:9" hidden="1" outlineLevel="1" x14ac:dyDescent="0.2">
      <c r="A1877" s="198" t="s">
        <v>220</v>
      </c>
      <c r="B1877" s="211">
        <v>6859420</v>
      </c>
      <c r="C1877" s="197">
        <v>2653</v>
      </c>
      <c r="D1877" s="211">
        <v>6862073</v>
      </c>
      <c r="I1877" s="82"/>
    </row>
    <row r="1878" spans="1:9" hidden="1" outlineLevel="1" x14ac:dyDescent="0.2">
      <c r="A1878" s="198" t="s">
        <v>221</v>
      </c>
      <c r="B1878" s="211">
        <v>559993501</v>
      </c>
      <c r="C1878" s="197">
        <v>24707078</v>
      </c>
      <c r="D1878" s="211">
        <v>584700579</v>
      </c>
      <c r="I1878" s="82"/>
    </row>
    <row r="1879" spans="1:9" hidden="1" outlineLevel="1" x14ac:dyDescent="0.2">
      <c r="A1879" s="198" t="s">
        <v>222</v>
      </c>
      <c r="B1879" s="211">
        <v>10730817</v>
      </c>
      <c r="C1879">
        <v>0</v>
      </c>
      <c r="D1879" s="211">
        <v>10730817</v>
      </c>
      <c r="I1879" s="82"/>
    </row>
    <row r="1880" spans="1:9" hidden="1" outlineLevel="1" x14ac:dyDescent="0.2">
      <c r="A1880" s="198" t="s">
        <v>223</v>
      </c>
      <c r="B1880" s="211">
        <v>2995424</v>
      </c>
      <c r="C1880">
        <v>0</v>
      </c>
      <c r="D1880" s="211">
        <v>2995424</v>
      </c>
      <c r="I1880" s="82"/>
    </row>
    <row r="1881" spans="1:9" hidden="1" outlineLevel="1" x14ac:dyDescent="0.2">
      <c r="A1881" s="198" t="s">
        <v>224</v>
      </c>
      <c r="B1881" s="211">
        <v>1641836</v>
      </c>
      <c r="C1881" s="197">
        <v>11168</v>
      </c>
      <c r="D1881" s="211">
        <v>1653004</v>
      </c>
      <c r="I1881" s="82"/>
    </row>
    <row r="1882" spans="1:9" hidden="1" outlineLevel="1" x14ac:dyDescent="0.2">
      <c r="A1882" s="198" t="s">
        <v>225</v>
      </c>
      <c r="B1882" s="211">
        <v>0</v>
      </c>
      <c r="C1882">
        <v>0</v>
      </c>
      <c r="D1882" s="211">
        <v>0</v>
      </c>
      <c r="I1882" s="82"/>
    </row>
    <row r="1883" spans="1:9" hidden="1" outlineLevel="1" x14ac:dyDescent="0.2">
      <c r="A1883" s="198" t="s">
        <v>226</v>
      </c>
      <c r="B1883" s="211">
        <v>9241446</v>
      </c>
      <c r="C1883" s="197">
        <v>27882</v>
      </c>
      <c r="D1883" s="211">
        <v>9269328</v>
      </c>
      <c r="I1883" s="82"/>
    </row>
    <row r="1884" spans="1:9" hidden="1" outlineLevel="1" x14ac:dyDescent="0.2">
      <c r="A1884" s="198" t="s">
        <v>227</v>
      </c>
      <c r="B1884" s="211">
        <v>2774749</v>
      </c>
      <c r="C1884">
        <v>0</v>
      </c>
      <c r="D1884" s="211">
        <v>2774749</v>
      </c>
      <c r="I1884" s="82"/>
    </row>
    <row r="1885" spans="1:9" hidden="1" outlineLevel="1" x14ac:dyDescent="0.2">
      <c r="A1885" s="198" t="s">
        <v>228</v>
      </c>
      <c r="B1885" s="211">
        <v>2660439</v>
      </c>
      <c r="C1885">
        <v>0</v>
      </c>
      <c r="D1885" s="211">
        <v>2660439</v>
      </c>
      <c r="I1885" s="82"/>
    </row>
    <row r="1886" spans="1:9" hidden="1" outlineLevel="1" x14ac:dyDescent="0.2">
      <c r="A1886" s="198" t="s">
        <v>229</v>
      </c>
      <c r="B1886" s="211">
        <v>3376785</v>
      </c>
      <c r="C1886">
        <v>0</v>
      </c>
      <c r="D1886" s="211">
        <v>3376785</v>
      </c>
      <c r="I1886" s="82"/>
    </row>
    <row r="1887" spans="1:9" hidden="1" outlineLevel="1" x14ac:dyDescent="0.2">
      <c r="A1887" s="198" t="s">
        <v>230</v>
      </c>
      <c r="B1887" s="211">
        <v>127904</v>
      </c>
      <c r="C1887">
        <v>0</v>
      </c>
      <c r="D1887" s="211">
        <v>127904</v>
      </c>
      <c r="I1887" s="82"/>
    </row>
    <row r="1888" spans="1:9" hidden="1" outlineLevel="1" x14ac:dyDescent="0.2">
      <c r="A1888" s="198" t="s">
        <v>231</v>
      </c>
      <c r="B1888" s="211">
        <v>2377168</v>
      </c>
      <c r="C1888">
        <v>0</v>
      </c>
      <c r="D1888" s="211">
        <v>2377168</v>
      </c>
      <c r="I1888" s="82"/>
    </row>
    <row r="1889" spans="1:9" hidden="1" outlineLevel="1" x14ac:dyDescent="0.2">
      <c r="A1889" s="198" t="s">
        <v>232</v>
      </c>
      <c r="B1889" s="211">
        <v>4785403</v>
      </c>
      <c r="C1889">
        <v>0</v>
      </c>
      <c r="D1889" s="211">
        <v>4785403</v>
      </c>
      <c r="I1889" s="82"/>
    </row>
    <row r="1890" spans="1:9" hidden="1" outlineLevel="1" x14ac:dyDescent="0.2">
      <c r="A1890" s="198" t="s">
        <v>233</v>
      </c>
      <c r="B1890" s="211">
        <v>12238845</v>
      </c>
      <c r="C1890" s="197">
        <v>22692</v>
      </c>
      <c r="D1890" s="211">
        <v>12261537</v>
      </c>
      <c r="I1890" s="82"/>
    </row>
    <row r="1891" spans="1:9" hidden="1" outlineLevel="1" x14ac:dyDescent="0.2">
      <c r="A1891" s="198" t="s">
        <v>234</v>
      </c>
      <c r="B1891" s="211">
        <v>10652501</v>
      </c>
      <c r="C1891">
        <v>0</v>
      </c>
      <c r="D1891" s="211">
        <v>10652501</v>
      </c>
      <c r="I1891" s="82"/>
    </row>
    <row r="1892" spans="1:9" hidden="1" outlineLevel="1" x14ac:dyDescent="0.2">
      <c r="A1892" s="198" t="s">
        <v>235</v>
      </c>
      <c r="B1892" s="211">
        <v>10233853</v>
      </c>
      <c r="C1892">
        <v>0</v>
      </c>
      <c r="D1892" s="211">
        <v>10233853</v>
      </c>
      <c r="I1892" s="82"/>
    </row>
    <row r="1893" spans="1:9" hidden="1" outlineLevel="1" x14ac:dyDescent="0.2">
      <c r="A1893" s="198" t="s">
        <v>236</v>
      </c>
      <c r="B1893" s="211">
        <v>8687104</v>
      </c>
      <c r="C1893" s="197">
        <v>671228</v>
      </c>
      <c r="D1893" s="211">
        <v>9358332</v>
      </c>
      <c r="I1893" s="82"/>
    </row>
    <row r="1894" spans="1:9" hidden="1" outlineLevel="1" x14ac:dyDescent="0.2">
      <c r="A1894" s="198" t="s">
        <v>237</v>
      </c>
      <c r="B1894" s="211">
        <v>3316596</v>
      </c>
      <c r="C1894">
        <v>-39</v>
      </c>
      <c r="D1894" s="211">
        <v>3316557</v>
      </c>
      <c r="I1894" s="82"/>
    </row>
    <row r="1895" spans="1:9" hidden="1" outlineLevel="1" x14ac:dyDescent="0.2">
      <c r="A1895" s="198" t="s">
        <v>238</v>
      </c>
      <c r="B1895" s="211">
        <v>4274982</v>
      </c>
      <c r="C1895" s="197">
        <v>42136</v>
      </c>
      <c r="D1895" s="211">
        <v>4317118</v>
      </c>
      <c r="I1895" s="82"/>
    </row>
    <row r="1896" spans="1:9" hidden="1" outlineLevel="1" x14ac:dyDescent="0.2">
      <c r="A1896" s="198" t="s">
        <v>239</v>
      </c>
      <c r="B1896" s="211">
        <v>134118012</v>
      </c>
      <c r="C1896" s="197">
        <v>10052089</v>
      </c>
      <c r="D1896" s="211">
        <v>144170101</v>
      </c>
      <c r="I1896" s="82"/>
    </row>
    <row r="1897" spans="1:9" hidden="1" outlineLevel="1" x14ac:dyDescent="0.2">
      <c r="A1897" s="198" t="s">
        <v>240</v>
      </c>
      <c r="B1897" s="211">
        <v>5204341</v>
      </c>
      <c r="C1897" s="197">
        <v>11236</v>
      </c>
      <c r="D1897" s="211">
        <v>5215577</v>
      </c>
      <c r="I1897" s="82"/>
    </row>
    <row r="1898" spans="1:9" hidden="1" outlineLevel="1" x14ac:dyDescent="0.2">
      <c r="A1898" s="198" t="s">
        <v>241</v>
      </c>
      <c r="B1898" s="211">
        <v>27025474</v>
      </c>
      <c r="C1898" s="197">
        <v>1885625</v>
      </c>
      <c r="D1898" s="211">
        <v>28911099</v>
      </c>
      <c r="I1898" s="82"/>
    </row>
    <row r="1899" spans="1:9" hidden="1" outlineLevel="1" x14ac:dyDescent="0.2">
      <c r="A1899" s="198" t="s">
        <v>242</v>
      </c>
      <c r="B1899" s="211">
        <v>888</v>
      </c>
      <c r="C1899">
        <v>0</v>
      </c>
      <c r="D1899" s="211">
        <v>888</v>
      </c>
      <c r="I1899" s="82"/>
    </row>
    <row r="1900" spans="1:9" hidden="1" outlineLevel="1" x14ac:dyDescent="0.2">
      <c r="A1900" s="198" t="s">
        <v>243</v>
      </c>
      <c r="B1900" s="211">
        <v>2246793</v>
      </c>
      <c r="C1900" s="197">
        <v>19091</v>
      </c>
      <c r="D1900" s="211">
        <v>2265884</v>
      </c>
      <c r="I1900" s="82"/>
    </row>
    <row r="1901" spans="1:9" hidden="1" outlineLevel="1" x14ac:dyDescent="0.2">
      <c r="A1901" s="198" t="s">
        <v>244</v>
      </c>
      <c r="B1901" s="211">
        <v>7880</v>
      </c>
      <c r="C1901">
        <v>0</v>
      </c>
      <c r="D1901" s="211">
        <v>7880</v>
      </c>
      <c r="I1901" s="82"/>
    </row>
    <row r="1902" spans="1:9" hidden="1" outlineLevel="1" x14ac:dyDescent="0.2">
      <c r="A1902" s="198" t="s">
        <v>245</v>
      </c>
      <c r="B1902" s="211">
        <v>6624810</v>
      </c>
      <c r="C1902">
        <v>0</v>
      </c>
      <c r="D1902" s="211">
        <v>6624810</v>
      </c>
      <c r="I1902" s="82"/>
    </row>
    <row r="1903" spans="1:9" hidden="1" outlineLevel="1" x14ac:dyDescent="0.2">
      <c r="A1903" s="198" t="s">
        <v>246</v>
      </c>
      <c r="B1903" s="211">
        <v>3916286</v>
      </c>
      <c r="C1903">
        <v>0</v>
      </c>
      <c r="D1903" s="211">
        <v>3916286</v>
      </c>
      <c r="I1903" s="82"/>
    </row>
    <row r="1904" spans="1:9" hidden="1" outlineLevel="1" x14ac:dyDescent="0.2">
      <c r="A1904" s="198" t="s">
        <v>247</v>
      </c>
      <c r="B1904" s="211">
        <v>20792104</v>
      </c>
      <c r="C1904">
        <v>0</v>
      </c>
      <c r="D1904" s="211">
        <v>20792104</v>
      </c>
      <c r="I1904" s="82"/>
    </row>
    <row r="1905" spans="1:9" hidden="1" outlineLevel="1" x14ac:dyDescent="0.2">
      <c r="A1905" s="198" t="s">
        <v>248</v>
      </c>
      <c r="B1905" s="211">
        <v>4787634</v>
      </c>
      <c r="C1905">
        <v>0</v>
      </c>
      <c r="D1905" s="211">
        <v>4787634</v>
      </c>
      <c r="I1905" s="82"/>
    </row>
    <row r="1906" spans="1:9" hidden="1" outlineLevel="1" x14ac:dyDescent="0.2">
      <c r="A1906" s="198" t="s">
        <v>249</v>
      </c>
      <c r="B1906" s="211">
        <v>2914018</v>
      </c>
      <c r="C1906">
        <v>0</v>
      </c>
      <c r="D1906" s="211">
        <v>2914018</v>
      </c>
      <c r="I1906" s="82"/>
    </row>
    <row r="1907" spans="1:9" hidden="1" outlineLevel="1" x14ac:dyDescent="0.2">
      <c r="A1907" s="198" t="s">
        <v>250</v>
      </c>
      <c r="B1907" s="211">
        <v>2441268</v>
      </c>
      <c r="C1907" s="197">
        <v>41169</v>
      </c>
      <c r="D1907" s="211">
        <v>2482437</v>
      </c>
      <c r="I1907" s="82"/>
    </row>
    <row r="1908" spans="1:9" hidden="1" outlineLevel="1" x14ac:dyDescent="0.2">
      <c r="A1908" s="198" t="s">
        <v>251</v>
      </c>
      <c r="B1908" s="211">
        <v>5125441</v>
      </c>
      <c r="C1908" s="197">
        <v>5763</v>
      </c>
      <c r="D1908" s="211">
        <v>5131204</v>
      </c>
      <c r="I1908" s="82"/>
    </row>
    <row r="1909" spans="1:9" hidden="1" outlineLevel="1" x14ac:dyDescent="0.2">
      <c r="A1909" s="198" t="s">
        <v>252</v>
      </c>
      <c r="B1909" s="211">
        <v>3809383</v>
      </c>
      <c r="C1909">
        <v>0</v>
      </c>
      <c r="D1909" s="211">
        <v>3809383</v>
      </c>
      <c r="I1909" s="82"/>
    </row>
    <row r="1910" spans="1:9" hidden="1" outlineLevel="1" x14ac:dyDescent="0.2">
      <c r="A1910" s="198" t="s">
        <v>253</v>
      </c>
      <c r="B1910" s="211">
        <v>6882579</v>
      </c>
      <c r="C1910">
        <v>0</v>
      </c>
      <c r="D1910" s="211">
        <v>6882579</v>
      </c>
      <c r="I1910" s="82"/>
    </row>
    <row r="1911" spans="1:9" hidden="1" outlineLevel="1" x14ac:dyDescent="0.2">
      <c r="A1911" s="198" t="s">
        <v>254</v>
      </c>
      <c r="B1911" s="211">
        <v>5049171</v>
      </c>
      <c r="C1911" s="197">
        <v>95143</v>
      </c>
      <c r="D1911" s="211">
        <v>5144314</v>
      </c>
      <c r="I1911" s="82"/>
    </row>
    <row r="1912" spans="1:9" hidden="1" outlineLevel="1" x14ac:dyDescent="0.2">
      <c r="A1912" s="198" t="s">
        <v>255</v>
      </c>
      <c r="B1912" s="211">
        <v>5571664</v>
      </c>
      <c r="C1912" s="197">
        <v>3826</v>
      </c>
      <c r="D1912" s="211">
        <v>5575490</v>
      </c>
      <c r="I1912" s="82"/>
    </row>
    <row r="1913" spans="1:9" hidden="1" outlineLevel="1" x14ac:dyDescent="0.2">
      <c r="A1913" s="198" t="s">
        <v>256</v>
      </c>
      <c r="B1913" s="211">
        <v>314922476</v>
      </c>
      <c r="C1913" s="197">
        <v>1699508</v>
      </c>
      <c r="D1913" s="211">
        <v>316621984</v>
      </c>
      <c r="I1913" s="82"/>
    </row>
    <row r="1914" spans="1:9" hidden="1" outlineLevel="1" x14ac:dyDescent="0.2">
      <c r="A1914" s="198" t="s">
        <v>257</v>
      </c>
      <c r="B1914" s="211">
        <v>5777522</v>
      </c>
      <c r="C1914" s="197">
        <v>56620</v>
      </c>
      <c r="D1914" s="211">
        <v>5834142</v>
      </c>
      <c r="I1914" s="82"/>
    </row>
    <row r="1915" spans="1:9" hidden="1" outlineLevel="1" x14ac:dyDescent="0.2">
      <c r="A1915" s="198" t="s">
        <v>258</v>
      </c>
      <c r="B1915" s="211">
        <v>2022001</v>
      </c>
      <c r="C1915" s="197">
        <v>-1583</v>
      </c>
      <c r="D1915" s="211">
        <v>2020418</v>
      </c>
      <c r="I1915" s="82"/>
    </row>
    <row r="1916" spans="1:9" hidden="1" outlineLevel="1" x14ac:dyDescent="0.2">
      <c r="A1916" s="198" t="s">
        <v>259</v>
      </c>
      <c r="B1916" s="211">
        <v>3485394</v>
      </c>
      <c r="C1916">
        <v>0</v>
      </c>
      <c r="D1916" s="211">
        <v>3485394</v>
      </c>
      <c r="I1916" s="82"/>
    </row>
    <row r="1917" spans="1:9" hidden="1" outlineLevel="1" x14ac:dyDescent="0.2">
      <c r="A1917" s="198" t="s">
        <v>260</v>
      </c>
      <c r="B1917" s="211">
        <v>5451992</v>
      </c>
      <c r="C1917">
        <v>0</v>
      </c>
      <c r="D1917" s="211">
        <v>5451992</v>
      </c>
      <c r="I1917" s="82"/>
    </row>
    <row r="1918" spans="1:9" hidden="1" outlineLevel="1" x14ac:dyDescent="0.2">
      <c r="A1918" s="198" t="s">
        <v>261</v>
      </c>
      <c r="B1918" s="211">
        <v>36467</v>
      </c>
      <c r="C1918">
        <v>0</v>
      </c>
      <c r="D1918" s="211">
        <v>36467</v>
      </c>
      <c r="I1918" s="82"/>
    </row>
    <row r="1919" spans="1:9" hidden="1" outlineLevel="1" x14ac:dyDescent="0.2">
      <c r="A1919" s="198" t="s">
        <v>262</v>
      </c>
      <c r="B1919" s="211">
        <v>3710123</v>
      </c>
      <c r="C1919" s="197">
        <v>52793</v>
      </c>
      <c r="D1919" s="211">
        <v>3762916</v>
      </c>
      <c r="I1919" s="82"/>
    </row>
    <row r="1920" spans="1:9" hidden="1" outlineLevel="1" x14ac:dyDescent="0.2">
      <c r="A1920" s="198"/>
      <c r="B1920" s="211"/>
      <c r="D1920" s="211"/>
      <c r="I1920" s="82"/>
    </row>
    <row r="1921" spans="1:9" collapsed="1" x14ac:dyDescent="0.2">
      <c r="A1921" s="21" t="str">
        <f>A165</f>
        <v>Amprion</v>
      </c>
      <c r="B1921" s="45">
        <f>'Anlage 1a'!$I8</f>
        <v>9602629521</v>
      </c>
      <c r="C1921" s="45">
        <f>'Anlage 1g'!$C394</f>
        <v>179427919</v>
      </c>
      <c r="D1921" s="45">
        <f t="shared" ref="D1921:D2505" si="47">B1921+C1921</f>
        <v>9782057440</v>
      </c>
      <c r="I1921" s="82"/>
    </row>
    <row r="1922" spans="1:9" hidden="1" x14ac:dyDescent="0.2">
      <c r="A1922" s="214" t="str">
        <f>CONCATENATE('Anlage 1a'!$A$8," (ÜNB)")</f>
        <v>Amprion (ÜNB)</v>
      </c>
      <c r="B1922" s="218">
        <f>SUM(B1923:B2139)</f>
        <v>9602629519</v>
      </c>
      <c r="C1922" s="218">
        <f>'Anlage 1g'!$C395</f>
        <v>195406756</v>
      </c>
      <c r="D1922" s="218">
        <f>SUM(D1923:D2139)</f>
        <v>9782057440</v>
      </c>
      <c r="I1922" s="82"/>
    </row>
    <row r="1923" spans="1:9" hidden="1" outlineLevel="1" x14ac:dyDescent="0.2">
      <c r="A1923" s="21" t="s">
        <v>263</v>
      </c>
      <c r="B1923" s="45">
        <v>207810824</v>
      </c>
      <c r="C1923" s="45">
        <v>-482817</v>
      </c>
      <c r="D1923" s="45">
        <f t="shared" si="47"/>
        <v>207328007</v>
      </c>
      <c r="I1923" s="82"/>
    </row>
    <row r="1924" spans="1:9" hidden="1" outlineLevel="1" x14ac:dyDescent="0.2">
      <c r="A1924" s="21" t="s">
        <v>264</v>
      </c>
      <c r="B1924" s="45">
        <v>14770276</v>
      </c>
      <c r="C1924" s="45">
        <v>0</v>
      </c>
      <c r="D1924" s="45">
        <f>B1924+C1924</f>
        <v>14770276</v>
      </c>
      <c r="I1924" s="82"/>
    </row>
    <row r="1925" spans="1:9" hidden="1" outlineLevel="1" x14ac:dyDescent="0.2">
      <c r="A1925" s="21" t="s">
        <v>265</v>
      </c>
      <c r="B1925" s="45">
        <v>2445136</v>
      </c>
      <c r="C1925" s="45">
        <v>59795</v>
      </c>
      <c r="D1925" s="45">
        <f t="shared" si="47"/>
        <v>2504931</v>
      </c>
      <c r="I1925" s="82"/>
    </row>
    <row r="1926" spans="1:9" hidden="1" outlineLevel="1" x14ac:dyDescent="0.2">
      <c r="A1926" s="21" t="s">
        <v>266</v>
      </c>
      <c r="B1926" s="45">
        <v>10099783</v>
      </c>
      <c r="C1926" s="45">
        <v>0</v>
      </c>
      <c r="D1926" s="45">
        <f t="shared" si="47"/>
        <v>10099783</v>
      </c>
      <c r="I1926" s="82"/>
    </row>
    <row r="1927" spans="1:9" hidden="1" outlineLevel="1" x14ac:dyDescent="0.2">
      <c r="A1927" s="21" t="s">
        <v>267</v>
      </c>
      <c r="B1927" s="45">
        <v>6803862</v>
      </c>
      <c r="C1927" s="45">
        <v>36897</v>
      </c>
      <c r="D1927" s="45">
        <f t="shared" si="47"/>
        <v>6840759</v>
      </c>
      <c r="I1927" s="82"/>
    </row>
    <row r="1928" spans="1:9" hidden="1" outlineLevel="1" x14ac:dyDescent="0.2">
      <c r="A1928" s="21" t="s">
        <v>268</v>
      </c>
      <c r="B1928" s="45">
        <v>11866131</v>
      </c>
      <c r="C1928" s="45">
        <v>3485</v>
      </c>
      <c r="D1928" s="45">
        <f t="shared" si="47"/>
        <v>11869616</v>
      </c>
      <c r="I1928" s="82"/>
    </row>
    <row r="1929" spans="1:9" hidden="1" outlineLevel="1" x14ac:dyDescent="0.2">
      <c r="A1929" s="21" t="s">
        <v>269</v>
      </c>
      <c r="B1929" s="45">
        <v>24555886</v>
      </c>
      <c r="C1929" s="45">
        <v>32416</v>
      </c>
      <c r="D1929" s="45">
        <f t="shared" si="47"/>
        <v>24588302</v>
      </c>
      <c r="I1929" s="82"/>
    </row>
    <row r="1930" spans="1:9" hidden="1" outlineLevel="1" x14ac:dyDescent="0.2">
      <c r="A1930" s="21" t="s">
        <v>270</v>
      </c>
      <c r="B1930" s="45">
        <v>19908457</v>
      </c>
      <c r="C1930" s="45">
        <v>3287054</v>
      </c>
      <c r="D1930" s="45">
        <f t="shared" si="47"/>
        <v>23195511</v>
      </c>
      <c r="I1930" s="82"/>
    </row>
    <row r="1931" spans="1:9" hidden="1" outlineLevel="1" x14ac:dyDescent="0.2">
      <c r="A1931" s="21" t="s">
        <v>271</v>
      </c>
      <c r="B1931" s="45">
        <v>7692132</v>
      </c>
      <c r="C1931" s="45">
        <v>0</v>
      </c>
      <c r="D1931" s="45">
        <f t="shared" si="47"/>
        <v>7692132</v>
      </c>
      <c r="I1931" s="82"/>
    </row>
    <row r="1932" spans="1:9" hidden="1" outlineLevel="1" x14ac:dyDescent="0.2">
      <c r="A1932" s="21" t="s">
        <v>272</v>
      </c>
      <c r="B1932" s="45">
        <v>19038040</v>
      </c>
      <c r="C1932" s="45">
        <v>0</v>
      </c>
      <c r="D1932" s="45">
        <f t="shared" si="47"/>
        <v>19038040</v>
      </c>
      <c r="I1932" s="82"/>
    </row>
    <row r="1933" spans="1:9" hidden="1" outlineLevel="1" x14ac:dyDescent="0.2">
      <c r="A1933" s="21" t="s">
        <v>273</v>
      </c>
      <c r="B1933" s="45">
        <v>10332614</v>
      </c>
      <c r="C1933" s="45">
        <v>0</v>
      </c>
      <c r="D1933" s="45">
        <f t="shared" si="47"/>
        <v>10332614</v>
      </c>
      <c r="I1933" s="82"/>
    </row>
    <row r="1934" spans="1:9" hidden="1" outlineLevel="1" x14ac:dyDescent="0.2">
      <c r="A1934" s="21" t="s">
        <v>274</v>
      </c>
      <c r="B1934" s="45">
        <v>63553633</v>
      </c>
      <c r="C1934" s="45">
        <v>62807</v>
      </c>
      <c r="D1934" s="45">
        <f t="shared" si="47"/>
        <v>63616440</v>
      </c>
      <c r="I1934" s="82"/>
    </row>
    <row r="1935" spans="1:9" hidden="1" outlineLevel="1" x14ac:dyDescent="0.2">
      <c r="A1935" s="21" t="s">
        <v>275</v>
      </c>
      <c r="B1935" s="45">
        <v>8832092</v>
      </c>
      <c r="C1935" s="45">
        <v>16443</v>
      </c>
      <c r="D1935" s="45">
        <f t="shared" si="47"/>
        <v>8848535</v>
      </c>
      <c r="I1935" s="82"/>
    </row>
    <row r="1936" spans="1:9" hidden="1" outlineLevel="1" x14ac:dyDescent="0.2">
      <c r="A1936" s="21" t="s">
        <v>276</v>
      </c>
      <c r="B1936" s="45">
        <v>18664037</v>
      </c>
      <c r="C1936" s="45">
        <v>0</v>
      </c>
      <c r="D1936" s="45">
        <f t="shared" si="47"/>
        <v>18664037</v>
      </c>
      <c r="I1936" s="82"/>
    </row>
    <row r="1937" spans="1:9" hidden="1" outlineLevel="1" x14ac:dyDescent="0.2">
      <c r="A1937" s="21" t="s">
        <v>277</v>
      </c>
      <c r="B1937" s="45">
        <v>64192585</v>
      </c>
      <c r="C1937" s="45">
        <v>3929387</v>
      </c>
      <c r="D1937" s="45">
        <f t="shared" si="47"/>
        <v>68121972</v>
      </c>
      <c r="I1937" s="82"/>
    </row>
    <row r="1938" spans="1:9" hidden="1" outlineLevel="1" x14ac:dyDescent="0.2">
      <c r="A1938" s="21" t="s">
        <v>278</v>
      </c>
      <c r="B1938" s="45">
        <v>2597979</v>
      </c>
      <c r="C1938" s="45">
        <v>0</v>
      </c>
      <c r="D1938" s="45">
        <f t="shared" si="47"/>
        <v>2597979</v>
      </c>
      <c r="I1938" s="82"/>
    </row>
    <row r="1939" spans="1:9" hidden="1" outlineLevel="1" x14ac:dyDescent="0.2">
      <c r="A1939" s="21" t="s">
        <v>279</v>
      </c>
      <c r="B1939" s="45">
        <v>7496916</v>
      </c>
      <c r="C1939" s="45">
        <v>0</v>
      </c>
      <c r="D1939" s="45">
        <f t="shared" si="47"/>
        <v>7496916</v>
      </c>
      <c r="I1939" s="82"/>
    </row>
    <row r="1940" spans="1:9" hidden="1" outlineLevel="1" x14ac:dyDescent="0.2">
      <c r="A1940" s="21" t="s">
        <v>280</v>
      </c>
      <c r="B1940" s="45">
        <v>23885479</v>
      </c>
      <c r="C1940" s="45">
        <v>0</v>
      </c>
      <c r="D1940" s="45">
        <f t="shared" si="47"/>
        <v>23885479</v>
      </c>
      <c r="I1940" s="82"/>
    </row>
    <row r="1941" spans="1:9" hidden="1" outlineLevel="1" x14ac:dyDescent="0.2">
      <c r="A1941" s="21" t="s">
        <v>281</v>
      </c>
      <c r="B1941" s="45">
        <v>21695018</v>
      </c>
      <c r="C1941" s="45">
        <v>425420</v>
      </c>
      <c r="D1941" s="45">
        <f t="shared" si="47"/>
        <v>22120438</v>
      </c>
      <c r="I1941" s="82"/>
    </row>
    <row r="1942" spans="1:9" hidden="1" outlineLevel="1" x14ac:dyDescent="0.2">
      <c r="A1942" s="21" t="s">
        <v>282</v>
      </c>
      <c r="B1942" s="45">
        <v>18853879</v>
      </c>
      <c r="C1942" s="45">
        <v>0</v>
      </c>
      <c r="D1942" s="45">
        <f t="shared" si="47"/>
        <v>18853879</v>
      </c>
      <c r="I1942" s="82"/>
    </row>
    <row r="1943" spans="1:9" hidden="1" outlineLevel="1" x14ac:dyDescent="0.2">
      <c r="A1943" s="21" t="s">
        <v>283</v>
      </c>
      <c r="B1943" s="45">
        <v>3487708</v>
      </c>
      <c r="C1943" s="45">
        <v>0</v>
      </c>
      <c r="D1943" s="45">
        <f t="shared" si="47"/>
        <v>3487708</v>
      </c>
      <c r="I1943" s="82"/>
    </row>
    <row r="1944" spans="1:9" hidden="1" outlineLevel="1" x14ac:dyDescent="0.2">
      <c r="A1944" s="21" t="s">
        <v>284</v>
      </c>
      <c r="B1944" s="45">
        <v>5335861</v>
      </c>
      <c r="C1944" s="45">
        <v>574642</v>
      </c>
      <c r="D1944" s="45">
        <f t="shared" si="47"/>
        <v>5910503</v>
      </c>
      <c r="I1944" s="82"/>
    </row>
    <row r="1945" spans="1:9" hidden="1" outlineLevel="1" x14ac:dyDescent="0.2">
      <c r="A1945" s="21" t="s">
        <v>285</v>
      </c>
      <c r="B1945" s="45">
        <v>10464792</v>
      </c>
      <c r="C1945" s="45">
        <v>0</v>
      </c>
      <c r="D1945" s="45">
        <f t="shared" si="47"/>
        <v>10464792</v>
      </c>
      <c r="I1945" s="82"/>
    </row>
    <row r="1946" spans="1:9" hidden="1" outlineLevel="1" x14ac:dyDescent="0.2">
      <c r="A1946" s="21" t="s">
        <v>286</v>
      </c>
      <c r="B1946" s="45">
        <v>5189937</v>
      </c>
      <c r="C1946" s="45">
        <v>0</v>
      </c>
      <c r="D1946" s="45">
        <f t="shared" si="47"/>
        <v>5189937</v>
      </c>
      <c r="I1946" s="82"/>
    </row>
    <row r="1947" spans="1:9" hidden="1" outlineLevel="1" x14ac:dyDescent="0.2">
      <c r="A1947" s="21" t="s">
        <v>287</v>
      </c>
      <c r="B1947" s="45">
        <v>11663008</v>
      </c>
      <c r="C1947" s="45">
        <v>891586</v>
      </c>
      <c r="D1947" s="45">
        <f t="shared" si="47"/>
        <v>12554594</v>
      </c>
      <c r="I1947" s="82"/>
    </row>
    <row r="1948" spans="1:9" hidden="1" outlineLevel="1" x14ac:dyDescent="0.2">
      <c r="A1948" s="21" t="s">
        <v>288</v>
      </c>
      <c r="B1948" s="45">
        <v>17136908</v>
      </c>
      <c r="C1948" s="45">
        <v>0</v>
      </c>
      <c r="D1948" s="45">
        <f t="shared" si="47"/>
        <v>17136908</v>
      </c>
      <c r="I1948" s="82"/>
    </row>
    <row r="1949" spans="1:9" hidden="1" outlineLevel="1" x14ac:dyDescent="0.2">
      <c r="A1949" s="21" t="s">
        <v>289</v>
      </c>
      <c r="B1949" s="45">
        <v>20235760</v>
      </c>
      <c r="C1949" s="45">
        <v>0</v>
      </c>
      <c r="D1949" s="45">
        <f t="shared" si="47"/>
        <v>20235760</v>
      </c>
      <c r="I1949" s="82"/>
    </row>
    <row r="1950" spans="1:9" hidden="1" outlineLevel="1" x14ac:dyDescent="0.2">
      <c r="A1950" s="21" t="s">
        <v>290</v>
      </c>
      <c r="B1950" s="45">
        <v>34125648</v>
      </c>
      <c r="C1950" s="45">
        <v>20901</v>
      </c>
      <c r="D1950" s="45">
        <f t="shared" si="47"/>
        <v>34146549</v>
      </c>
      <c r="I1950" s="82"/>
    </row>
    <row r="1951" spans="1:9" hidden="1" outlineLevel="1" x14ac:dyDescent="0.2">
      <c r="A1951" s="21" t="s">
        <v>291</v>
      </c>
      <c r="B1951" s="45">
        <v>25868534</v>
      </c>
      <c r="C1951" s="45">
        <v>98816</v>
      </c>
      <c r="D1951" s="45">
        <f t="shared" si="47"/>
        <v>25967350</v>
      </c>
      <c r="I1951" s="82"/>
    </row>
    <row r="1952" spans="1:9" hidden="1" outlineLevel="1" x14ac:dyDescent="0.2">
      <c r="A1952" s="21" t="s">
        <v>292</v>
      </c>
      <c r="B1952" s="45">
        <v>832264</v>
      </c>
      <c r="C1952" s="45">
        <v>-5034</v>
      </c>
      <c r="D1952" s="45">
        <f t="shared" si="47"/>
        <v>827230</v>
      </c>
      <c r="I1952" s="82"/>
    </row>
    <row r="1953" spans="1:9" hidden="1" outlineLevel="1" x14ac:dyDescent="0.2">
      <c r="A1953" s="21" t="s">
        <v>293</v>
      </c>
      <c r="B1953" s="45">
        <v>4906288</v>
      </c>
      <c r="C1953" s="45">
        <v>15297</v>
      </c>
      <c r="D1953" s="45">
        <f t="shared" si="47"/>
        <v>4921585</v>
      </c>
      <c r="I1953" s="82"/>
    </row>
    <row r="1954" spans="1:9" hidden="1" outlineLevel="1" x14ac:dyDescent="0.2">
      <c r="A1954" s="21" t="s">
        <v>294</v>
      </c>
      <c r="B1954" s="45">
        <v>15856228</v>
      </c>
      <c r="C1954" s="45">
        <v>2074935</v>
      </c>
      <c r="D1954" s="45">
        <f t="shared" si="47"/>
        <v>17931163</v>
      </c>
      <c r="I1954" s="82"/>
    </row>
    <row r="1955" spans="1:9" hidden="1" outlineLevel="1" x14ac:dyDescent="0.2">
      <c r="A1955" s="21" t="s">
        <v>295</v>
      </c>
      <c r="B1955" s="45">
        <v>8571492</v>
      </c>
      <c r="C1955" s="45">
        <v>881665</v>
      </c>
      <c r="D1955" s="45">
        <f t="shared" si="47"/>
        <v>9453157</v>
      </c>
      <c r="I1955" s="82"/>
    </row>
    <row r="1956" spans="1:9" hidden="1" outlineLevel="1" x14ac:dyDescent="0.2">
      <c r="A1956" s="21" t="s">
        <v>296</v>
      </c>
      <c r="B1956" s="45">
        <v>356408700</v>
      </c>
      <c r="C1956" s="45">
        <v>11520486</v>
      </c>
      <c r="D1956" s="45">
        <f t="shared" si="47"/>
        <v>367929186</v>
      </c>
      <c r="I1956" s="82"/>
    </row>
    <row r="1957" spans="1:9" hidden="1" outlineLevel="1" x14ac:dyDescent="0.2">
      <c r="A1957" s="21" t="s">
        <v>297</v>
      </c>
      <c r="B1957" s="45">
        <v>1545869</v>
      </c>
      <c r="C1957" s="45">
        <v>0</v>
      </c>
      <c r="D1957" s="45">
        <f t="shared" si="47"/>
        <v>1545869</v>
      </c>
      <c r="I1957" s="82"/>
    </row>
    <row r="1958" spans="1:9" hidden="1" outlineLevel="1" x14ac:dyDescent="0.2">
      <c r="A1958" s="21" t="s">
        <v>298</v>
      </c>
      <c r="B1958" s="45">
        <v>7688594</v>
      </c>
      <c r="C1958" s="45">
        <v>0</v>
      </c>
      <c r="D1958" s="45">
        <f t="shared" si="47"/>
        <v>7688594</v>
      </c>
      <c r="I1958" s="82"/>
    </row>
    <row r="1959" spans="1:9" hidden="1" outlineLevel="1" x14ac:dyDescent="0.2">
      <c r="A1959" s="21" t="s">
        <v>299</v>
      </c>
      <c r="B1959" s="45">
        <v>4047273</v>
      </c>
      <c r="C1959" s="45">
        <v>14148</v>
      </c>
      <c r="D1959" s="45">
        <f t="shared" si="47"/>
        <v>4061421</v>
      </c>
      <c r="I1959" s="82"/>
    </row>
    <row r="1960" spans="1:9" hidden="1" outlineLevel="1" x14ac:dyDescent="0.2">
      <c r="A1960" s="21" t="s">
        <v>300</v>
      </c>
      <c r="B1960" s="45">
        <v>11199616</v>
      </c>
      <c r="C1960" s="45">
        <v>0</v>
      </c>
      <c r="D1960" s="45">
        <f t="shared" si="47"/>
        <v>11199616</v>
      </c>
      <c r="I1960" s="82"/>
    </row>
    <row r="1961" spans="1:9" hidden="1" outlineLevel="1" x14ac:dyDescent="0.2">
      <c r="A1961" s="21" t="s">
        <v>301</v>
      </c>
      <c r="B1961" s="45">
        <v>8480674</v>
      </c>
      <c r="C1961" s="45">
        <v>0</v>
      </c>
      <c r="D1961" s="45">
        <f t="shared" si="47"/>
        <v>8480674</v>
      </c>
      <c r="I1961" s="82"/>
    </row>
    <row r="1962" spans="1:9" hidden="1" outlineLevel="1" x14ac:dyDescent="0.2">
      <c r="A1962" s="21" t="s">
        <v>302</v>
      </c>
      <c r="B1962" s="45">
        <v>4987627</v>
      </c>
      <c r="C1962" s="45">
        <v>50631</v>
      </c>
      <c r="D1962" s="45">
        <f t="shared" si="47"/>
        <v>5038258</v>
      </c>
      <c r="I1962" s="82"/>
    </row>
    <row r="1963" spans="1:9" hidden="1" outlineLevel="1" x14ac:dyDescent="0.2">
      <c r="A1963" s="21" t="s">
        <v>303</v>
      </c>
      <c r="B1963" s="45">
        <v>385159286</v>
      </c>
      <c r="C1963" s="45">
        <v>16653711</v>
      </c>
      <c r="D1963" s="45">
        <f t="shared" si="47"/>
        <v>401812997</v>
      </c>
      <c r="I1963" s="82"/>
    </row>
    <row r="1964" spans="1:9" hidden="1" outlineLevel="1" x14ac:dyDescent="0.2">
      <c r="A1964" s="21" t="s">
        <v>304</v>
      </c>
      <c r="B1964" s="45">
        <v>3538707</v>
      </c>
      <c r="C1964" s="45">
        <v>0</v>
      </c>
      <c r="D1964" s="45">
        <f t="shared" si="47"/>
        <v>3538707</v>
      </c>
      <c r="I1964" s="82"/>
    </row>
    <row r="1965" spans="1:9" hidden="1" outlineLevel="1" x14ac:dyDescent="0.2">
      <c r="A1965" s="21" t="s">
        <v>305</v>
      </c>
      <c r="B1965" s="45">
        <v>8207533</v>
      </c>
      <c r="C1965" s="45">
        <v>0</v>
      </c>
      <c r="D1965" s="45">
        <f t="shared" si="47"/>
        <v>8207533</v>
      </c>
      <c r="I1965" s="82"/>
    </row>
    <row r="1966" spans="1:9" hidden="1" outlineLevel="1" x14ac:dyDescent="0.2">
      <c r="A1966" s="21" t="s">
        <v>306</v>
      </c>
      <c r="B1966" s="45">
        <v>7912422</v>
      </c>
      <c r="C1966" s="45">
        <v>0</v>
      </c>
      <c r="D1966" s="45">
        <f t="shared" si="47"/>
        <v>7912422</v>
      </c>
      <c r="I1966" s="82"/>
    </row>
    <row r="1967" spans="1:9" hidden="1" outlineLevel="1" x14ac:dyDescent="0.2">
      <c r="A1967" s="21" t="s">
        <v>307</v>
      </c>
      <c r="B1967" s="45">
        <v>5106160</v>
      </c>
      <c r="C1967" s="45">
        <v>91234</v>
      </c>
      <c r="D1967" s="45">
        <f t="shared" si="47"/>
        <v>5197394</v>
      </c>
      <c r="I1967" s="82"/>
    </row>
    <row r="1968" spans="1:9" hidden="1" outlineLevel="1" x14ac:dyDescent="0.2">
      <c r="A1968" s="21" t="s">
        <v>308</v>
      </c>
      <c r="B1968" s="45">
        <v>1849464</v>
      </c>
      <c r="C1968" s="45">
        <v>127709</v>
      </c>
      <c r="D1968" s="45">
        <f t="shared" si="47"/>
        <v>1977173</v>
      </c>
      <c r="I1968" s="82"/>
    </row>
    <row r="1969" spans="1:9" hidden="1" outlineLevel="1" x14ac:dyDescent="0.2">
      <c r="A1969" s="21" t="s">
        <v>309</v>
      </c>
      <c r="B1969" s="45">
        <v>4356431</v>
      </c>
      <c r="C1969" s="45">
        <v>0</v>
      </c>
      <c r="D1969" s="45">
        <f t="shared" si="47"/>
        <v>4356431</v>
      </c>
      <c r="I1969" s="82"/>
    </row>
    <row r="1970" spans="1:9" hidden="1" outlineLevel="1" x14ac:dyDescent="0.2">
      <c r="A1970" s="21" t="s">
        <v>310</v>
      </c>
      <c r="B1970" s="45">
        <v>12779726</v>
      </c>
      <c r="C1970" s="45">
        <v>35990</v>
      </c>
      <c r="D1970" s="45">
        <f t="shared" si="47"/>
        <v>12815716</v>
      </c>
      <c r="I1970" s="82"/>
    </row>
    <row r="1971" spans="1:9" hidden="1" outlineLevel="1" x14ac:dyDescent="0.2">
      <c r="A1971" s="21" t="s">
        <v>311</v>
      </c>
      <c r="B1971" s="45">
        <v>101675103</v>
      </c>
      <c r="C1971" s="45">
        <v>7135995</v>
      </c>
      <c r="D1971" s="45">
        <f t="shared" si="47"/>
        <v>108811098</v>
      </c>
      <c r="I1971" s="82"/>
    </row>
    <row r="1972" spans="1:9" hidden="1" outlineLevel="1" x14ac:dyDescent="0.2">
      <c r="A1972" s="21" t="s">
        <v>312</v>
      </c>
      <c r="B1972" s="45">
        <v>47880315</v>
      </c>
      <c r="C1972" s="45">
        <v>3750464</v>
      </c>
      <c r="D1972" s="45">
        <f t="shared" si="47"/>
        <v>51630779</v>
      </c>
      <c r="I1972" s="82"/>
    </row>
    <row r="1973" spans="1:9" hidden="1" outlineLevel="1" x14ac:dyDescent="0.2">
      <c r="A1973" s="21" t="s">
        <v>313</v>
      </c>
      <c r="B1973" s="45">
        <v>10564665</v>
      </c>
      <c r="C1973" s="45">
        <v>0</v>
      </c>
      <c r="D1973" s="45">
        <f t="shared" si="47"/>
        <v>10564665</v>
      </c>
      <c r="I1973" s="82"/>
    </row>
    <row r="1974" spans="1:9" hidden="1" outlineLevel="1" x14ac:dyDescent="0.2">
      <c r="A1974" s="21" t="s">
        <v>314</v>
      </c>
      <c r="B1974" s="45">
        <v>10977797</v>
      </c>
      <c r="C1974" s="45">
        <v>0</v>
      </c>
      <c r="D1974" s="45">
        <f t="shared" si="47"/>
        <v>10977797</v>
      </c>
      <c r="I1974" s="82"/>
    </row>
    <row r="1975" spans="1:9" hidden="1" outlineLevel="1" x14ac:dyDescent="0.2">
      <c r="A1975" s="21" t="s">
        <v>315</v>
      </c>
      <c r="B1975" s="45">
        <v>51218079</v>
      </c>
      <c r="C1975" s="45">
        <v>697964</v>
      </c>
      <c r="D1975" s="45">
        <f t="shared" si="47"/>
        <v>51916043</v>
      </c>
      <c r="I1975" s="82"/>
    </row>
    <row r="1976" spans="1:9" hidden="1" outlineLevel="1" x14ac:dyDescent="0.2">
      <c r="A1976" s="21" t="s">
        <v>316</v>
      </c>
      <c r="B1976" s="45">
        <v>46223321</v>
      </c>
      <c r="C1976" s="45">
        <v>0</v>
      </c>
      <c r="D1976" s="45">
        <f t="shared" si="47"/>
        <v>46223321</v>
      </c>
      <c r="I1976" s="82"/>
    </row>
    <row r="1977" spans="1:9" hidden="1" outlineLevel="1" x14ac:dyDescent="0.2">
      <c r="A1977" s="21" t="s">
        <v>317</v>
      </c>
      <c r="B1977" s="45">
        <v>11640918</v>
      </c>
      <c r="C1977" s="45">
        <v>0</v>
      </c>
      <c r="D1977" s="45">
        <f t="shared" si="47"/>
        <v>11640918</v>
      </c>
      <c r="I1977" s="82"/>
    </row>
    <row r="1978" spans="1:9" hidden="1" outlineLevel="1" x14ac:dyDescent="0.2">
      <c r="A1978" s="21" t="s">
        <v>318</v>
      </c>
      <c r="B1978" s="45">
        <v>0</v>
      </c>
      <c r="C1978" s="45">
        <v>0</v>
      </c>
      <c r="D1978" s="45">
        <f t="shared" si="47"/>
        <v>0</v>
      </c>
      <c r="I1978" s="82"/>
    </row>
    <row r="1979" spans="1:9" hidden="1" outlineLevel="1" x14ac:dyDescent="0.2">
      <c r="A1979" s="21" t="s">
        <v>319</v>
      </c>
      <c r="B1979" s="45">
        <v>89371</v>
      </c>
      <c r="C1979" s="45">
        <v>0</v>
      </c>
      <c r="D1979" s="45">
        <f t="shared" si="47"/>
        <v>89371</v>
      </c>
      <c r="I1979" s="82"/>
    </row>
    <row r="1980" spans="1:9" hidden="1" outlineLevel="1" x14ac:dyDescent="0.2">
      <c r="A1980" s="21" t="s">
        <v>320</v>
      </c>
      <c r="B1980" s="45">
        <v>1609742</v>
      </c>
      <c r="C1980" s="45">
        <v>0</v>
      </c>
      <c r="D1980" s="45">
        <f t="shared" si="47"/>
        <v>1609742</v>
      </c>
      <c r="I1980" s="82"/>
    </row>
    <row r="1981" spans="1:9" hidden="1" outlineLevel="1" x14ac:dyDescent="0.2">
      <c r="A1981" s="21" t="s">
        <v>242</v>
      </c>
      <c r="B1981" s="45">
        <v>1379</v>
      </c>
      <c r="C1981" s="45">
        <v>0</v>
      </c>
      <c r="D1981" s="45">
        <f t="shared" si="47"/>
        <v>1379</v>
      </c>
      <c r="I1981" s="82"/>
    </row>
    <row r="1982" spans="1:9" hidden="1" outlineLevel="1" x14ac:dyDescent="0.2">
      <c r="A1982" s="21" t="s">
        <v>321</v>
      </c>
      <c r="B1982" s="45">
        <v>471362</v>
      </c>
      <c r="C1982" s="45">
        <v>0</v>
      </c>
      <c r="D1982" s="45">
        <f t="shared" si="47"/>
        <v>471362</v>
      </c>
      <c r="I1982" s="82"/>
    </row>
    <row r="1983" spans="1:9" hidden="1" outlineLevel="1" x14ac:dyDescent="0.2">
      <c r="A1983" s="21" t="s">
        <v>322</v>
      </c>
      <c r="B1983" s="45">
        <v>15248795</v>
      </c>
      <c r="C1983" s="45">
        <v>61686</v>
      </c>
      <c r="D1983" s="45">
        <f t="shared" si="47"/>
        <v>15310481</v>
      </c>
      <c r="I1983" s="82"/>
    </row>
    <row r="1984" spans="1:9" hidden="1" outlineLevel="1" x14ac:dyDescent="0.2">
      <c r="A1984" s="21" t="s">
        <v>323</v>
      </c>
      <c r="B1984" s="45">
        <v>2440886</v>
      </c>
      <c r="C1984" s="45">
        <v>0</v>
      </c>
      <c r="D1984" s="45">
        <f t="shared" si="47"/>
        <v>2440886</v>
      </c>
      <c r="I1984" s="82"/>
    </row>
    <row r="1985" spans="1:9" hidden="1" outlineLevel="1" x14ac:dyDescent="0.2">
      <c r="A1985" s="21" t="s">
        <v>324</v>
      </c>
      <c r="B1985" s="45">
        <v>17596339</v>
      </c>
      <c r="C1985" s="45">
        <v>0</v>
      </c>
      <c r="D1985" s="45">
        <f t="shared" si="47"/>
        <v>17596339</v>
      </c>
      <c r="I1985" s="82"/>
    </row>
    <row r="1986" spans="1:9" hidden="1" outlineLevel="1" x14ac:dyDescent="0.2">
      <c r="A1986" s="21" t="s">
        <v>325</v>
      </c>
      <c r="B1986" s="45">
        <v>6565227</v>
      </c>
      <c r="C1986" s="45">
        <v>-83466</v>
      </c>
      <c r="D1986" s="45">
        <f t="shared" si="47"/>
        <v>6481761</v>
      </c>
      <c r="I1986" s="82"/>
    </row>
    <row r="1987" spans="1:9" hidden="1" outlineLevel="1" x14ac:dyDescent="0.2">
      <c r="A1987" s="21" t="s">
        <v>326</v>
      </c>
      <c r="B1987" s="45">
        <v>19563528</v>
      </c>
      <c r="C1987" s="45">
        <v>0</v>
      </c>
      <c r="D1987" s="45">
        <f t="shared" si="47"/>
        <v>19563528</v>
      </c>
      <c r="I1987" s="82"/>
    </row>
    <row r="1988" spans="1:9" hidden="1" outlineLevel="1" x14ac:dyDescent="0.2">
      <c r="A1988" s="21" t="s">
        <v>327</v>
      </c>
      <c r="B1988" s="45">
        <v>32638042</v>
      </c>
      <c r="C1988" s="45">
        <v>164833</v>
      </c>
      <c r="D1988" s="45">
        <f t="shared" si="47"/>
        <v>32802875</v>
      </c>
      <c r="I1988" s="82"/>
    </row>
    <row r="1989" spans="1:9" hidden="1" outlineLevel="1" x14ac:dyDescent="0.2">
      <c r="A1989" s="21" t="s">
        <v>328</v>
      </c>
      <c r="B1989" s="45">
        <v>1481984990</v>
      </c>
      <c r="C1989" s="45">
        <v>0</v>
      </c>
      <c r="D1989" s="45">
        <f t="shared" si="47"/>
        <v>1481984990</v>
      </c>
      <c r="I1989" s="82"/>
    </row>
    <row r="1990" spans="1:9" hidden="1" outlineLevel="1" x14ac:dyDescent="0.2">
      <c r="A1990" s="21" t="s">
        <v>329</v>
      </c>
      <c r="B1990" s="45">
        <v>0</v>
      </c>
      <c r="C1990" s="45">
        <v>0</v>
      </c>
      <c r="D1990" s="45">
        <f t="shared" si="47"/>
        <v>0</v>
      </c>
      <c r="E1990" s="82"/>
      <c r="F1990" s="82"/>
      <c r="G1990" s="82"/>
    </row>
    <row r="1991" spans="1:9" hidden="1" outlineLevel="1" x14ac:dyDescent="0.2">
      <c r="A1991" s="21" t="s">
        <v>330</v>
      </c>
      <c r="B1991" s="45">
        <v>10374387</v>
      </c>
      <c r="C1991" s="45">
        <v>0</v>
      </c>
      <c r="D1991" s="45">
        <f t="shared" si="47"/>
        <v>10374387</v>
      </c>
      <c r="E1991" s="82"/>
      <c r="F1991" s="82"/>
      <c r="G1991" s="82"/>
    </row>
    <row r="1992" spans="1:9" hidden="1" outlineLevel="1" x14ac:dyDescent="0.2">
      <c r="A1992" s="21" t="s">
        <v>331</v>
      </c>
      <c r="B1992" s="45">
        <v>23054762</v>
      </c>
      <c r="C1992" s="45">
        <v>1253848</v>
      </c>
      <c r="D1992" s="45">
        <f t="shared" si="47"/>
        <v>24308610</v>
      </c>
      <c r="E1992" s="82"/>
      <c r="F1992" s="82"/>
      <c r="G1992" s="82"/>
    </row>
    <row r="1993" spans="1:9" hidden="1" outlineLevel="1" x14ac:dyDescent="0.2">
      <c r="A1993" s="21" t="s">
        <v>332</v>
      </c>
      <c r="B1993" s="45">
        <v>34460710</v>
      </c>
      <c r="C1993" s="45">
        <v>76398</v>
      </c>
      <c r="D1993" s="45">
        <f t="shared" si="47"/>
        <v>34537108</v>
      </c>
      <c r="E1993" s="82"/>
      <c r="F1993" s="82"/>
      <c r="G1993" s="82"/>
    </row>
    <row r="1994" spans="1:9" hidden="1" outlineLevel="1" x14ac:dyDescent="0.2">
      <c r="A1994" s="21" t="s">
        <v>333</v>
      </c>
      <c r="B1994" s="45">
        <v>14546225</v>
      </c>
      <c r="C1994" s="45">
        <v>5815</v>
      </c>
      <c r="D1994" s="45">
        <f t="shared" si="47"/>
        <v>14552040</v>
      </c>
      <c r="E1994" s="82"/>
      <c r="F1994" s="82"/>
      <c r="G1994" s="82"/>
    </row>
    <row r="1995" spans="1:9" hidden="1" outlineLevel="1" x14ac:dyDescent="0.2">
      <c r="A1995" s="21" t="s">
        <v>261</v>
      </c>
      <c r="B1995" s="45">
        <v>37196</v>
      </c>
      <c r="C1995" s="45">
        <v>0</v>
      </c>
      <c r="D1995" s="45">
        <f t="shared" si="47"/>
        <v>37196</v>
      </c>
      <c r="E1995" s="82"/>
      <c r="F1995" s="82"/>
      <c r="G1995" s="82"/>
    </row>
    <row r="1996" spans="1:9" hidden="1" outlineLevel="1" x14ac:dyDescent="0.2">
      <c r="A1996" s="21" t="s">
        <v>334</v>
      </c>
      <c r="B1996" s="45">
        <v>3096019</v>
      </c>
      <c r="C1996" s="45">
        <v>0</v>
      </c>
      <c r="D1996" s="45">
        <f t="shared" si="47"/>
        <v>3096019</v>
      </c>
      <c r="E1996" s="82"/>
      <c r="F1996" s="82"/>
      <c r="G1996" s="82"/>
    </row>
    <row r="1997" spans="1:9" hidden="1" outlineLevel="1" x14ac:dyDescent="0.2">
      <c r="A1997" s="21" t="s">
        <v>335</v>
      </c>
      <c r="B1997" s="45">
        <v>2325973</v>
      </c>
      <c r="C1997" s="45">
        <v>0</v>
      </c>
      <c r="D1997" s="45">
        <f t="shared" si="47"/>
        <v>2325973</v>
      </c>
      <c r="E1997" s="82"/>
      <c r="F1997" s="82"/>
      <c r="G1997" s="82"/>
    </row>
    <row r="1998" spans="1:9" hidden="1" outlineLevel="1" x14ac:dyDescent="0.2">
      <c r="A1998" s="21" t="s">
        <v>336</v>
      </c>
      <c r="B1998" s="45">
        <v>169276349</v>
      </c>
      <c r="C1998" s="45">
        <v>9536783</v>
      </c>
      <c r="D1998" s="45">
        <f t="shared" si="47"/>
        <v>178813132</v>
      </c>
      <c r="E1998" s="82"/>
      <c r="F1998" s="82"/>
      <c r="G1998" s="82"/>
    </row>
    <row r="1999" spans="1:9" hidden="1" outlineLevel="1" x14ac:dyDescent="0.2">
      <c r="A1999" s="21" t="s">
        <v>337</v>
      </c>
      <c r="B1999" s="45">
        <v>19556393</v>
      </c>
      <c r="C1999" s="45">
        <v>355380</v>
      </c>
      <c r="D1999" s="45">
        <f t="shared" si="47"/>
        <v>19911773</v>
      </c>
      <c r="E1999" s="82"/>
      <c r="F1999" s="82"/>
      <c r="G1999" s="82"/>
    </row>
    <row r="2000" spans="1:9" hidden="1" outlineLevel="1" x14ac:dyDescent="0.2">
      <c r="A2000" s="21" t="s">
        <v>338</v>
      </c>
      <c r="B2000" s="45">
        <v>2749736</v>
      </c>
      <c r="C2000" s="45">
        <v>-6502</v>
      </c>
      <c r="D2000" s="45">
        <f t="shared" si="47"/>
        <v>2743234</v>
      </c>
      <c r="E2000" s="82"/>
      <c r="F2000" s="82"/>
      <c r="G2000" s="82"/>
    </row>
    <row r="2001" spans="1:7" hidden="1" outlineLevel="1" x14ac:dyDescent="0.2">
      <c r="A2001" s="21" t="s">
        <v>339</v>
      </c>
      <c r="B2001" s="45">
        <v>2574937</v>
      </c>
      <c r="C2001" s="45">
        <v>0</v>
      </c>
      <c r="D2001" s="45">
        <f t="shared" si="47"/>
        <v>2574937</v>
      </c>
      <c r="E2001" s="82"/>
      <c r="F2001" s="82"/>
      <c r="G2001" s="82"/>
    </row>
    <row r="2002" spans="1:7" hidden="1" outlineLevel="1" x14ac:dyDescent="0.2">
      <c r="A2002" s="21" t="s">
        <v>340</v>
      </c>
      <c r="B2002" s="45">
        <v>12439730</v>
      </c>
      <c r="C2002" s="45">
        <v>-9252</v>
      </c>
      <c r="D2002" s="45">
        <f t="shared" si="47"/>
        <v>12430478</v>
      </c>
      <c r="E2002" s="82"/>
      <c r="F2002" s="82"/>
      <c r="G2002" s="82"/>
    </row>
    <row r="2003" spans="1:7" hidden="1" outlineLevel="1" x14ac:dyDescent="0.2">
      <c r="A2003" s="21" t="s">
        <v>341</v>
      </c>
      <c r="B2003" s="45">
        <v>6060463</v>
      </c>
      <c r="C2003" s="45">
        <v>276420</v>
      </c>
      <c r="D2003" s="45">
        <f t="shared" si="47"/>
        <v>6336883</v>
      </c>
      <c r="E2003" s="82"/>
      <c r="F2003" s="82"/>
      <c r="G2003" s="82"/>
    </row>
    <row r="2004" spans="1:7" hidden="1" outlineLevel="1" x14ac:dyDescent="0.2">
      <c r="A2004" s="21" t="s">
        <v>342</v>
      </c>
      <c r="B2004" s="45">
        <v>17668005</v>
      </c>
      <c r="C2004" s="45">
        <v>3129386</v>
      </c>
      <c r="D2004" s="45">
        <f t="shared" si="47"/>
        <v>20797391</v>
      </c>
      <c r="E2004" s="82"/>
      <c r="F2004" s="82"/>
      <c r="G2004" s="82"/>
    </row>
    <row r="2005" spans="1:7" hidden="1" outlineLevel="1" x14ac:dyDescent="0.2">
      <c r="A2005" s="21" t="s">
        <v>343</v>
      </c>
      <c r="B2005" s="45">
        <v>7005965</v>
      </c>
      <c r="C2005" s="45">
        <v>546267</v>
      </c>
      <c r="D2005" s="45">
        <f t="shared" si="47"/>
        <v>7552232</v>
      </c>
      <c r="E2005" s="82"/>
      <c r="F2005" s="82"/>
      <c r="G2005" s="82"/>
    </row>
    <row r="2006" spans="1:7" hidden="1" outlineLevel="1" x14ac:dyDescent="0.2">
      <c r="A2006" s="21" t="s">
        <v>344</v>
      </c>
      <c r="B2006" s="45">
        <v>169941838</v>
      </c>
      <c r="C2006" s="45">
        <v>5253077</v>
      </c>
      <c r="D2006" s="45">
        <f t="shared" si="47"/>
        <v>175194915</v>
      </c>
      <c r="E2006" s="82"/>
      <c r="F2006" s="82"/>
      <c r="G2006" s="82"/>
    </row>
    <row r="2007" spans="1:7" hidden="1" outlineLevel="1" x14ac:dyDescent="0.2">
      <c r="A2007" s="21" t="s">
        <v>345</v>
      </c>
      <c r="B2007" s="45">
        <v>33142686</v>
      </c>
      <c r="C2007" s="45">
        <v>1308017</v>
      </c>
      <c r="D2007" s="45">
        <f t="shared" si="47"/>
        <v>34450703</v>
      </c>
      <c r="E2007" s="82"/>
      <c r="F2007" s="82"/>
      <c r="G2007" s="82"/>
    </row>
    <row r="2008" spans="1:7" hidden="1" outlineLevel="1" x14ac:dyDescent="0.2">
      <c r="A2008" s="21" t="s">
        <v>346</v>
      </c>
      <c r="B2008" s="45">
        <v>9483545</v>
      </c>
      <c r="C2008" s="45">
        <v>0</v>
      </c>
      <c r="D2008" s="45">
        <f t="shared" si="47"/>
        <v>9483545</v>
      </c>
      <c r="E2008" s="82"/>
      <c r="F2008" s="82"/>
      <c r="G2008" s="82"/>
    </row>
    <row r="2009" spans="1:7" hidden="1" outlineLevel="1" x14ac:dyDescent="0.2">
      <c r="A2009" s="21" t="s">
        <v>347</v>
      </c>
      <c r="B2009" s="45">
        <v>2784860</v>
      </c>
      <c r="C2009" s="45">
        <v>-5491</v>
      </c>
      <c r="D2009" s="45">
        <f t="shared" si="47"/>
        <v>2779369</v>
      </c>
      <c r="E2009" s="82"/>
      <c r="F2009" s="82"/>
      <c r="G2009" s="82"/>
    </row>
    <row r="2010" spans="1:7" hidden="1" outlineLevel="1" x14ac:dyDescent="0.2">
      <c r="A2010" s="21" t="s">
        <v>348</v>
      </c>
      <c r="B2010" s="45">
        <v>51409843</v>
      </c>
      <c r="C2010" s="45">
        <v>102667</v>
      </c>
      <c r="D2010" s="45">
        <f t="shared" si="47"/>
        <v>51512510</v>
      </c>
      <c r="E2010" s="82"/>
      <c r="F2010" s="82"/>
      <c r="G2010" s="82"/>
    </row>
    <row r="2011" spans="1:7" hidden="1" outlineLevel="1" x14ac:dyDescent="0.2">
      <c r="A2011" s="21" t="s">
        <v>349</v>
      </c>
      <c r="B2011" s="45">
        <v>39151355</v>
      </c>
      <c r="C2011" s="45">
        <v>29445</v>
      </c>
      <c r="D2011" s="45">
        <f t="shared" si="47"/>
        <v>39180800</v>
      </c>
      <c r="E2011" s="82"/>
      <c r="F2011" s="82"/>
      <c r="G2011" s="82"/>
    </row>
    <row r="2012" spans="1:7" hidden="1" outlineLevel="1" x14ac:dyDescent="0.2">
      <c r="A2012" s="21" t="s">
        <v>350</v>
      </c>
      <c r="B2012" s="45">
        <v>13081981</v>
      </c>
      <c r="C2012" s="45">
        <v>19311</v>
      </c>
      <c r="D2012" s="45">
        <f t="shared" si="47"/>
        <v>13101292</v>
      </c>
      <c r="E2012" s="82"/>
      <c r="F2012" s="82"/>
      <c r="G2012" s="82"/>
    </row>
    <row r="2013" spans="1:7" hidden="1" outlineLevel="1" x14ac:dyDescent="0.2">
      <c r="A2013" s="21" t="s">
        <v>351</v>
      </c>
      <c r="B2013" s="45">
        <v>12080879</v>
      </c>
      <c r="C2013" s="45">
        <v>41639</v>
      </c>
      <c r="D2013" s="45">
        <f t="shared" si="47"/>
        <v>12122518</v>
      </c>
      <c r="E2013" s="82"/>
      <c r="F2013" s="82"/>
      <c r="G2013" s="82"/>
    </row>
    <row r="2014" spans="1:7" hidden="1" outlineLevel="1" x14ac:dyDescent="0.2">
      <c r="A2014" s="21" t="s">
        <v>352</v>
      </c>
      <c r="B2014" s="45">
        <v>21701102</v>
      </c>
      <c r="C2014" s="45">
        <v>466733</v>
      </c>
      <c r="D2014" s="45">
        <f t="shared" si="47"/>
        <v>22167835</v>
      </c>
      <c r="E2014" s="82"/>
      <c r="F2014" s="82"/>
      <c r="G2014" s="82"/>
    </row>
    <row r="2015" spans="1:7" hidden="1" outlineLevel="1" x14ac:dyDescent="0.2">
      <c r="A2015" s="21" t="s">
        <v>353</v>
      </c>
      <c r="B2015" s="45">
        <v>25623440</v>
      </c>
      <c r="C2015" s="45">
        <v>435147</v>
      </c>
      <c r="D2015" s="45">
        <f t="shared" si="47"/>
        <v>26058587</v>
      </c>
      <c r="E2015" s="82"/>
      <c r="F2015" s="82"/>
      <c r="G2015" s="82"/>
    </row>
    <row r="2016" spans="1:7" hidden="1" outlineLevel="1" x14ac:dyDescent="0.2">
      <c r="A2016" s="21" t="s">
        <v>354</v>
      </c>
      <c r="B2016" s="45">
        <v>23324663</v>
      </c>
      <c r="C2016" s="45">
        <v>0</v>
      </c>
      <c r="D2016" s="45">
        <f t="shared" si="47"/>
        <v>23324663</v>
      </c>
      <c r="E2016" s="82"/>
      <c r="F2016" s="82"/>
      <c r="G2016" s="82"/>
    </row>
    <row r="2017" spans="1:7" hidden="1" outlineLevel="1" x14ac:dyDescent="0.2">
      <c r="A2017" s="21" t="s">
        <v>355</v>
      </c>
      <c r="B2017" s="45">
        <v>28702375</v>
      </c>
      <c r="C2017" s="45">
        <v>0</v>
      </c>
      <c r="D2017" s="45">
        <f t="shared" si="47"/>
        <v>28702375</v>
      </c>
      <c r="E2017" s="82"/>
      <c r="F2017" s="82"/>
      <c r="G2017" s="82"/>
    </row>
    <row r="2018" spans="1:7" hidden="1" outlineLevel="1" x14ac:dyDescent="0.2">
      <c r="A2018" s="21" t="s">
        <v>356</v>
      </c>
      <c r="B2018" s="45">
        <v>5738012</v>
      </c>
      <c r="C2018" s="45">
        <v>9732</v>
      </c>
      <c r="D2018" s="45">
        <f t="shared" si="47"/>
        <v>5747744</v>
      </c>
      <c r="E2018" s="82"/>
      <c r="F2018" s="82"/>
      <c r="G2018" s="82"/>
    </row>
    <row r="2019" spans="1:7" hidden="1" outlineLevel="1" x14ac:dyDescent="0.2">
      <c r="A2019" s="21" t="s">
        <v>357</v>
      </c>
      <c r="B2019" s="45">
        <v>18236716</v>
      </c>
      <c r="C2019" s="45">
        <v>239046</v>
      </c>
      <c r="D2019" s="45">
        <f t="shared" si="47"/>
        <v>18475762</v>
      </c>
      <c r="E2019" s="82"/>
      <c r="F2019" s="82"/>
      <c r="G2019" s="82"/>
    </row>
    <row r="2020" spans="1:7" hidden="1" outlineLevel="1" x14ac:dyDescent="0.2">
      <c r="A2020" s="21" t="s">
        <v>358</v>
      </c>
      <c r="B2020" s="45">
        <v>26512027</v>
      </c>
      <c r="C2020" s="45">
        <v>0</v>
      </c>
      <c r="D2020" s="45">
        <f t="shared" si="47"/>
        <v>26512027</v>
      </c>
      <c r="E2020" s="82"/>
      <c r="F2020" s="82"/>
      <c r="G2020" s="82"/>
    </row>
    <row r="2021" spans="1:7" hidden="1" outlineLevel="1" x14ac:dyDescent="0.2">
      <c r="A2021" s="21" t="s">
        <v>359</v>
      </c>
      <c r="B2021" s="45">
        <v>14293175</v>
      </c>
      <c r="C2021" s="45">
        <v>0</v>
      </c>
      <c r="D2021" s="45">
        <f t="shared" si="47"/>
        <v>14293175</v>
      </c>
      <c r="E2021" s="82"/>
      <c r="F2021" s="82"/>
      <c r="G2021" s="82"/>
    </row>
    <row r="2022" spans="1:7" hidden="1" outlineLevel="1" x14ac:dyDescent="0.2">
      <c r="A2022" s="21" t="s">
        <v>360</v>
      </c>
      <c r="B2022" s="45">
        <v>22837065</v>
      </c>
      <c r="C2022" s="45">
        <v>266645</v>
      </c>
      <c r="D2022" s="45">
        <f t="shared" si="47"/>
        <v>23103710</v>
      </c>
      <c r="E2022" s="82"/>
      <c r="F2022" s="82"/>
      <c r="G2022" s="82"/>
    </row>
    <row r="2023" spans="1:7" hidden="1" outlineLevel="1" x14ac:dyDescent="0.2">
      <c r="A2023" s="21" t="s">
        <v>361</v>
      </c>
      <c r="B2023" s="45">
        <v>6440280</v>
      </c>
      <c r="C2023" s="45">
        <v>0</v>
      </c>
      <c r="D2023" s="45">
        <f t="shared" si="47"/>
        <v>6440280</v>
      </c>
      <c r="E2023" s="82"/>
      <c r="F2023" s="82"/>
      <c r="G2023" s="82"/>
    </row>
    <row r="2024" spans="1:7" hidden="1" outlineLevel="1" x14ac:dyDescent="0.2">
      <c r="A2024" s="21" t="s">
        <v>362</v>
      </c>
      <c r="B2024" s="45">
        <v>16321760</v>
      </c>
      <c r="C2024" s="45">
        <v>0</v>
      </c>
      <c r="D2024" s="45">
        <f t="shared" si="47"/>
        <v>16321760</v>
      </c>
      <c r="E2024" s="82"/>
      <c r="F2024" s="82"/>
      <c r="G2024" s="82"/>
    </row>
    <row r="2025" spans="1:7" hidden="1" outlineLevel="1" x14ac:dyDescent="0.2">
      <c r="A2025" s="21" t="s">
        <v>363</v>
      </c>
      <c r="B2025" s="45">
        <v>18874817</v>
      </c>
      <c r="C2025" s="45">
        <v>26063</v>
      </c>
      <c r="D2025" s="45">
        <f t="shared" si="47"/>
        <v>18900880</v>
      </c>
      <c r="E2025" s="82"/>
      <c r="F2025" s="82"/>
      <c r="G2025" s="82"/>
    </row>
    <row r="2026" spans="1:7" hidden="1" outlineLevel="1" x14ac:dyDescent="0.2">
      <c r="A2026" s="21" t="s">
        <v>364</v>
      </c>
      <c r="B2026" s="45">
        <v>5221108</v>
      </c>
      <c r="C2026" s="45">
        <v>0</v>
      </c>
      <c r="D2026" s="45">
        <f t="shared" si="47"/>
        <v>5221108</v>
      </c>
      <c r="E2026" s="82"/>
      <c r="F2026" s="82"/>
      <c r="G2026" s="82"/>
    </row>
    <row r="2027" spans="1:7" hidden="1" outlineLevel="1" x14ac:dyDescent="0.2">
      <c r="A2027" s="21" t="s">
        <v>365</v>
      </c>
      <c r="B2027" s="45">
        <v>2099583</v>
      </c>
      <c r="C2027" s="45">
        <v>269860</v>
      </c>
      <c r="D2027" s="45">
        <f t="shared" si="47"/>
        <v>2369443</v>
      </c>
      <c r="E2027" s="82"/>
      <c r="F2027" s="82"/>
      <c r="G2027" s="82"/>
    </row>
    <row r="2028" spans="1:7" hidden="1" outlineLevel="1" x14ac:dyDescent="0.2">
      <c r="A2028" s="21" t="s">
        <v>366</v>
      </c>
      <c r="B2028" s="45">
        <v>8389109</v>
      </c>
      <c r="C2028" s="45">
        <v>-8480</v>
      </c>
      <c r="D2028" s="45">
        <f t="shared" si="47"/>
        <v>8380629</v>
      </c>
      <c r="E2028" s="82"/>
      <c r="F2028" s="82"/>
      <c r="G2028" s="82"/>
    </row>
    <row r="2029" spans="1:7" hidden="1" outlineLevel="1" x14ac:dyDescent="0.2">
      <c r="A2029" s="21" t="s">
        <v>367</v>
      </c>
      <c r="B2029" s="45">
        <v>10372864</v>
      </c>
      <c r="C2029" s="45">
        <v>0</v>
      </c>
      <c r="D2029" s="45">
        <f t="shared" si="47"/>
        <v>10372864</v>
      </c>
      <c r="E2029" s="82"/>
      <c r="F2029" s="82"/>
      <c r="G2029" s="82"/>
    </row>
    <row r="2030" spans="1:7" hidden="1" outlineLevel="1" x14ac:dyDescent="0.2">
      <c r="A2030" s="21" t="s">
        <v>368</v>
      </c>
      <c r="B2030" s="45">
        <v>19989918</v>
      </c>
      <c r="C2030" s="45">
        <v>0</v>
      </c>
      <c r="D2030" s="45">
        <f t="shared" si="47"/>
        <v>19989918</v>
      </c>
      <c r="E2030" s="82"/>
      <c r="F2030" s="82"/>
      <c r="G2030" s="82"/>
    </row>
    <row r="2031" spans="1:7" hidden="1" outlineLevel="1" x14ac:dyDescent="0.2">
      <c r="A2031" s="21" t="s">
        <v>369</v>
      </c>
      <c r="B2031" s="45">
        <v>12497951</v>
      </c>
      <c r="C2031" s="45">
        <v>-7626</v>
      </c>
      <c r="D2031" s="45">
        <f t="shared" si="47"/>
        <v>12490325</v>
      </c>
      <c r="E2031" s="82"/>
      <c r="F2031" s="82"/>
      <c r="G2031" s="82"/>
    </row>
    <row r="2032" spans="1:7" hidden="1" outlineLevel="1" x14ac:dyDescent="0.2">
      <c r="A2032" s="21" t="s">
        <v>370</v>
      </c>
      <c r="B2032" s="45">
        <v>8263882</v>
      </c>
      <c r="C2032" s="45">
        <v>667410</v>
      </c>
      <c r="D2032" s="45">
        <f t="shared" si="47"/>
        <v>8931292</v>
      </c>
      <c r="E2032" s="82"/>
      <c r="F2032" s="82"/>
      <c r="G2032" s="82"/>
    </row>
    <row r="2033" spans="1:7" hidden="1" outlineLevel="1" x14ac:dyDescent="0.2">
      <c r="A2033" s="21" t="s">
        <v>371</v>
      </c>
      <c r="B2033" s="45">
        <v>2204111</v>
      </c>
      <c r="C2033" s="45">
        <v>0</v>
      </c>
      <c r="D2033" s="45">
        <f t="shared" si="47"/>
        <v>2204111</v>
      </c>
      <c r="E2033" s="82"/>
      <c r="F2033" s="82"/>
      <c r="G2033" s="82"/>
    </row>
    <row r="2034" spans="1:7" hidden="1" outlineLevel="1" x14ac:dyDescent="0.2">
      <c r="A2034" s="21" t="s">
        <v>372</v>
      </c>
      <c r="B2034" s="45">
        <v>4793080</v>
      </c>
      <c r="C2034" s="45">
        <v>-10446</v>
      </c>
      <c r="D2034" s="45">
        <f t="shared" si="47"/>
        <v>4782634</v>
      </c>
      <c r="E2034" s="82"/>
      <c r="F2034" s="82"/>
      <c r="G2034" s="82"/>
    </row>
    <row r="2035" spans="1:7" hidden="1" outlineLevel="1" x14ac:dyDescent="0.2">
      <c r="A2035" s="21" t="s">
        <v>373</v>
      </c>
      <c r="B2035" s="45">
        <v>104425</v>
      </c>
      <c r="C2035" s="45">
        <v>0</v>
      </c>
      <c r="D2035" s="45">
        <f t="shared" si="47"/>
        <v>104425</v>
      </c>
      <c r="E2035" s="82"/>
      <c r="F2035" s="82"/>
      <c r="G2035" s="82"/>
    </row>
    <row r="2036" spans="1:7" hidden="1" outlineLevel="1" x14ac:dyDescent="0.2">
      <c r="A2036" s="21" t="s">
        <v>374</v>
      </c>
      <c r="B2036" s="45">
        <v>978155</v>
      </c>
      <c r="C2036" s="45">
        <v>0</v>
      </c>
      <c r="D2036" s="45">
        <f t="shared" si="47"/>
        <v>978155</v>
      </c>
      <c r="E2036" s="82"/>
      <c r="F2036" s="82"/>
      <c r="G2036" s="82"/>
    </row>
    <row r="2037" spans="1:7" hidden="1" outlineLevel="1" x14ac:dyDescent="0.2">
      <c r="A2037" s="21" t="s">
        <v>375</v>
      </c>
      <c r="B2037" s="45">
        <v>9488694</v>
      </c>
      <c r="C2037" s="45">
        <v>4013</v>
      </c>
      <c r="D2037" s="45">
        <f t="shared" si="47"/>
        <v>9492707</v>
      </c>
      <c r="E2037" s="82"/>
      <c r="F2037" s="82"/>
      <c r="G2037" s="82"/>
    </row>
    <row r="2038" spans="1:7" hidden="1" outlineLevel="1" x14ac:dyDescent="0.2">
      <c r="A2038" s="21" t="s">
        <v>376</v>
      </c>
      <c r="B2038" s="45">
        <v>10775286</v>
      </c>
      <c r="C2038" s="45">
        <v>0</v>
      </c>
      <c r="D2038" s="45">
        <f t="shared" si="47"/>
        <v>10775286</v>
      </c>
      <c r="E2038" s="82"/>
      <c r="F2038" s="82"/>
      <c r="G2038" s="82"/>
    </row>
    <row r="2039" spans="1:7" hidden="1" outlineLevel="1" x14ac:dyDescent="0.2">
      <c r="A2039" s="21" t="s">
        <v>377</v>
      </c>
      <c r="B2039" s="45">
        <v>2162879</v>
      </c>
      <c r="C2039" s="45">
        <v>4571</v>
      </c>
      <c r="D2039" s="45">
        <f t="shared" si="47"/>
        <v>2167450</v>
      </c>
      <c r="E2039" s="82"/>
      <c r="F2039" s="82"/>
      <c r="G2039" s="82"/>
    </row>
    <row r="2040" spans="1:7" hidden="1" outlineLevel="1" x14ac:dyDescent="0.2">
      <c r="A2040" s="21" t="s">
        <v>378</v>
      </c>
      <c r="B2040" s="45">
        <v>4123423</v>
      </c>
      <c r="C2040" s="45">
        <v>0</v>
      </c>
      <c r="D2040" s="45">
        <f t="shared" si="47"/>
        <v>4123423</v>
      </c>
      <c r="E2040" s="82"/>
      <c r="F2040" s="82"/>
      <c r="G2040" s="82"/>
    </row>
    <row r="2041" spans="1:7" hidden="1" outlineLevel="1" x14ac:dyDescent="0.2">
      <c r="A2041" s="21" t="s">
        <v>379</v>
      </c>
      <c r="B2041" s="45">
        <v>14962060</v>
      </c>
      <c r="C2041" s="45">
        <v>0</v>
      </c>
      <c r="D2041" s="45">
        <f t="shared" si="47"/>
        <v>14962060</v>
      </c>
      <c r="E2041" s="82"/>
      <c r="F2041" s="82"/>
      <c r="G2041" s="82"/>
    </row>
    <row r="2042" spans="1:7" hidden="1" outlineLevel="1" x14ac:dyDescent="0.2">
      <c r="A2042" s="21" t="s">
        <v>380</v>
      </c>
      <c r="B2042" s="45">
        <v>114574007</v>
      </c>
      <c r="C2042" s="45">
        <v>-1408642</v>
      </c>
      <c r="D2042" s="45">
        <f t="shared" si="47"/>
        <v>113165365</v>
      </c>
      <c r="E2042" s="82"/>
      <c r="F2042" s="82"/>
      <c r="G2042" s="82"/>
    </row>
    <row r="2043" spans="1:7" hidden="1" outlineLevel="1" x14ac:dyDescent="0.2">
      <c r="A2043" s="21" t="s">
        <v>381</v>
      </c>
      <c r="B2043" s="45">
        <v>3405049</v>
      </c>
      <c r="C2043" s="45">
        <v>46564</v>
      </c>
      <c r="D2043" s="45">
        <f t="shared" si="47"/>
        <v>3451613</v>
      </c>
      <c r="E2043" s="82"/>
      <c r="F2043" s="82"/>
      <c r="G2043" s="82"/>
    </row>
    <row r="2044" spans="1:7" hidden="1" outlineLevel="1" x14ac:dyDescent="0.2">
      <c r="A2044" s="21" t="s">
        <v>382</v>
      </c>
      <c r="B2044" s="45">
        <v>9194510</v>
      </c>
      <c r="C2044" s="45">
        <v>1212345</v>
      </c>
      <c r="D2044" s="45">
        <f t="shared" si="47"/>
        <v>10406855</v>
      </c>
      <c r="E2044" s="82"/>
      <c r="F2044" s="82"/>
      <c r="G2044" s="82"/>
    </row>
    <row r="2045" spans="1:7" hidden="1" outlineLevel="1" x14ac:dyDescent="0.2">
      <c r="A2045" s="21" t="s">
        <v>383</v>
      </c>
      <c r="B2045" s="45">
        <v>178530987</v>
      </c>
      <c r="C2045" s="45">
        <v>7349880</v>
      </c>
      <c r="D2045" s="45">
        <f t="shared" si="47"/>
        <v>185880867</v>
      </c>
      <c r="E2045" s="82"/>
      <c r="F2045" s="82"/>
      <c r="G2045" s="82"/>
    </row>
    <row r="2046" spans="1:7" hidden="1" outlineLevel="1" x14ac:dyDescent="0.2">
      <c r="A2046" s="21" t="s">
        <v>384</v>
      </c>
      <c r="B2046" s="45">
        <v>105841598</v>
      </c>
      <c r="C2046" s="45">
        <v>30368354</v>
      </c>
      <c r="D2046" s="45">
        <f t="shared" si="47"/>
        <v>136209952</v>
      </c>
      <c r="E2046" s="82"/>
      <c r="F2046" s="82"/>
      <c r="G2046" s="82"/>
    </row>
    <row r="2047" spans="1:7" hidden="1" outlineLevel="1" x14ac:dyDescent="0.2">
      <c r="A2047" s="21" t="s">
        <v>385</v>
      </c>
      <c r="B2047" s="45">
        <v>32888749</v>
      </c>
      <c r="C2047" s="45">
        <v>0</v>
      </c>
      <c r="D2047" s="45">
        <f t="shared" si="47"/>
        <v>32888749</v>
      </c>
      <c r="E2047" s="82"/>
      <c r="F2047" s="82"/>
      <c r="G2047" s="82"/>
    </row>
    <row r="2048" spans="1:7" hidden="1" outlineLevel="1" x14ac:dyDescent="0.2">
      <c r="A2048" s="21" t="s">
        <v>386</v>
      </c>
      <c r="B2048" s="45">
        <v>8854208</v>
      </c>
      <c r="C2048" s="45">
        <v>0</v>
      </c>
      <c r="D2048" s="45">
        <f t="shared" si="47"/>
        <v>8854208</v>
      </c>
      <c r="E2048" s="82"/>
      <c r="F2048" s="82"/>
      <c r="G2048" s="82"/>
    </row>
    <row r="2049" spans="1:7" hidden="1" outlineLevel="1" x14ac:dyDescent="0.2">
      <c r="A2049" s="21" t="s">
        <v>387</v>
      </c>
      <c r="B2049" s="45">
        <v>2848017378</v>
      </c>
      <c r="C2049" s="45">
        <v>33209079</v>
      </c>
      <c r="D2049" s="45">
        <f t="shared" si="47"/>
        <v>2881226457</v>
      </c>
      <c r="E2049" s="82"/>
      <c r="F2049" s="82"/>
      <c r="G2049" s="82"/>
    </row>
    <row r="2050" spans="1:7" hidden="1" outlineLevel="1" x14ac:dyDescent="0.2">
      <c r="A2050" s="21" t="s">
        <v>388</v>
      </c>
      <c r="B2050" s="45">
        <v>931846</v>
      </c>
      <c r="C2050" s="45">
        <v>0</v>
      </c>
      <c r="D2050" s="45">
        <f t="shared" si="47"/>
        <v>931846</v>
      </c>
      <c r="E2050" s="82"/>
      <c r="F2050" s="82"/>
      <c r="G2050" s="82"/>
    </row>
    <row r="2051" spans="1:7" hidden="1" outlineLevel="1" x14ac:dyDescent="0.2">
      <c r="A2051" s="21" t="s">
        <v>389</v>
      </c>
      <c r="B2051" s="45">
        <v>10326163</v>
      </c>
      <c r="C2051" s="45">
        <v>-12743</v>
      </c>
      <c r="D2051" s="45">
        <f t="shared" si="47"/>
        <v>10313420</v>
      </c>
      <c r="E2051" s="82"/>
      <c r="F2051" s="82"/>
      <c r="G2051" s="82"/>
    </row>
    <row r="2052" spans="1:7" hidden="1" outlineLevel="1" x14ac:dyDescent="0.2">
      <c r="A2052" s="21" t="s">
        <v>390</v>
      </c>
      <c r="B2052" s="45">
        <v>6596275</v>
      </c>
      <c r="C2052" s="45">
        <v>0</v>
      </c>
      <c r="D2052" s="45">
        <f t="shared" si="47"/>
        <v>6596275</v>
      </c>
      <c r="E2052" s="82"/>
      <c r="F2052" s="82"/>
      <c r="G2052" s="82"/>
    </row>
    <row r="2053" spans="1:7" hidden="1" outlineLevel="1" x14ac:dyDescent="0.2">
      <c r="A2053" s="21" t="s">
        <v>391</v>
      </c>
      <c r="B2053" s="45">
        <v>8919631</v>
      </c>
      <c r="C2053" s="45">
        <v>0</v>
      </c>
      <c r="D2053" s="45">
        <f t="shared" si="47"/>
        <v>8919631</v>
      </c>
      <c r="E2053" s="82"/>
      <c r="F2053" s="82"/>
      <c r="G2053" s="82"/>
    </row>
    <row r="2054" spans="1:7" hidden="1" outlineLevel="1" x14ac:dyDescent="0.2">
      <c r="A2054" s="21" t="s">
        <v>392</v>
      </c>
      <c r="B2054" s="45">
        <v>56855281</v>
      </c>
      <c r="C2054" s="45">
        <v>1411125</v>
      </c>
      <c r="D2054" s="45">
        <f t="shared" si="47"/>
        <v>58266406</v>
      </c>
      <c r="E2054" s="82"/>
      <c r="F2054" s="82"/>
      <c r="G2054" s="82"/>
    </row>
    <row r="2055" spans="1:7" hidden="1" outlineLevel="1" x14ac:dyDescent="0.2">
      <c r="A2055" s="21" t="s">
        <v>393</v>
      </c>
      <c r="B2055" s="45">
        <v>11894788</v>
      </c>
      <c r="C2055" s="45">
        <v>0</v>
      </c>
      <c r="D2055" s="45">
        <f t="shared" si="47"/>
        <v>11894788</v>
      </c>
      <c r="E2055" s="82"/>
      <c r="F2055" s="82"/>
      <c r="G2055" s="82"/>
    </row>
    <row r="2056" spans="1:7" hidden="1" outlineLevel="1" x14ac:dyDescent="0.2">
      <c r="A2056" s="21" t="s">
        <v>394</v>
      </c>
      <c r="B2056" s="45">
        <v>39737283</v>
      </c>
      <c r="C2056" s="45">
        <v>1460281</v>
      </c>
      <c r="D2056" s="45">
        <f t="shared" si="47"/>
        <v>41197564</v>
      </c>
      <c r="E2056" s="82"/>
      <c r="F2056" s="82"/>
      <c r="G2056" s="82"/>
    </row>
    <row r="2057" spans="1:7" hidden="1" outlineLevel="1" x14ac:dyDescent="0.2">
      <c r="A2057" s="21" t="s">
        <v>395</v>
      </c>
      <c r="B2057" s="45">
        <v>40267213</v>
      </c>
      <c r="C2057" s="45">
        <v>5253</v>
      </c>
      <c r="D2057" s="45">
        <f t="shared" si="47"/>
        <v>40272466</v>
      </c>
      <c r="E2057" s="82"/>
      <c r="F2057" s="82"/>
      <c r="G2057" s="82"/>
    </row>
    <row r="2058" spans="1:7" hidden="1" outlineLevel="1" x14ac:dyDescent="0.2">
      <c r="A2058" s="21" t="s">
        <v>396</v>
      </c>
      <c r="B2058" s="45">
        <v>5506469</v>
      </c>
      <c r="C2058" s="45">
        <v>676321</v>
      </c>
      <c r="D2058" s="45">
        <f t="shared" si="47"/>
        <v>6182790</v>
      </c>
      <c r="E2058" s="82"/>
      <c r="F2058" s="82"/>
      <c r="G2058" s="82"/>
    </row>
    <row r="2059" spans="1:7" hidden="1" outlineLevel="1" x14ac:dyDescent="0.2">
      <c r="A2059" s="21" t="s">
        <v>397</v>
      </c>
      <c r="B2059" s="45">
        <v>8744702</v>
      </c>
      <c r="C2059" s="45">
        <v>0</v>
      </c>
      <c r="D2059" s="45">
        <f t="shared" si="47"/>
        <v>8744702</v>
      </c>
      <c r="E2059" s="82"/>
      <c r="F2059" s="82"/>
      <c r="G2059" s="82"/>
    </row>
    <row r="2060" spans="1:7" hidden="1" outlineLevel="1" x14ac:dyDescent="0.2">
      <c r="A2060" s="21" t="s">
        <v>398</v>
      </c>
      <c r="B2060" s="45">
        <v>9060827</v>
      </c>
      <c r="C2060" s="45">
        <v>0</v>
      </c>
      <c r="D2060" s="45">
        <f t="shared" si="47"/>
        <v>9060827</v>
      </c>
      <c r="E2060" s="82"/>
      <c r="F2060" s="82"/>
      <c r="G2060" s="82"/>
    </row>
    <row r="2061" spans="1:7" hidden="1" outlineLevel="1" x14ac:dyDescent="0.2">
      <c r="A2061" s="21" t="s">
        <v>399</v>
      </c>
      <c r="B2061" s="45">
        <v>24397006</v>
      </c>
      <c r="C2061" s="45">
        <v>162308</v>
      </c>
      <c r="D2061" s="45">
        <f t="shared" si="47"/>
        <v>24559314</v>
      </c>
      <c r="E2061" s="82"/>
      <c r="F2061" s="82"/>
      <c r="G2061" s="82"/>
    </row>
    <row r="2062" spans="1:7" hidden="1" outlineLevel="1" x14ac:dyDescent="0.2">
      <c r="A2062" s="21" t="s">
        <v>400</v>
      </c>
      <c r="B2062" s="45">
        <v>23591127</v>
      </c>
      <c r="C2062" s="45">
        <v>307350</v>
      </c>
      <c r="D2062" s="45">
        <f t="shared" si="47"/>
        <v>23898477</v>
      </c>
      <c r="E2062" s="82"/>
      <c r="F2062" s="82"/>
      <c r="G2062" s="82"/>
    </row>
    <row r="2063" spans="1:7" hidden="1" outlineLevel="1" x14ac:dyDescent="0.2">
      <c r="A2063" s="21" t="s">
        <v>401</v>
      </c>
      <c r="B2063" s="45">
        <v>12525251</v>
      </c>
      <c r="C2063" s="45">
        <v>-26961</v>
      </c>
      <c r="D2063" s="45">
        <f t="shared" si="47"/>
        <v>12498290</v>
      </c>
      <c r="E2063" s="82"/>
      <c r="F2063" s="82"/>
      <c r="G2063" s="82"/>
    </row>
    <row r="2064" spans="1:7" hidden="1" outlineLevel="1" x14ac:dyDescent="0.2">
      <c r="A2064" s="21" t="s">
        <v>402</v>
      </c>
      <c r="B2064" s="45">
        <v>1631350</v>
      </c>
      <c r="C2064" s="45">
        <v>-5716</v>
      </c>
      <c r="D2064" s="45">
        <f t="shared" si="47"/>
        <v>1625634</v>
      </c>
      <c r="E2064" s="82"/>
      <c r="F2064" s="82"/>
      <c r="G2064" s="82"/>
    </row>
    <row r="2065" spans="1:7" hidden="1" outlineLevel="1" x14ac:dyDescent="0.2">
      <c r="A2065" s="21" t="s">
        <v>403</v>
      </c>
      <c r="B2065" s="45">
        <v>5826792</v>
      </c>
      <c r="C2065" s="45">
        <v>-40790</v>
      </c>
      <c r="D2065" s="45">
        <f t="shared" si="47"/>
        <v>5786002</v>
      </c>
      <c r="E2065" s="82"/>
      <c r="F2065" s="82"/>
      <c r="G2065" s="82"/>
    </row>
    <row r="2066" spans="1:7" hidden="1" outlineLevel="1" x14ac:dyDescent="0.2">
      <c r="A2066" s="21" t="s">
        <v>404</v>
      </c>
      <c r="B2066" s="45">
        <v>14232403</v>
      </c>
      <c r="C2066" s="45">
        <v>16690</v>
      </c>
      <c r="D2066" s="45">
        <f t="shared" si="47"/>
        <v>14249093</v>
      </c>
      <c r="E2066" s="82"/>
      <c r="F2066" s="82"/>
      <c r="G2066" s="82"/>
    </row>
    <row r="2067" spans="1:7" hidden="1" outlineLevel="1" x14ac:dyDescent="0.2">
      <c r="A2067" s="21" t="s">
        <v>405</v>
      </c>
      <c r="B2067" s="45">
        <v>9367261</v>
      </c>
      <c r="C2067" s="45">
        <v>0</v>
      </c>
      <c r="D2067" s="45">
        <f t="shared" si="47"/>
        <v>9367261</v>
      </c>
      <c r="E2067" s="82"/>
      <c r="F2067" s="82"/>
      <c r="G2067" s="82"/>
    </row>
    <row r="2068" spans="1:7" hidden="1" outlineLevel="1" x14ac:dyDescent="0.2">
      <c r="A2068" s="21" t="s">
        <v>406</v>
      </c>
      <c r="B2068" s="45">
        <v>14169350</v>
      </c>
      <c r="C2068" s="45">
        <v>-71622</v>
      </c>
      <c r="D2068" s="45">
        <f t="shared" si="47"/>
        <v>14097728</v>
      </c>
      <c r="E2068" s="82"/>
      <c r="F2068" s="82"/>
      <c r="G2068" s="82"/>
    </row>
    <row r="2069" spans="1:7" hidden="1" outlineLevel="1" x14ac:dyDescent="0.2">
      <c r="A2069" s="21" t="s">
        <v>407</v>
      </c>
      <c r="B2069" s="45">
        <v>3820223</v>
      </c>
      <c r="C2069" s="45">
        <v>-33595</v>
      </c>
      <c r="D2069" s="45">
        <f t="shared" si="47"/>
        <v>3786628</v>
      </c>
      <c r="E2069" s="82"/>
      <c r="F2069" s="82"/>
      <c r="G2069" s="82"/>
    </row>
    <row r="2070" spans="1:7" hidden="1" outlineLevel="1" x14ac:dyDescent="0.2">
      <c r="A2070" s="21" t="s">
        <v>408</v>
      </c>
      <c r="B2070" s="45">
        <v>13504662</v>
      </c>
      <c r="C2070" s="45">
        <v>0</v>
      </c>
      <c r="D2070" s="45">
        <f t="shared" si="47"/>
        <v>13504662</v>
      </c>
      <c r="E2070" s="82"/>
      <c r="F2070" s="82"/>
      <c r="G2070" s="82"/>
    </row>
    <row r="2071" spans="1:7" hidden="1" outlineLevel="1" x14ac:dyDescent="0.2">
      <c r="A2071" s="21" t="s">
        <v>409</v>
      </c>
      <c r="B2071" s="45">
        <v>7789382</v>
      </c>
      <c r="C2071" s="45">
        <v>0</v>
      </c>
      <c r="D2071" s="45">
        <f t="shared" si="47"/>
        <v>7789382</v>
      </c>
      <c r="E2071" s="82"/>
      <c r="F2071" s="82"/>
      <c r="G2071" s="82"/>
    </row>
    <row r="2072" spans="1:7" hidden="1" outlineLevel="1" x14ac:dyDescent="0.2">
      <c r="A2072" s="21" t="s">
        <v>410</v>
      </c>
      <c r="B2072" s="45">
        <v>5569970</v>
      </c>
      <c r="C2072" s="45">
        <v>0</v>
      </c>
      <c r="D2072" s="45">
        <f t="shared" si="47"/>
        <v>5569970</v>
      </c>
      <c r="E2072" s="82"/>
      <c r="F2072" s="82"/>
      <c r="G2072" s="82"/>
    </row>
    <row r="2073" spans="1:7" hidden="1" outlineLevel="1" x14ac:dyDescent="0.2">
      <c r="A2073" s="21" t="s">
        <v>411</v>
      </c>
      <c r="B2073" s="45">
        <v>1878540</v>
      </c>
      <c r="C2073" s="45">
        <v>0</v>
      </c>
      <c r="D2073" s="45">
        <f t="shared" si="47"/>
        <v>1878540</v>
      </c>
      <c r="E2073" s="82"/>
      <c r="F2073" s="82"/>
      <c r="G2073" s="82"/>
    </row>
    <row r="2074" spans="1:7" hidden="1" outlineLevel="1" x14ac:dyDescent="0.2">
      <c r="A2074" s="21" t="s">
        <v>412</v>
      </c>
      <c r="B2074" s="45">
        <v>24754304</v>
      </c>
      <c r="C2074" s="45">
        <v>0</v>
      </c>
      <c r="D2074" s="45">
        <f t="shared" si="47"/>
        <v>24754304</v>
      </c>
      <c r="E2074" s="82"/>
      <c r="F2074" s="82"/>
      <c r="G2074" s="82"/>
    </row>
    <row r="2075" spans="1:7" hidden="1" outlineLevel="1" x14ac:dyDescent="0.2">
      <c r="A2075" s="21" t="s">
        <v>413</v>
      </c>
      <c r="B2075" s="45">
        <v>1485801</v>
      </c>
      <c r="C2075" s="45">
        <v>128437</v>
      </c>
      <c r="D2075" s="45">
        <f t="shared" si="47"/>
        <v>1614238</v>
      </c>
      <c r="E2075" s="82"/>
      <c r="F2075" s="82"/>
      <c r="G2075" s="82"/>
    </row>
    <row r="2076" spans="1:7" hidden="1" outlineLevel="1" x14ac:dyDescent="0.2">
      <c r="A2076" s="21" t="s">
        <v>414</v>
      </c>
      <c r="B2076" s="45">
        <v>26396791</v>
      </c>
      <c r="C2076" s="45">
        <v>0</v>
      </c>
      <c r="D2076" s="45">
        <f t="shared" si="47"/>
        <v>26396791</v>
      </c>
      <c r="E2076" s="82"/>
      <c r="F2076" s="82"/>
      <c r="G2076" s="82"/>
    </row>
    <row r="2077" spans="1:7" hidden="1" outlineLevel="1" x14ac:dyDescent="0.2">
      <c r="A2077" s="21" t="s">
        <v>415</v>
      </c>
      <c r="B2077" s="45">
        <v>19024043</v>
      </c>
      <c r="C2077" s="45">
        <v>89760</v>
      </c>
      <c r="D2077" s="45">
        <f t="shared" si="47"/>
        <v>19113803</v>
      </c>
      <c r="E2077" s="82"/>
      <c r="F2077" s="82"/>
      <c r="G2077" s="82"/>
    </row>
    <row r="2078" spans="1:7" hidden="1" outlineLevel="1" x14ac:dyDescent="0.2">
      <c r="A2078" s="21" t="s">
        <v>416</v>
      </c>
      <c r="B2078" s="45">
        <v>18070939</v>
      </c>
      <c r="C2078" s="45">
        <v>1207520</v>
      </c>
      <c r="D2078" s="45">
        <f t="shared" si="47"/>
        <v>19278459</v>
      </c>
      <c r="E2078" s="82"/>
      <c r="F2078" s="82"/>
      <c r="G2078" s="82"/>
    </row>
    <row r="2079" spans="1:7" hidden="1" outlineLevel="1" x14ac:dyDescent="0.2">
      <c r="A2079" s="21" t="s">
        <v>417</v>
      </c>
      <c r="B2079" s="45">
        <v>19852652</v>
      </c>
      <c r="C2079" s="45">
        <v>32735</v>
      </c>
      <c r="D2079" s="45">
        <f t="shared" si="47"/>
        <v>19885387</v>
      </c>
      <c r="E2079" s="82"/>
      <c r="F2079" s="82"/>
      <c r="G2079" s="82"/>
    </row>
    <row r="2080" spans="1:7" hidden="1" outlineLevel="1" x14ac:dyDescent="0.2">
      <c r="A2080" s="21" t="s">
        <v>418</v>
      </c>
      <c r="B2080" s="45">
        <v>4739067</v>
      </c>
      <c r="C2080" s="45">
        <v>71208</v>
      </c>
      <c r="D2080" s="45">
        <f t="shared" si="47"/>
        <v>4810275</v>
      </c>
      <c r="E2080" s="82"/>
      <c r="F2080" s="82"/>
      <c r="G2080" s="82"/>
    </row>
    <row r="2081" spans="1:7" hidden="1" outlineLevel="1" x14ac:dyDescent="0.2">
      <c r="A2081" s="21" t="s">
        <v>419</v>
      </c>
      <c r="B2081" s="45">
        <v>34370113</v>
      </c>
      <c r="C2081" s="45">
        <v>0</v>
      </c>
      <c r="D2081" s="45">
        <f t="shared" si="47"/>
        <v>34370113</v>
      </c>
      <c r="E2081" s="82"/>
      <c r="F2081" s="82"/>
      <c r="G2081" s="82"/>
    </row>
    <row r="2082" spans="1:7" hidden="1" outlineLevel="1" x14ac:dyDescent="0.2">
      <c r="A2082" s="21" t="s">
        <v>279</v>
      </c>
      <c r="B2082" s="45">
        <v>1813066</v>
      </c>
      <c r="C2082" s="45">
        <v>0</v>
      </c>
      <c r="D2082" s="45">
        <f t="shared" si="47"/>
        <v>1813066</v>
      </c>
      <c r="E2082" s="82"/>
      <c r="F2082" s="82"/>
      <c r="G2082" s="82"/>
    </row>
    <row r="2083" spans="1:7" hidden="1" outlineLevel="1" x14ac:dyDescent="0.2">
      <c r="A2083" s="21" t="s">
        <v>420</v>
      </c>
      <c r="B2083" s="45">
        <v>30264203</v>
      </c>
      <c r="C2083" s="45">
        <v>653764</v>
      </c>
      <c r="D2083" s="45">
        <f t="shared" si="47"/>
        <v>30917967</v>
      </c>
      <c r="E2083" s="82"/>
      <c r="F2083" s="82"/>
      <c r="G2083" s="82"/>
    </row>
    <row r="2084" spans="1:7" hidden="1" outlineLevel="1" x14ac:dyDescent="0.2">
      <c r="A2084" s="21" t="s">
        <v>421</v>
      </c>
      <c r="B2084" s="45">
        <v>2084767</v>
      </c>
      <c r="C2084" s="45">
        <v>0</v>
      </c>
      <c r="D2084" s="45">
        <f t="shared" si="47"/>
        <v>2084767</v>
      </c>
      <c r="E2084" s="82"/>
      <c r="F2084" s="82"/>
      <c r="G2084" s="82"/>
    </row>
    <row r="2085" spans="1:7" hidden="1" outlineLevel="1" x14ac:dyDescent="0.2">
      <c r="A2085" s="21" t="s">
        <v>422</v>
      </c>
      <c r="B2085" s="45">
        <v>4545721</v>
      </c>
      <c r="C2085" s="45">
        <v>0</v>
      </c>
      <c r="D2085" s="45">
        <f t="shared" si="47"/>
        <v>4545721</v>
      </c>
      <c r="E2085" s="82"/>
      <c r="F2085" s="82"/>
      <c r="G2085" s="82"/>
    </row>
    <row r="2086" spans="1:7" hidden="1" outlineLevel="1" x14ac:dyDescent="0.2">
      <c r="A2086" s="21" t="s">
        <v>423</v>
      </c>
      <c r="B2086" s="45">
        <v>76061501</v>
      </c>
      <c r="C2086" s="45">
        <v>0</v>
      </c>
      <c r="D2086" s="45">
        <f t="shared" si="47"/>
        <v>76061501</v>
      </c>
      <c r="E2086" s="82"/>
      <c r="F2086" s="82"/>
      <c r="G2086" s="82"/>
    </row>
    <row r="2087" spans="1:7" hidden="1" outlineLevel="1" x14ac:dyDescent="0.2">
      <c r="A2087" s="21" t="s">
        <v>424</v>
      </c>
      <c r="B2087" s="45">
        <v>26974029</v>
      </c>
      <c r="C2087" s="45">
        <v>552906</v>
      </c>
      <c r="D2087" s="45">
        <f t="shared" si="47"/>
        <v>27526935</v>
      </c>
      <c r="E2087" s="82"/>
      <c r="F2087" s="82"/>
      <c r="G2087" s="82"/>
    </row>
    <row r="2088" spans="1:7" hidden="1" outlineLevel="1" x14ac:dyDescent="0.2">
      <c r="A2088" s="21" t="s">
        <v>425</v>
      </c>
      <c r="B2088" s="45">
        <v>9421819</v>
      </c>
      <c r="C2088" s="45">
        <v>-24566</v>
      </c>
      <c r="D2088" s="45">
        <f t="shared" si="47"/>
        <v>9397253</v>
      </c>
      <c r="E2088" s="82"/>
      <c r="F2088" s="82"/>
      <c r="G2088" s="82"/>
    </row>
    <row r="2089" spans="1:7" hidden="1" outlineLevel="1" x14ac:dyDescent="0.2">
      <c r="A2089" s="21" t="s">
        <v>426</v>
      </c>
      <c r="B2089" s="45">
        <v>27726156</v>
      </c>
      <c r="C2089" s="45">
        <v>442010</v>
      </c>
      <c r="D2089" s="45">
        <f t="shared" si="47"/>
        <v>28168166</v>
      </c>
      <c r="E2089" s="82"/>
      <c r="F2089" s="82"/>
      <c r="G2089" s="82"/>
    </row>
    <row r="2090" spans="1:7" hidden="1" outlineLevel="1" x14ac:dyDescent="0.2">
      <c r="A2090" s="21" t="s">
        <v>427</v>
      </c>
      <c r="B2090" s="45">
        <v>21234102</v>
      </c>
      <c r="C2090" s="45">
        <v>0</v>
      </c>
      <c r="D2090" s="45">
        <f t="shared" si="47"/>
        <v>21234102</v>
      </c>
      <c r="E2090" s="82"/>
      <c r="F2090" s="82"/>
      <c r="G2090" s="82"/>
    </row>
    <row r="2091" spans="1:7" hidden="1" outlineLevel="1" x14ac:dyDescent="0.2">
      <c r="A2091" s="21" t="s">
        <v>428</v>
      </c>
      <c r="B2091" s="45">
        <v>12568888</v>
      </c>
      <c r="C2091" s="45">
        <v>-24865</v>
      </c>
      <c r="D2091" s="45">
        <f t="shared" si="47"/>
        <v>12544023</v>
      </c>
      <c r="E2091" s="82"/>
      <c r="F2091" s="82"/>
      <c r="G2091" s="82"/>
    </row>
    <row r="2092" spans="1:7" hidden="1" outlineLevel="1" x14ac:dyDescent="0.2">
      <c r="A2092" s="21" t="s">
        <v>429</v>
      </c>
      <c r="B2092" s="45">
        <v>22546636</v>
      </c>
      <c r="C2092" s="45">
        <v>0</v>
      </c>
      <c r="D2092" s="45">
        <f t="shared" si="47"/>
        <v>22546636</v>
      </c>
      <c r="E2092" s="82"/>
      <c r="F2092" s="82"/>
      <c r="G2092" s="82"/>
    </row>
    <row r="2093" spans="1:7" hidden="1" outlineLevel="1" x14ac:dyDescent="0.2">
      <c r="A2093" s="21" t="s">
        <v>430</v>
      </c>
      <c r="B2093" s="45">
        <v>60552212</v>
      </c>
      <c r="C2093" s="45">
        <v>446478</v>
      </c>
      <c r="D2093" s="45">
        <f t="shared" si="47"/>
        <v>60998690</v>
      </c>
      <c r="E2093" s="82"/>
      <c r="F2093" s="82"/>
      <c r="G2093" s="82"/>
    </row>
    <row r="2094" spans="1:7" hidden="1" outlineLevel="1" x14ac:dyDescent="0.2">
      <c r="A2094" s="21" t="s">
        <v>431</v>
      </c>
      <c r="B2094" s="45">
        <v>9723799</v>
      </c>
      <c r="C2094" s="45">
        <v>-14524</v>
      </c>
      <c r="D2094" s="45">
        <f t="shared" si="47"/>
        <v>9709275</v>
      </c>
      <c r="E2094" s="82"/>
      <c r="F2094" s="82"/>
      <c r="G2094" s="82"/>
    </row>
    <row r="2095" spans="1:7" hidden="1" outlineLevel="1" x14ac:dyDescent="0.2">
      <c r="A2095" s="21" t="s">
        <v>432</v>
      </c>
      <c r="B2095" s="45">
        <v>3943237</v>
      </c>
      <c r="C2095" s="45">
        <v>0</v>
      </c>
      <c r="D2095" s="45">
        <f t="shared" si="47"/>
        <v>3943237</v>
      </c>
      <c r="E2095" s="82"/>
      <c r="F2095" s="82"/>
      <c r="G2095" s="82"/>
    </row>
    <row r="2096" spans="1:7" hidden="1" outlineLevel="1" x14ac:dyDescent="0.2">
      <c r="A2096" s="21" t="s">
        <v>433</v>
      </c>
      <c r="B2096" s="45">
        <v>2170500</v>
      </c>
      <c r="C2096" s="45">
        <v>0</v>
      </c>
      <c r="D2096" s="45">
        <f t="shared" si="47"/>
        <v>2170500</v>
      </c>
      <c r="E2096" s="82"/>
      <c r="F2096" s="82"/>
      <c r="G2096" s="82"/>
    </row>
    <row r="2097" spans="1:7" hidden="1" outlineLevel="1" x14ac:dyDescent="0.2">
      <c r="A2097" s="21" t="s">
        <v>434</v>
      </c>
      <c r="B2097" s="45">
        <v>249793</v>
      </c>
      <c r="C2097" s="45">
        <v>0</v>
      </c>
      <c r="D2097" s="45">
        <f t="shared" si="47"/>
        <v>249793</v>
      </c>
      <c r="E2097" s="82"/>
      <c r="F2097" s="82"/>
      <c r="G2097" s="82"/>
    </row>
    <row r="2098" spans="1:7" hidden="1" outlineLevel="1" x14ac:dyDescent="0.2">
      <c r="A2098" s="21" t="s">
        <v>106</v>
      </c>
      <c r="B2098" s="45">
        <v>1576783</v>
      </c>
      <c r="C2098" s="45">
        <v>0</v>
      </c>
      <c r="D2098" s="45">
        <f t="shared" si="47"/>
        <v>1576783</v>
      </c>
      <c r="E2098" s="82"/>
      <c r="F2098" s="82"/>
      <c r="G2098" s="82"/>
    </row>
    <row r="2099" spans="1:7" hidden="1" outlineLevel="1" x14ac:dyDescent="0.2">
      <c r="A2099" s="21" t="s">
        <v>435</v>
      </c>
      <c r="B2099" s="45">
        <v>11894005</v>
      </c>
      <c r="C2099" s="45">
        <v>0</v>
      </c>
      <c r="D2099" s="45">
        <f t="shared" si="47"/>
        <v>11894005</v>
      </c>
      <c r="E2099" s="82"/>
      <c r="F2099" s="82"/>
      <c r="G2099" s="82"/>
    </row>
    <row r="2100" spans="1:7" hidden="1" outlineLevel="1" x14ac:dyDescent="0.2">
      <c r="A2100" s="21" t="s">
        <v>436</v>
      </c>
      <c r="B2100" s="45">
        <v>23403157</v>
      </c>
      <c r="C2100" s="45">
        <v>0</v>
      </c>
      <c r="D2100" s="45">
        <f t="shared" si="47"/>
        <v>23403157</v>
      </c>
      <c r="E2100" s="82"/>
      <c r="F2100" s="82"/>
      <c r="G2100" s="82"/>
    </row>
    <row r="2101" spans="1:7" hidden="1" outlineLevel="1" x14ac:dyDescent="0.2">
      <c r="A2101" s="21" t="s">
        <v>437</v>
      </c>
      <c r="B2101" s="45">
        <v>4279428</v>
      </c>
      <c r="C2101" s="45">
        <v>-19217</v>
      </c>
      <c r="D2101" s="45">
        <f t="shared" si="47"/>
        <v>4260211</v>
      </c>
      <c r="E2101" s="82"/>
      <c r="F2101" s="82"/>
      <c r="G2101" s="82"/>
    </row>
    <row r="2102" spans="1:7" hidden="1" outlineLevel="1" x14ac:dyDescent="0.2">
      <c r="A2102" s="21" t="s">
        <v>438</v>
      </c>
      <c r="B2102" s="45">
        <v>20688226</v>
      </c>
      <c r="C2102" s="45">
        <v>575655</v>
      </c>
      <c r="D2102" s="45">
        <f t="shared" si="47"/>
        <v>21263881</v>
      </c>
      <c r="E2102" s="82"/>
      <c r="F2102" s="82"/>
      <c r="G2102" s="82"/>
    </row>
    <row r="2103" spans="1:7" hidden="1" outlineLevel="1" x14ac:dyDescent="0.2">
      <c r="A2103" s="21" t="s">
        <v>439</v>
      </c>
      <c r="B2103" s="45">
        <v>1518069</v>
      </c>
      <c r="C2103" s="45">
        <v>0</v>
      </c>
      <c r="D2103" s="45">
        <f t="shared" si="47"/>
        <v>1518069</v>
      </c>
      <c r="E2103" s="82"/>
      <c r="F2103" s="82"/>
      <c r="G2103" s="82"/>
    </row>
    <row r="2104" spans="1:7" hidden="1" outlineLevel="1" x14ac:dyDescent="0.2">
      <c r="A2104" s="21" t="s">
        <v>440</v>
      </c>
      <c r="B2104" s="45">
        <v>34243672</v>
      </c>
      <c r="C2104" s="45">
        <v>49878</v>
      </c>
      <c r="D2104" s="45">
        <f t="shared" si="47"/>
        <v>34293550</v>
      </c>
      <c r="E2104" s="82"/>
      <c r="F2104" s="82"/>
      <c r="G2104" s="82"/>
    </row>
    <row r="2105" spans="1:7" hidden="1" outlineLevel="1" x14ac:dyDescent="0.2">
      <c r="A2105" s="21" t="s">
        <v>279</v>
      </c>
      <c r="B2105" s="45">
        <v>2792356</v>
      </c>
      <c r="C2105" s="45">
        <v>0</v>
      </c>
      <c r="D2105" s="45">
        <f t="shared" si="47"/>
        <v>2792356</v>
      </c>
      <c r="E2105" s="82"/>
      <c r="F2105" s="82"/>
      <c r="G2105" s="82"/>
    </row>
    <row r="2106" spans="1:7" hidden="1" outlineLevel="1" x14ac:dyDescent="0.2">
      <c r="A2106" s="21" t="s">
        <v>441</v>
      </c>
      <c r="B2106" s="45">
        <v>111135676</v>
      </c>
      <c r="C2106" s="45">
        <v>931999</v>
      </c>
      <c r="D2106" s="45">
        <f t="shared" si="47"/>
        <v>112067675</v>
      </c>
      <c r="E2106" s="82"/>
      <c r="F2106" s="82"/>
      <c r="G2106" s="82"/>
    </row>
    <row r="2107" spans="1:7" hidden="1" outlineLevel="1" x14ac:dyDescent="0.2">
      <c r="A2107" s="21" t="s">
        <v>442</v>
      </c>
      <c r="B2107" s="45">
        <v>18562695</v>
      </c>
      <c r="C2107" s="45">
        <v>-1695357</v>
      </c>
      <c r="D2107" s="45">
        <f t="shared" si="47"/>
        <v>16867338</v>
      </c>
      <c r="E2107" s="82"/>
      <c r="F2107" s="82"/>
      <c r="G2107" s="82"/>
    </row>
    <row r="2108" spans="1:7" hidden="1" outlineLevel="1" x14ac:dyDescent="0.2">
      <c r="A2108" s="21" t="s">
        <v>443</v>
      </c>
      <c r="B2108" s="45">
        <v>15813302</v>
      </c>
      <c r="C2108" s="45">
        <v>184352</v>
      </c>
      <c r="D2108" s="45">
        <f t="shared" si="47"/>
        <v>15997654</v>
      </c>
      <c r="E2108" s="82"/>
      <c r="F2108" s="82"/>
      <c r="G2108" s="82"/>
    </row>
    <row r="2109" spans="1:7" hidden="1" outlineLevel="1" x14ac:dyDescent="0.2">
      <c r="A2109" s="21" t="s">
        <v>444</v>
      </c>
      <c r="B2109" s="45">
        <v>4812955</v>
      </c>
      <c r="C2109" s="45">
        <v>5265</v>
      </c>
      <c r="D2109" s="45">
        <f t="shared" si="47"/>
        <v>4818220</v>
      </c>
      <c r="E2109" s="82"/>
      <c r="F2109" s="82"/>
      <c r="G2109" s="82"/>
    </row>
    <row r="2110" spans="1:7" hidden="1" outlineLevel="1" x14ac:dyDescent="0.2">
      <c r="A2110" s="21" t="s">
        <v>445</v>
      </c>
      <c r="B2110" s="45">
        <v>25329670</v>
      </c>
      <c r="C2110" s="45">
        <v>107110</v>
      </c>
      <c r="D2110" s="45">
        <f t="shared" si="47"/>
        <v>25436780</v>
      </c>
      <c r="E2110" s="82"/>
      <c r="F2110" s="82"/>
      <c r="G2110" s="82"/>
    </row>
    <row r="2111" spans="1:7" hidden="1" outlineLevel="1" x14ac:dyDescent="0.2">
      <c r="A2111" s="21" t="s">
        <v>446</v>
      </c>
      <c r="B2111" s="45">
        <v>4418474</v>
      </c>
      <c r="C2111" s="45">
        <v>0</v>
      </c>
      <c r="D2111" s="45">
        <f t="shared" si="47"/>
        <v>4418474</v>
      </c>
      <c r="E2111" s="82"/>
      <c r="F2111" s="82"/>
      <c r="G2111" s="82"/>
    </row>
    <row r="2112" spans="1:7" hidden="1" outlineLevel="1" x14ac:dyDescent="0.2">
      <c r="A2112" s="21" t="s">
        <v>447</v>
      </c>
      <c r="B2112" s="45">
        <v>7477169</v>
      </c>
      <c r="C2112" s="45">
        <v>0</v>
      </c>
      <c r="D2112" s="45">
        <f t="shared" si="47"/>
        <v>7477169</v>
      </c>
      <c r="E2112" s="82"/>
      <c r="F2112" s="82"/>
      <c r="G2112" s="82"/>
    </row>
    <row r="2113" spans="1:7" hidden="1" outlineLevel="1" x14ac:dyDescent="0.2">
      <c r="A2113" s="21" t="s">
        <v>448</v>
      </c>
      <c r="B2113" s="45">
        <v>2470321</v>
      </c>
      <c r="C2113" s="45">
        <v>0</v>
      </c>
      <c r="D2113" s="45">
        <f t="shared" si="47"/>
        <v>2470321</v>
      </c>
      <c r="E2113" s="82"/>
      <c r="F2113" s="82"/>
      <c r="G2113" s="82"/>
    </row>
    <row r="2114" spans="1:7" hidden="1" outlineLevel="1" x14ac:dyDescent="0.2">
      <c r="A2114" s="21" t="s">
        <v>449</v>
      </c>
      <c r="B2114" s="45">
        <v>15076428</v>
      </c>
      <c r="C2114" s="45">
        <v>0</v>
      </c>
      <c r="D2114" s="45">
        <f t="shared" si="47"/>
        <v>15076428</v>
      </c>
      <c r="E2114" s="82"/>
      <c r="F2114" s="82"/>
      <c r="G2114" s="82"/>
    </row>
    <row r="2115" spans="1:7" hidden="1" outlineLevel="1" x14ac:dyDescent="0.2">
      <c r="A2115" s="21" t="s">
        <v>450</v>
      </c>
      <c r="B2115" s="45">
        <v>200330320</v>
      </c>
      <c r="C2115" s="45">
        <v>5277622</v>
      </c>
      <c r="D2115" s="45">
        <f t="shared" si="47"/>
        <v>205607942</v>
      </c>
      <c r="E2115" s="82"/>
      <c r="F2115" s="82"/>
      <c r="G2115" s="82"/>
    </row>
    <row r="2116" spans="1:7" hidden="1" outlineLevel="1" x14ac:dyDescent="0.2">
      <c r="A2116" s="21" t="s">
        <v>451</v>
      </c>
      <c r="B2116" s="45">
        <v>8487783</v>
      </c>
      <c r="C2116" s="45">
        <v>62045</v>
      </c>
      <c r="D2116" s="45">
        <f t="shared" si="47"/>
        <v>8549828</v>
      </c>
      <c r="E2116" s="82"/>
      <c r="F2116" s="82"/>
      <c r="G2116" s="82"/>
    </row>
    <row r="2117" spans="1:7" hidden="1" outlineLevel="1" x14ac:dyDescent="0.2">
      <c r="A2117" s="21" t="s">
        <v>452</v>
      </c>
      <c r="B2117" s="45">
        <v>22072202</v>
      </c>
      <c r="C2117" s="45">
        <v>-2022</v>
      </c>
      <c r="D2117" s="45">
        <f t="shared" si="47"/>
        <v>22070180</v>
      </c>
      <c r="E2117" s="82"/>
      <c r="F2117" s="82"/>
      <c r="G2117" s="82"/>
    </row>
    <row r="2118" spans="1:7" hidden="1" outlineLevel="1" x14ac:dyDescent="0.2">
      <c r="A2118" s="21" t="s">
        <v>453</v>
      </c>
      <c r="B2118" s="45">
        <v>16744301</v>
      </c>
      <c r="C2118" s="45">
        <v>-84371</v>
      </c>
      <c r="D2118" s="45">
        <f t="shared" si="47"/>
        <v>16659930</v>
      </c>
      <c r="E2118" s="82"/>
      <c r="F2118" s="82"/>
      <c r="G2118" s="82"/>
    </row>
    <row r="2119" spans="1:7" hidden="1" outlineLevel="1" x14ac:dyDescent="0.2">
      <c r="A2119" s="21" t="s">
        <v>454</v>
      </c>
      <c r="B2119" s="45">
        <v>189196874</v>
      </c>
      <c r="C2119" s="45">
        <v>15349194</v>
      </c>
      <c r="D2119" s="45">
        <f t="shared" si="47"/>
        <v>204546068</v>
      </c>
      <c r="E2119" s="82"/>
      <c r="F2119" s="82"/>
      <c r="G2119" s="82"/>
    </row>
    <row r="2120" spans="1:7" hidden="1" outlineLevel="1" x14ac:dyDescent="0.2">
      <c r="A2120" s="21" t="s">
        <v>455</v>
      </c>
      <c r="B2120" s="45">
        <v>5052507</v>
      </c>
      <c r="C2120" s="45">
        <v>0</v>
      </c>
      <c r="D2120" s="45">
        <f t="shared" si="47"/>
        <v>5052507</v>
      </c>
      <c r="E2120" s="82"/>
      <c r="F2120" s="82"/>
      <c r="G2120" s="82"/>
    </row>
    <row r="2121" spans="1:7" hidden="1" outlineLevel="1" x14ac:dyDescent="0.2">
      <c r="A2121" s="21" t="s">
        <v>456</v>
      </c>
      <c r="B2121" s="45">
        <v>0</v>
      </c>
      <c r="C2121" s="45">
        <v>0</v>
      </c>
      <c r="D2121" s="45">
        <f t="shared" si="47"/>
        <v>0</v>
      </c>
      <c r="E2121" s="82"/>
      <c r="F2121" s="82"/>
      <c r="G2121" s="82"/>
    </row>
    <row r="2122" spans="1:7" hidden="1" outlineLevel="1" x14ac:dyDescent="0.2">
      <c r="A2122" s="21" t="s">
        <v>457</v>
      </c>
      <c r="B2122" s="45">
        <v>0</v>
      </c>
      <c r="C2122" s="45">
        <v>0</v>
      </c>
      <c r="D2122" s="45">
        <f t="shared" si="47"/>
        <v>0</v>
      </c>
      <c r="E2122" s="82"/>
      <c r="F2122" s="82"/>
      <c r="G2122" s="82"/>
    </row>
    <row r="2123" spans="1:7" hidden="1" outlineLevel="1" x14ac:dyDescent="0.2">
      <c r="A2123" s="21" t="s">
        <v>458</v>
      </c>
      <c r="B2123" s="45">
        <v>9934786</v>
      </c>
      <c r="C2123" s="45">
        <v>1500724</v>
      </c>
      <c r="D2123" s="45">
        <f t="shared" si="47"/>
        <v>11435510</v>
      </c>
      <c r="E2123" s="82"/>
      <c r="F2123" s="82"/>
      <c r="G2123" s="82"/>
    </row>
    <row r="2124" spans="1:7" hidden="1" outlineLevel="1" x14ac:dyDescent="0.2">
      <c r="A2124" s="21" t="s">
        <v>459</v>
      </c>
      <c r="B2124" s="45">
        <v>345</v>
      </c>
      <c r="C2124" s="45">
        <v>0</v>
      </c>
      <c r="D2124" s="45">
        <f t="shared" si="47"/>
        <v>345</v>
      </c>
      <c r="E2124" s="82"/>
      <c r="F2124" s="82"/>
      <c r="G2124" s="82"/>
    </row>
    <row r="2125" spans="1:7" hidden="1" outlineLevel="1" x14ac:dyDescent="0.2">
      <c r="A2125" s="21" t="s">
        <v>460</v>
      </c>
      <c r="B2125" s="45">
        <v>20007954</v>
      </c>
      <c r="C2125" s="45">
        <v>116540</v>
      </c>
      <c r="D2125" s="45">
        <f t="shared" si="47"/>
        <v>20124494</v>
      </c>
      <c r="E2125" s="82"/>
      <c r="F2125" s="82"/>
      <c r="G2125" s="82"/>
    </row>
    <row r="2126" spans="1:7" hidden="1" outlineLevel="1" x14ac:dyDescent="0.2">
      <c r="A2126" s="21" t="s">
        <v>461</v>
      </c>
      <c r="B2126" s="45">
        <v>47229984</v>
      </c>
      <c r="C2126" s="45">
        <v>0</v>
      </c>
      <c r="D2126" s="45">
        <f t="shared" si="47"/>
        <v>47229984</v>
      </c>
      <c r="E2126" s="82"/>
      <c r="F2126" s="82"/>
      <c r="G2126" s="82"/>
    </row>
    <row r="2127" spans="1:7" hidden="1" outlineLevel="1" x14ac:dyDescent="0.2">
      <c r="A2127" s="21" t="s">
        <v>462</v>
      </c>
      <c r="B2127" s="45">
        <v>3964029</v>
      </c>
      <c r="C2127" s="45">
        <v>0</v>
      </c>
      <c r="D2127" s="45">
        <f t="shared" si="47"/>
        <v>3964029</v>
      </c>
      <c r="E2127" s="82"/>
      <c r="F2127" s="82"/>
      <c r="G2127" s="82"/>
    </row>
    <row r="2128" spans="1:7" hidden="1" outlineLevel="1" x14ac:dyDescent="0.2">
      <c r="A2128" s="21" t="s">
        <v>463</v>
      </c>
      <c r="B2128" s="45">
        <v>13503598</v>
      </c>
      <c r="C2128" s="45">
        <v>0</v>
      </c>
      <c r="D2128" s="45">
        <f t="shared" si="47"/>
        <v>13503598</v>
      </c>
      <c r="E2128" s="82"/>
      <c r="F2128" s="82"/>
      <c r="G2128" s="82"/>
    </row>
    <row r="2129" spans="1:7" hidden="1" outlineLevel="1" x14ac:dyDescent="0.2">
      <c r="A2129" s="21" t="s">
        <v>464</v>
      </c>
      <c r="B2129" s="45">
        <v>3027600</v>
      </c>
      <c r="C2129" s="45">
        <v>0</v>
      </c>
      <c r="D2129" s="45">
        <f t="shared" si="47"/>
        <v>3027600</v>
      </c>
      <c r="E2129" s="82"/>
      <c r="F2129" s="82"/>
      <c r="G2129" s="82"/>
    </row>
    <row r="2130" spans="1:7" hidden="1" outlineLevel="1" x14ac:dyDescent="0.2">
      <c r="A2130" s="21" t="s">
        <v>465</v>
      </c>
      <c r="B2130" s="45">
        <v>9688816</v>
      </c>
      <c r="C2130" s="45">
        <v>70876</v>
      </c>
      <c r="D2130" s="45">
        <f t="shared" si="47"/>
        <v>9759692</v>
      </c>
      <c r="E2130" s="82"/>
      <c r="F2130" s="82"/>
      <c r="G2130" s="82"/>
    </row>
    <row r="2131" spans="1:7" hidden="1" outlineLevel="1" x14ac:dyDescent="0.2">
      <c r="A2131" s="21" t="s">
        <v>466</v>
      </c>
      <c r="B2131" s="45">
        <v>15484749</v>
      </c>
      <c r="C2131" s="45">
        <v>-35514</v>
      </c>
      <c r="D2131" s="45">
        <f t="shared" si="47"/>
        <v>15449235</v>
      </c>
      <c r="E2131" s="82"/>
      <c r="F2131" s="82"/>
      <c r="G2131" s="82"/>
    </row>
    <row r="2132" spans="1:7" hidden="1" outlineLevel="1" x14ac:dyDescent="0.2">
      <c r="A2132" s="21" t="s">
        <v>467</v>
      </c>
      <c r="B2132" s="45">
        <v>53927401</v>
      </c>
      <c r="C2132" s="45">
        <v>124757</v>
      </c>
      <c r="D2132" s="45">
        <f t="shared" si="47"/>
        <v>54052158</v>
      </c>
      <c r="E2132" s="82"/>
      <c r="F2132" s="82"/>
      <c r="G2132" s="82"/>
    </row>
    <row r="2133" spans="1:7" hidden="1" outlineLevel="1" x14ac:dyDescent="0.2">
      <c r="A2133" s="21" t="s">
        <v>468</v>
      </c>
      <c r="B2133" s="45">
        <v>7315953</v>
      </c>
      <c r="C2133" s="45">
        <v>0</v>
      </c>
      <c r="D2133" s="45">
        <f t="shared" si="47"/>
        <v>7315953</v>
      </c>
      <c r="E2133" s="82"/>
      <c r="F2133" s="82"/>
      <c r="G2133" s="82"/>
    </row>
    <row r="2134" spans="1:7" hidden="1" outlineLevel="1" x14ac:dyDescent="0.2">
      <c r="A2134" s="21" t="s">
        <v>469</v>
      </c>
      <c r="B2134" s="45">
        <v>5398</v>
      </c>
      <c r="C2134" s="45">
        <v>0</v>
      </c>
      <c r="D2134" s="45">
        <f t="shared" si="47"/>
        <v>5398</v>
      </c>
      <c r="E2134" s="82"/>
      <c r="F2134" s="82"/>
      <c r="G2134" s="82"/>
    </row>
    <row r="2135" spans="1:7" hidden="1" outlineLevel="1" x14ac:dyDescent="0.2">
      <c r="A2135" s="21" t="s">
        <v>470</v>
      </c>
      <c r="B2135" s="45">
        <v>23170431</v>
      </c>
      <c r="C2135" s="45">
        <v>0</v>
      </c>
      <c r="D2135" s="45">
        <f t="shared" si="47"/>
        <v>23170431</v>
      </c>
      <c r="E2135" s="82"/>
      <c r="F2135" s="82"/>
      <c r="G2135" s="82"/>
    </row>
    <row r="2136" spans="1:7" hidden="1" outlineLevel="1" x14ac:dyDescent="0.2">
      <c r="A2136" s="21" t="s">
        <v>471</v>
      </c>
      <c r="B2136" s="45">
        <v>39486440</v>
      </c>
      <c r="C2136" s="45">
        <v>2311680</v>
      </c>
      <c r="D2136" s="45">
        <f t="shared" si="47"/>
        <v>41798120</v>
      </c>
      <c r="E2136" s="82"/>
      <c r="F2136" s="82"/>
      <c r="G2136" s="82"/>
    </row>
    <row r="2137" spans="1:7" hidden="1" outlineLevel="1" x14ac:dyDescent="0.2">
      <c r="A2137" s="21" t="s">
        <v>472</v>
      </c>
      <c r="B2137" s="45">
        <v>55814726</v>
      </c>
      <c r="C2137" s="45">
        <v>-7012</v>
      </c>
      <c r="D2137" s="45">
        <f t="shared" si="47"/>
        <v>55807714</v>
      </c>
      <c r="E2137" s="82"/>
      <c r="F2137" s="82"/>
      <c r="G2137" s="82"/>
    </row>
    <row r="2138" spans="1:7" hidden="1" outlineLevel="1" x14ac:dyDescent="0.2">
      <c r="A2138" s="21" t="s">
        <v>473</v>
      </c>
      <c r="B2138" s="45">
        <v>41903591</v>
      </c>
      <c r="C2138" s="45">
        <v>-3583</v>
      </c>
      <c r="D2138" s="45">
        <f t="shared" si="47"/>
        <v>41900008</v>
      </c>
      <c r="E2138" s="82"/>
      <c r="F2138" s="82"/>
      <c r="G2138" s="82"/>
    </row>
    <row r="2139" spans="1:7" hidden="1" outlineLevel="1" x14ac:dyDescent="0.2">
      <c r="A2139" s="21" t="s">
        <v>387</v>
      </c>
      <c r="B2139" s="45">
        <v>0</v>
      </c>
      <c r="C2139" s="45">
        <v>0</v>
      </c>
      <c r="D2139" s="45">
        <f t="shared" si="47"/>
        <v>0</v>
      </c>
      <c r="E2139" s="82"/>
      <c r="F2139" s="82"/>
      <c r="G2139" s="82"/>
    </row>
    <row r="2140" spans="1:7" hidden="1" outlineLevel="1" x14ac:dyDescent="0.2">
      <c r="A2140" s="21"/>
      <c r="B2140" s="45"/>
      <c r="C2140" s="45">
        <f>'Anlage 1g'!$C613</f>
        <v>0</v>
      </c>
      <c r="D2140" s="45"/>
      <c r="E2140" s="82"/>
      <c r="F2140" s="82"/>
      <c r="G2140" s="82"/>
    </row>
    <row r="2141" spans="1:7" collapsed="1" x14ac:dyDescent="0.2">
      <c r="A2141" s="21" t="str">
        <f>A385</f>
        <v>TenneT</v>
      </c>
      <c r="B2141" s="45">
        <f>'Anlage 1a'!$I9</f>
        <v>16093505573</v>
      </c>
      <c r="C2141" s="45">
        <f>'Anlage 1g'!$C395</f>
        <v>195406756</v>
      </c>
      <c r="D2141" s="45">
        <f t="shared" si="47"/>
        <v>16288912329</v>
      </c>
      <c r="E2141" s="82"/>
      <c r="F2141" s="82"/>
      <c r="G2141" s="82"/>
    </row>
    <row r="2142" spans="1:7" hidden="1" x14ac:dyDescent="0.2">
      <c r="A2142" s="214" t="str">
        <f>CONCATENATE('Anlage 1a'!$A$9," (ÜNB)")</f>
        <v>TenneT (ÜNB)</v>
      </c>
      <c r="B2142" s="218">
        <f>SUM(B2143:B2504)</f>
        <v>16093505571.589998</v>
      </c>
      <c r="C2142" s="218">
        <f>'Anlage 1g'!$C615</f>
        <v>0</v>
      </c>
      <c r="D2142" s="218">
        <f>SUM(D2143:D2504)</f>
        <v>16288912328.662998</v>
      </c>
      <c r="E2142" s="82"/>
      <c r="F2142" s="82"/>
      <c r="G2142" s="82"/>
    </row>
    <row r="2143" spans="1:7" hidden="1" outlineLevel="1" x14ac:dyDescent="0.2">
      <c r="A2143" s="21" t="s">
        <v>474</v>
      </c>
      <c r="B2143" s="45">
        <v>1464597.943</v>
      </c>
      <c r="C2143" s="45">
        <v>0</v>
      </c>
      <c r="D2143" s="45">
        <f t="shared" ref="D2143:D2206" si="48">B2143+C2143</f>
        <v>1464597.943</v>
      </c>
      <c r="E2143" s="82"/>
      <c r="F2143" s="82"/>
      <c r="G2143" s="82"/>
    </row>
    <row r="2144" spans="1:7" hidden="1" outlineLevel="1" x14ac:dyDescent="0.2">
      <c r="A2144" s="21" t="s">
        <v>475</v>
      </c>
      <c r="B2144" s="45">
        <v>4219407.8499999996</v>
      </c>
      <c r="C2144" s="45">
        <v>0</v>
      </c>
      <c r="D2144" s="45">
        <f t="shared" si="48"/>
        <v>4219407.8499999996</v>
      </c>
      <c r="E2144" s="82"/>
      <c r="F2144" s="82"/>
      <c r="G2144" s="82"/>
    </row>
    <row r="2145" spans="1:7" hidden="1" outlineLevel="1" x14ac:dyDescent="0.2">
      <c r="A2145" s="21" t="s">
        <v>476</v>
      </c>
      <c r="B2145" s="45">
        <v>4456196.4000000004</v>
      </c>
      <c r="C2145" s="45">
        <v>53963</v>
      </c>
      <c r="D2145" s="45">
        <f t="shared" si="48"/>
        <v>4510159.4000000004</v>
      </c>
      <c r="E2145" s="82"/>
      <c r="F2145" s="82"/>
      <c r="G2145" s="82"/>
    </row>
    <row r="2146" spans="1:7" hidden="1" outlineLevel="1" x14ac:dyDescent="0.2">
      <c r="A2146" s="21" t="s">
        <v>477</v>
      </c>
      <c r="B2146" s="45">
        <v>338779</v>
      </c>
      <c r="C2146" s="45">
        <v>0</v>
      </c>
      <c r="D2146" s="45">
        <f t="shared" si="48"/>
        <v>338779</v>
      </c>
      <c r="E2146" s="82"/>
      <c r="F2146" s="82"/>
      <c r="G2146" s="82"/>
    </row>
    <row r="2147" spans="1:7" hidden="1" outlineLevel="1" x14ac:dyDescent="0.2">
      <c r="A2147" s="21" t="s">
        <v>478</v>
      </c>
      <c r="B2147" s="45">
        <v>1507763</v>
      </c>
      <c r="C2147" s="45">
        <v>0</v>
      </c>
      <c r="D2147" s="45">
        <f t="shared" si="48"/>
        <v>1507763</v>
      </c>
      <c r="E2147" s="82"/>
      <c r="F2147" s="82"/>
      <c r="G2147" s="82"/>
    </row>
    <row r="2148" spans="1:7" hidden="1" outlineLevel="1" x14ac:dyDescent="0.2">
      <c r="A2148" s="21" t="s">
        <v>479</v>
      </c>
      <c r="B2148" s="45">
        <v>2311534</v>
      </c>
      <c r="C2148" s="45">
        <v>0</v>
      </c>
      <c r="D2148" s="45">
        <f t="shared" si="48"/>
        <v>2311534</v>
      </c>
      <c r="E2148" s="82"/>
      <c r="F2148" s="82"/>
      <c r="G2148" s="82"/>
    </row>
    <row r="2149" spans="1:7" hidden="1" outlineLevel="1" x14ac:dyDescent="0.2">
      <c r="A2149" s="21" t="s">
        <v>480</v>
      </c>
      <c r="B2149" s="45">
        <v>1250718.2609999999</v>
      </c>
      <c r="C2149" s="45">
        <v>0</v>
      </c>
      <c r="D2149" s="45">
        <f t="shared" si="48"/>
        <v>1250718.2609999999</v>
      </c>
      <c r="E2149" s="82"/>
      <c r="F2149" s="82"/>
      <c r="G2149" s="82"/>
    </row>
    <row r="2150" spans="1:7" hidden="1" outlineLevel="1" x14ac:dyDescent="0.2">
      <c r="A2150" s="21" t="s">
        <v>481</v>
      </c>
      <c r="B2150" s="45">
        <v>23270659</v>
      </c>
      <c r="C2150" s="45">
        <v>0</v>
      </c>
      <c r="D2150" s="45">
        <f t="shared" si="48"/>
        <v>23270659</v>
      </c>
      <c r="E2150" s="82"/>
      <c r="F2150" s="82"/>
      <c r="G2150" s="82"/>
    </row>
    <row r="2151" spans="1:7" hidden="1" outlineLevel="1" x14ac:dyDescent="0.2">
      <c r="A2151" s="21" t="s">
        <v>482</v>
      </c>
      <c r="B2151" s="45">
        <v>18496559.738000002</v>
      </c>
      <c r="C2151" s="45">
        <v>0</v>
      </c>
      <c r="D2151" s="45">
        <f t="shared" si="48"/>
        <v>18496559.738000002</v>
      </c>
      <c r="E2151" s="82"/>
      <c r="F2151" s="82"/>
      <c r="G2151" s="82"/>
    </row>
    <row r="2152" spans="1:7" hidden="1" outlineLevel="1" x14ac:dyDescent="0.2">
      <c r="A2152" s="21" t="s">
        <v>483</v>
      </c>
      <c r="B2152" s="45">
        <v>5066163.25</v>
      </c>
      <c r="C2152" s="45">
        <v>0</v>
      </c>
      <c r="D2152" s="45">
        <f t="shared" si="48"/>
        <v>5066163.25</v>
      </c>
      <c r="E2152" s="82"/>
      <c r="F2152" s="82"/>
      <c r="G2152" s="82"/>
    </row>
    <row r="2153" spans="1:7" hidden="1" outlineLevel="1" x14ac:dyDescent="0.2">
      <c r="A2153" s="21" t="s">
        <v>484</v>
      </c>
      <c r="B2153" s="45">
        <v>40928088.931999996</v>
      </c>
      <c r="C2153" s="45">
        <v>5237.4009999999998</v>
      </c>
      <c r="D2153" s="45">
        <f t="shared" si="48"/>
        <v>40933326.332999997</v>
      </c>
      <c r="E2153" s="82"/>
      <c r="F2153" s="82"/>
      <c r="G2153" s="82"/>
    </row>
    <row r="2154" spans="1:7" hidden="1" outlineLevel="1" x14ac:dyDescent="0.2">
      <c r="A2154" s="21" t="s">
        <v>485</v>
      </c>
      <c r="B2154" s="45">
        <v>2589088</v>
      </c>
      <c r="C2154" s="45">
        <v>1270</v>
      </c>
      <c r="D2154" s="45">
        <f t="shared" si="48"/>
        <v>2590358</v>
      </c>
      <c r="E2154" s="82"/>
      <c r="F2154" s="82"/>
      <c r="G2154" s="82"/>
    </row>
    <row r="2155" spans="1:7" hidden="1" outlineLevel="1" x14ac:dyDescent="0.2">
      <c r="A2155" s="21" t="s">
        <v>486</v>
      </c>
      <c r="B2155" s="45">
        <v>5493724.5769999996</v>
      </c>
      <c r="C2155" s="45">
        <v>0</v>
      </c>
      <c r="D2155" s="45">
        <f t="shared" si="48"/>
        <v>5493724.5769999996</v>
      </c>
      <c r="E2155" s="82"/>
      <c r="F2155" s="82"/>
      <c r="G2155" s="82"/>
    </row>
    <row r="2156" spans="1:7" hidden="1" outlineLevel="1" x14ac:dyDescent="0.2">
      <c r="A2156" s="21" t="s">
        <v>224</v>
      </c>
      <c r="B2156" s="45">
        <v>3302099</v>
      </c>
      <c r="C2156" s="45">
        <v>30309</v>
      </c>
      <c r="D2156" s="45">
        <f t="shared" si="48"/>
        <v>3332408</v>
      </c>
      <c r="E2156" s="82"/>
      <c r="F2156" s="82"/>
      <c r="G2156" s="82"/>
    </row>
    <row r="2157" spans="1:7" hidden="1" outlineLevel="1" x14ac:dyDescent="0.2">
      <c r="A2157" s="21" t="s">
        <v>487</v>
      </c>
      <c r="B2157" s="45">
        <v>5680576</v>
      </c>
      <c r="C2157" s="45">
        <v>2814</v>
      </c>
      <c r="D2157" s="45">
        <f t="shared" si="48"/>
        <v>5683390</v>
      </c>
      <c r="E2157" s="82"/>
      <c r="F2157" s="82"/>
      <c r="G2157" s="82"/>
    </row>
    <row r="2158" spans="1:7" hidden="1" outlineLevel="1" x14ac:dyDescent="0.2">
      <c r="A2158" s="21" t="s">
        <v>488</v>
      </c>
      <c r="B2158" s="45">
        <v>9511099.1600000001</v>
      </c>
      <c r="C2158" s="45">
        <v>18013</v>
      </c>
      <c r="D2158" s="45">
        <f t="shared" si="48"/>
        <v>9529112.1600000001</v>
      </c>
      <c r="E2158" s="82"/>
      <c r="F2158" s="82"/>
      <c r="G2158" s="82"/>
    </row>
    <row r="2159" spans="1:7" hidden="1" outlineLevel="1" x14ac:dyDescent="0.2">
      <c r="A2159" s="21" t="s">
        <v>489</v>
      </c>
      <c r="B2159" s="45">
        <v>29792162</v>
      </c>
      <c r="C2159" s="45">
        <v>0</v>
      </c>
      <c r="D2159" s="45">
        <f t="shared" si="48"/>
        <v>29792162</v>
      </c>
      <c r="E2159" s="82"/>
      <c r="F2159" s="82"/>
      <c r="G2159" s="82"/>
    </row>
    <row r="2160" spans="1:7" hidden="1" outlineLevel="1" x14ac:dyDescent="0.2">
      <c r="A2160" s="21" t="s">
        <v>490</v>
      </c>
      <c r="B2160" s="45">
        <v>4346729</v>
      </c>
      <c r="C2160" s="45">
        <v>0</v>
      </c>
      <c r="D2160" s="45">
        <f t="shared" si="48"/>
        <v>4346729</v>
      </c>
      <c r="E2160" s="82"/>
      <c r="F2160" s="82"/>
      <c r="G2160" s="82"/>
    </row>
    <row r="2161" spans="1:7" hidden="1" outlineLevel="1" x14ac:dyDescent="0.2">
      <c r="A2161" s="21" t="s">
        <v>491</v>
      </c>
      <c r="B2161" s="45">
        <v>7413130</v>
      </c>
      <c r="C2161" s="45">
        <v>0</v>
      </c>
      <c r="D2161" s="45">
        <f t="shared" si="48"/>
        <v>7413130</v>
      </c>
      <c r="E2161" s="82"/>
      <c r="F2161" s="82"/>
      <c r="G2161" s="82"/>
    </row>
    <row r="2162" spans="1:7" hidden="1" outlineLevel="1" x14ac:dyDescent="0.2">
      <c r="A2162" s="21" t="s">
        <v>492</v>
      </c>
      <c r="B2162" s="45">
        <v>30900542.000999998</v>
      </c>
      <c r="C2162" s="45">
        <v>4683</v>
      </c>
      <c r="D2162" s="45">
        <f t="shared" si="48"/>
        <v>30905225.000999998</v>
      </c>
      <c r="E2162" s="82"/>
      <c r="F2162" s="82"/>
      <c r="G2162" s="82"/>
    </row>
    <row r="2163" spans="1:7" hidden="1" outlineLevel="1" x14ac:dyDescent="0.2">
      <c r="A2163" s="21" t="s">
        <v>493</v>
      </c>
      <c r="B2163" s="45">
        <v>650165</v>
      </c>
      <c r="C2163" s="45">
        <v>0</v>
      </c>
      <c r="D2163" s="45">
        <f t="shared" si="48"/>
        <v>650165</v>
      </c>
      <c r="E2163" s="82"/>
      <c r="F2163" s="82"/>
      <c r="G2163" s="82"/>
    </row>
    <row r="2164" spans="1:7" hidden="1" outlineLevel="1" x14ac:dyDescent="0.2">
      <c r="A2164" s="21" t="s">
        <v>494</v>
      </c>
      <c r="B2164" s="45">
        <v>27149237.225000001</v>
      </c>
      <c r="C2164" s="45">
        <v>0</v>
      </c>
      <c r="D2164" s="45">
        <f t="shared" si="48"/>
        <v>27149237.225000001</v>
      </c>
      <c r="E2164" s="82"/>
      <c r="F2164" s="82"/>
      <c r="G2164" s="82"/>
    </row>
    <row r="2165" spans="1:7" hidden="1" outlineLevel="1" x14ac:dyDescent="0.2">
      <c r="A2165" s="21" t="s">
        <v>495</v>
      </c>
      <c r="B2165" s="45">
        <v>8642742.0859999992</v>
      </c>
      <c r="C2165" s="45">
        <v>342391.886</v>
      </c>
      <c r="D2165" s="45">
        <f t="shared" si="48"/>
        <v>8985133.9719999991</v>
      </c>
      <c r="E2165" s="82"/>
      <c r="F2165" s="82"/>
      <c r="G2165" s="82"/>
    </row>
    <row r="2166" spans="1:7" hidden="1" outlineLevel="1" x14ac:dyDescent="0.2">
      <c r="A2166" s="21" t="s">
        <v>496</v>
      </c>
      <c r="B2166" s="45">
        <v>2384157.0890000002</v>
      </c>
      <c r="C2166" s="45">
        <v>0</v>
      </c>
      <c r="D2166" s="45">
        <f t="shared" si="48"/>
        <v>2384157.0890000002</v>
      </c>
      <c r="E2166" s="82"/>
      <c r="F2166" s="82"/>
      <c r="G2166" s="82"/>
    </row>
    <row r="2167" spans="1:7" hidden="1" outlineLevel="1" x14ac:dyDescent="0.2">
      <c r="A2167" s="21" t="s">
        <v>497</v>
      </c>
      <c r="B2167" s="45">
        <v>6727875</v>
      </c>
      <c r="C2167" s="45">
        <v>0</v>
      </c>
      <c r="D2167" s="45">
        <f t="shared" si="48"/>
        <v>6727875</v>
      </c>
      <c r="E2167" s="82"/>
      <c r="F2167" s="82"/>
      <c r="G2167" s="82"/>
    </row>
    <row r="2168" spans="1:7" hidden="1" outlineLevel="1" x14ac:dyDescent="0.2">
      <c r="A2168" s="21" t="s">
        <v>498</v>
      </c>
      <c r="B2168" s="45">
        <v>2501706.67</v>
      </c>
      <c r="C2168" s="45">
        <v>0</v>
      </c>
      <c r="D2168" s="45">
        <f t="shared" si="48"/>
        <v>2501706.67</v>
      </c>
      <c r="E2168" s="82"/>
      <c r="F2168" s="82"/>
      <c r="G2168" s="82"/>
    </row>
    <row r="2169" spans="1:7" hidden="1" outlineLevel="1" x14ac:dyDescent="0.2">
      <c r="A2169" s="21" t="s">
        <v>499</v>
      </c>
      <c r="B2169" s="45">
        <v>14352297.718999999</v>
      </c>
      <c r="C2169" s="45">
        <v>-9567</v>
      </c>
      <c r="D2169" s="45">
        <f t="shared" si="48"/>
        <v>14342730.718999999</v>
      </c>
      <c r="E2169" s="82"/>
      <c r="F2169" s="82"/>
      <c r="G2169" s="82"/>
    </row>
    <row r="2170" spans="1:7" hidden="1" outlineLevel="1" x14ac:dyDescent="0.2">
      <c r="A2170" s="21" t="s">
        <v>500</v>
      </c>
      <c r="B2170" s="45">
        <v>14614701</v>
      </c>
      <c r="C2170" s="45">
        <v>57910.930999999997</v>
      </c>
      <c r="D2170" s="45">
        <f t="shared" si="48"/>
        <v>14672611.931</v>
      </c>
      <c r="E2170" s="82"/>
      <c r="F2170" s="82"/>
      <c r="G2170" s="82"/>
    </row>
    <row r="2171" spans="1:7" hidden="1" outlineLevel="1" x14ac:dyDescent="0.2">
      <c r="A2171" s="21" t="s">
        <v>501</v>
      </c>
      <c r="B2171" s="45">
        <v>8197476</v>
      </c>
      <c r="C2171" s="45">
        <v>0</v>
      </c>
      <c r="D2171" s="45">
        <f t="shared" si="48"/>
        <v>8197476</v>
      </c>
      <c r="E2171" s="82"/>
      <c r="F2171" s="82"/>
      <c r="G2171" s="82"/>
    </row>
    <row r="2172" spans="1:7" hidden="1" outlineLevel="1" x14ac:dyDescent="0.2">
      <c r="A2172" s="21" t="s">
        <v>502</v>
      </c>
      <c r="B2172" s="45">
        <v>23535869.859000001</v>
      </c>
      <c r="C2172" s="45">
        <v>19391</v>
      </c>
      <c r="D2172" s="45">
        <f t="shared" si="48"/>
        <v>23555260.859000001</v>
      </c>
      <c r="E2172" s="82"/>
      <c r="F2172" s="82"/>
      <c r="G2172" s="82"/>
    </row>
    <row r="2173" spans="1:7" hidden="1" outlineLevel="1" x14ac:dyDescent="0.2">
      <c r="A2173" s="21" t="s">
        <v>503</v>
      </c>
      <c r="B2173" s="45">
        <v>18641148</v>
      </c>
      <c r="C2173" s="45">
        <v>66385</v>
      </c>
      <c r="D2173" s="45">
        <f t="shared" si="48"/>
        <v>18707533</v>
      </c>
      <c r="E2173" s="82"/>
      <c r="F2173" s="82"/>
      <c r="G2173" s="82"/>
    </row>
    <row r="2174" spans="1:7" hidden="1" outlineLevel="1" x14ac:dyDescent="0.2">
      <c r="A2174" s="21" t="s">
        <v>504</v>
      </c>
      <c r="B2174" s="45">
        <v>3122998</v>
      </c>
      <c r="C2174" s="45">
        <v>0</v>
      </c>
      <c r="D2174" s="45">
        <f t="shared" si="48"/>
        <v>3122998</v>
      </c>
      <c r="E2174" s="82"/>
      <c r="F2174" s="82"/>
      <c r="G2174" s="82"/>
    </row>
    <row r="2175" spans="1:7" hidden="1" outlineLevel="1" x14ac:dyDescent="0.2">
      <c r="A2175" s="21" t="s">
        <v>505</v>
      </c>
      <c r="B2175" s="45">
        <v>2664206.5329999998</v>
      </c>
      <c r="C2175" s="45">
        <v>0</v>
      </c>
      <c r="D2175" s="45">
        <f t="shared" si="48"/>
        <v>2664206.5329999998</v>
      </c>
      <c r="E2175" s="82"/>
      <c r="F2175" s="82"/>
      <c r="G2175" s="82"/>
    </row>
    <row r="2176" spans="1:7" hidden="1" outlineLevel="1" x14ac:dyDescent="0.2">
      <c r="A2176" s="21" t="s">
        <v>506</v>
      </c>
      <c r="B2176" s="45">
        <v>8044112.9239999996</v>
      </c>
      <c r="C2176" s="45">
        <v>0</v>
      </c>
      <c r="D2176" s="45">
        <f t="shared" si="48"/>
        <v>8044112.9239999996</v>
      </c>
      <c r="E2176" s="82"/>
      <c r="F2176" s="82"/>
      <c r="G2176" s="82"/>
    </row>
    <row r="2177" spans="1:7" hidden="1" outlineLevel="1" x14ac:dyDescent="0.2">
      <c r="A2177" s="21" t="s">
        <v>507</v>
      </c>
      <c r="B2177" s="45">
        <v>7629388.4479999999</v>
      </c>
      <c r="C2177" s="45">
        <v>0</v>
      </c>
      <c r="D2177" s="45">
        <f t="shared" si="48"/>
        <v>7629388.4479999999</v>
      </c>
      <c r="E2177" s="82"/>
      <c r="F2177" s="82"/>
      <c r="G2177" s="82"/>
    </row>
    <row r="2178" spans="1:7" hidden="1" outlineLevel="1" x14ac:dyDescent="0.2">
      <c r="A2178" s="21" t="s">
        <v>508</v>
      </c>
      <c r="B2178" s="45">
        <v>23629408</v>
      </c>
      <c r="C2178" s="45">
        <v>19762</v>
      </c>
      <c r="D2178" s="45">
        <f t="shared" si="48"/>
        <v>23649170</v>
      </c>
      <c r="E2178" s="82"/>
      <c r="F2178" s="82"/>
      <c r="G2178" s="82"/>
    </row>
    <row r="2179" spans="1:7" hidden="1" outlineLevel="1" x14ac:dyDescent="0.2">
      <c r="A2179" s="21" t="s">
        <v>509</v>
      </c>
      <c r="B2179" s="45">
        <v>1811109</v>
      </c>
      <c r="C2179" s="45">
        <v>0</v>
      </c>
      <c r="D2179" s="45">
        <f t="shared" si="48"/>
        <v>1811109</v>
      </c>
      <c r="E2179" s="82"/>
      <c r="F2179" s="82"/>
      <c r="G2179" s="82"/>
    </row>
    <row r="2180" spans="1:7" hidden="1" outlineLevel="1" x14ac:dyDescent="0.2">
      <c r="A2180" s="21" t="s">
        <v>510</v>
      </c>
      <c r="B2180" s="45">
        <v>866347.65</v>
      </c>
      <c r="C2180" s="45">
        <v>0</v>
      </c>
      <c r="D2180" s="45">
        <f t="shared" si="48"/>
        <v>866347.65</v>
      </c>
      <c r="E2180" s="82"/>
      <c r="F2180" s="82"/>
      <c r="G2180" s="82"/>
    </row>
    <row r="2181" spans="1:7" hidden="1" outlineLevel="1" x14ac:dyDescent="0.2">
      <c r="A2181" s="21" t="s">
        <v>511</v>
      </c>
      <c r="B2181" s="45">
        <v>1062004</v>
      </c>
      <c r="C2181" s="45">
        <v>2583</v>
      </c>
      <c r="D2181" s="45">
        <f t="shared" si="48"/>
        <v>1064587</v>
      </c>
      <c r="E2181" s="82"/>
      <c r="F2181" s="82"/>
      <c r="G2181" s="82"/>
    </row>
    <row r="2182" spans="1:7" hidden="1" outlineLevel="1" x14ac:dyDescent="0.2">
      <c r="A2182" s="21" t="s">
        <v>512</v>
      </c>
      <c r="B2182" s="45">
        <v>22035569</v>
      </c>
      <c r="C2182" s="45">
        <v>0</v>
      </c>
      <c r="D2182" s="45">
        <f t="shared" si="48"/>
        <v>22035569</v>
      </c>
      <c r="E2182" s="82"/>
      <c r="F2182" s="82"/>
      <c r="G2182" s="82"/>
    </row>
    <row r="2183" spans="1:7" hidden="1" outlineLevel="1" x14ac:dyDescent="0.2">
      <c r="A2183" s="21" t="s">
        <v>513</v>
      </c>
      <c r="B2183" s="45">
        <v>5580074.7240000004</v>
      </c>
      <c r="C2183" s="45">
        <v>34929.883999999998</v>
      </c>
      <c r="D2183" s="45">
        <f t="shared" si="48"/>
        <v>5615004.608</v>
      </c>
      <c r="E2183" s="82"/>
      <c r="F2183" s="82"/>
      <c r="G2183" s="82"/>
    </row>
    <row r="2184" spans="1:7" hidden="1" outlineLevel="1" x14ac:dyDescent="0.2">
      <c r="A2184" s="21" t="s">
        <v>514</v>
      </c>
      <c r="B2184" s="45">
        <v>23356614.991</v>
      </c>
      <c r="C2184" s="45">
        <v>0</v>
      </c>
      <c r="D2184" s="45">
        <f t="shared" si="48"/>
        <v>23356614.991</v>
      </c>
      <c r="E2184" s="82"/>
      <c r="F2184" s="82"/>
      <c r="G2184" s="82"/>
    </row>
    <row r="2185" spans="1:7" hidden="1" outlineLevel="1" x14ac:dyDescent="0.2">
      <c r="A2185" s="21" t="s">
        <v>515</v>
      </c>
      <c r="B2185" s="45">
        <v>4140534</v>
      </c>
      <c r="C2185" s="45">
        <v>0</v>
      </c>
      <c r="D2185" s="45">
        <f t="shared" si="48"/>
        <v>4140534</v>
      </c>
      <c r="E2185" s="82"/>
      <c r="F2185" s="82"/>
      <c r="G2185" s="82"/>
    </row>
    <row r="2186" spans="1:7" hidden="1" outlineLevel="1" x14ac:dyDescent="0.2">
      <c r="A2186" s="21" t="s">
        <v>516</v>
      </c>
      <c r="B2186" s="45">
        <v>264343953</v>
      </c>
      <c r="C2186" s="45">
        <v>0</v>
      </c>
      <c r="D2186" s="45">
        <f t="shared" si="48"/>
        <v>264343953</v>
      </c>
      <c r="E2186" s="82"/>
      <c r="F2186" s="82"/>
      <c r="G2186" s="82"/>
    </row>
    <row r="2187" spans="1:7" hidden="1" outlineLevel="1" x14ac:dyDescent="0.2">
      <c r="A2187" s="21" t="s">
        <v>517</v>
      </c>
      <c r="B2187" s="45">
        <v>46756669.535999998</v>
      </c>
      <c r="C2187" s="45">
        <v>-2947782.0120000001</v>
      </c>
      <c r="D2187" s="45">
        <f t="shared" si="48"/>
        <v>43808887.523999996</v>
      </c>
      <c r="E2187" s="82"/>
      <c r="F2187" s="82"/>
      <c r="G2187" s="82"/>
    </row>
    <row r="2188" spans="1:7" hidden="1" outlineLevel="1" x14ac:dyDescent="0.2">
      <c r="A2188" s="21" t="s">
        <v>518</v>
      </c>
      <c r="B2188" s="45">
        <v>10161232.174000001</v>
      </c>
      <c r="C2188" s="45">
        <v>0</v>
      </c>
      <c r="D2188" s="45">
        <f t="shared" si="48"/>
        <v>10161232.174000001</v>
      </c>
      <c r="E2188" s="82"/>
      <c r="F2188" s="82"/>
      <c r="G2188" s="82"/>
    </row>
    <row r="2189" spans="1:7" hidden="1" outlineLevel="1" x14ac:dyDescent="0.2">
      <c r="A2189" s="21" t="s">
        <v>519</v>
      </c>
      <c r="B2189" s="45">
        <v>6558394.2800000003</v>
      </c>
      <c r="C2189" s="45">
        <v>0</v>
      </c>
      <c r="D2189" s="45">
        <f t="shared" si="48"/>
        <v>6558394.2800000003</v>
      </c>
      <c r="E2189" s="82"/>
      <c r="F2189" s="82"/>
      <c r="G2189" s="82"/>
    </row>
    <row r="2190" spans="1:7" hidden="1" outlineLevel="1" x14ac:dyDescent="0.2">
      <c r="A2190" s="21" t="s">
        <v>520</v>
      </c>
      <c r="B2190" s="45">
        <v>3344901</v>
      </c>
      <c r="C2190" s="45">
        <v>0</v>
      </c>
      <c r="D2190" s="45">
        <f t="shared" si="48"/>
        <v>3344901</v>
      </c>
      <c r="E2190" s="82"/>
      <c r="F2190" s="82"/>
      <c r="G2190" s="82"/>
    </row>
    <row r="2191" spans="1:7" hidden="1" outlineLevel="1" x14ac:dyDescent="0.2">
      <c r="A2191" s="21" t="s">
        <v>168</v>
      </c>
      <c r="B2191" s="45">
        <v>57808402.299999997</v>
      </c>
      <c r="C2191" s="45">
        <v>0</v>
      </c>
      <c r="D2191" s="45">
        <f t="shared" si="48"/>
        <v>57808402.299999997</v>
      </c>
      <c r="E2191" s="82"/>
      <c r="F2191" s="82"/>
      <c r="G2191" s="82"/>
    </row>
    <row r="2192" spans="1:7" hidden="1" outlineLevel="1" x14ac:dyDescent="0.2">
      <c r="A2192" s="21" t="s">
        <v>521</v>
      </c>
      <c r="B2192" s="45">
        <v>8052884</v>
      </c>
      <c r="C2192" s="45">
        <v>0</v>
      </c>
      <c r="D2192" s="45">
        <f t="shared" si="48"/>
        <v>8052884</v>
      </c>
      <c r="E2192" s="82"/>
      <c r="F2192" s="82"/>
      <c r="G2192" s="82"/>
    </row>
    <row r="2193" spans="1:7" hidden="1" outlineLevel="1" x14ac:dyDescent="0.2">
      <c r="A2193" s="21" t="s">
        <v>522</v>
      </c>
      <c r="B2193" s="45">
        <v>6618531.2400000002</v>
      </c>
      <c r="C2193" s="45">
        <v>0</v>
      </c>
      <c r="D2193" s="45">
        <f t="shared" si="48"/>
        <v>6618531.2400000002</v>
      </c>
      <c r="E2193" s="82"/>
      <c r="F2193" s="82"/>
      <c r="G2193" s="82"/>
    </row>
    <row r="2194" spans="1:7" hidden="1" outlineLevel="1" x14ac:dyDescent="0.2">
      <c r="A2194" s="21" t="s">
        <v>523</v>
      </c>
      <c r="B2194" s="45">
        <v>3326263.1140000001</v>
      </c>
      <c r="C2194" s="45">
        <v>0</v>
      </c>
      <c r="D2194" s="45">
        <f t="shared" si="48"/>
        <v>3326263.1140000001</v>
      </c>
      <c r="E2194" s="82"/>
      <c r="F2194" s="82"/>
      <c r="G2194" s="82"/>
    </row>
    <row r="2195" spans="1:7" hidden="1" outlineLevel="1" x14ac:dyDescent="0.2">
      <c r="A2195" s="21" t="s">
        <v>524</v>
      </c>
      <c r="B2195" s="45">
        <v>1809532</v>
      </c>
      <c r="C2195" s="45">
        <v>0</v>
      </c>
      <c r="D2195" s="45">
        <f t="shared" si="48"/>
        <v>1809532</v>
      </c>
      <c r="E2195" s="82"/>
      <c r="F2195" s="82"/>
      <c r="G2195" s="82"/>
    </row>
    <row r="2196" spans="1:7" hidden="1" outlineLevel="1" x14ac:dyDescent="0.2">
      <c r="A2196" s="21" t="s">
        <v>525</v>
      </c>
      <c r="B2196" s="45">
        <v>8915255.5170000009</v>
      </c>
      <c r="C2196" s="45">
        <v>0</v>
      </c>
      <c r="D2196" s="45">
        <f t="shared" si="48"/>
        <v>8915255.5170000009</v>
      </c>
      <c r="E2196" s="82"/>
      <c r="F2196" s="82"/>
      <c r="G2196" s="82"/>
    </row>
    <row r="2197" spans="1:7" hidden="1" outlineLevel="1" x14ac:dyDescent="0.2">
      <c r="A2197" s="21" t="s">
        <v>526</v>
      </c>
      <c r="B2197" s="45">
        <v>7733762.2999999998</v>
      </c>
      <c r="C2197" s="45">
        <v>0</v>
      </c>
      <c r="D2197" s="45">
        <f t="shared" si="48"/>
        <v>7733762.2999999998</v>
      </c>
      <c r="E2197" s="82"/>
      <c r="F2197" s="82"/>
      <c r="G2197" s="82"/>
    </row>
    <row r="2198" spans="1:7" hidden="1" outlineLevel="1" x14ac:dyDescent="0.2">
      <c r="A2198" s="21" t="s">
        <v>527</v>
      </c>
      <c r="B2198" s="45">
        <v>8147914</v>
      </c>
      <c r="C2198" s="45">
        <v>0</v>
      </c>
      <c r="D2198" s="45">
        <f t="shared" si="48"/>
        <v>8147914</v>
      </c>
      <c r="E2198" s="82"/>
      <c r="F2198" s="82"/>
      <c r="G2198" s="82"/>
    </row>
    <row r="2199" spans="1:7" hidden="1" outlineLevel="1" x14ac:dyDescent="0.2">
      <c r="A2199" s="21" t="s">
        <v>528</v>
      </c>
      <c r="B2199" s="45">
        <v>15509070.199999999</v>
      </c>
      <c r="C2199" s="45">
        <v>29495</v>
      </c>
      <c r="D2199" s="45">
        <f t="shared" si="48"/>
        <v>15538565.199999999</v>
      </c>
      <c r="E2199" s="82"/>
      <c r="F2199" s="82"/>
      <c r="G2199" s="82"/>
    </row>
    <row r="2200" spans="1:7" hidden="1" outlineLevel="1" x14ac:dyDescent="0.2">
      <c r="A2200" s="21" t="s">
        <v>529</v>
      </c>
      <c r="B2200" s="45">
        <v>6202283</v>
      </c>
      <c r="C2200" s="45">
        <v>221337</v>
      </c>
      <c r="D2200" s="45">
        <f t="shared" si="48"/>
        <v>6423620</v>
      </c>
      <c r="E2200" s="82"/>
      <c r="F2200" s="82"/>
      <c r="G2200" s="82"/>
    </row>
    <row r="2201" spans="1:7" hidden="1" outlineLevel="1" x14ac:dyDescent="0.2">
      <c r="A2201" s="21" t="s">
        <v>530</v>
      </c>
      <c r="B2201" s="45">
        <v>13656991</v>
      </c>
      <c r="C2201" s="45">
        <v>248789</v>
      </c>
      <c r="D2201" s="45">
        <f t="shared" si="48"/>
        <v>13905780</v>
      </c>
      <c r="E2201" s="82"/>
      <c r="F2201" s="82"/>
      <c r="G2201" s="82"/>
    </row>
    <row r="2202" spans="1:7" hidden="1" outlineLevel="1" x14ac:dyDescent="0.2">
      <c r="A2202" s="21" t="s">
        <v>531</v>
      </c>
      <c r="B2202" s="45">
        <v>869342.6</v>
      </c>
      <c r="C2202" s="45">
        <v>0</v>
      </c>
      <c r="D2202" s="45">
        <f t="shared" si="48"/>
        <v>869342.6</v>
      </c>
      <c r="E2202" s="82"/>
      <c r="F2202" s="82"/>
      <c r="G2202" s="82"/>
    </row>
    <row r="2203" spans="1:7" hidden="1" outlineLevel="1" x14ac:dyDescent="0.2">
      <c r="A2203" s="21" t="s">
        <v>532</v>
      </c>
      <c r="B2203" s="45">
        <v>29425799.526999999</v>
      </c>
      <c r="C2203" s="45">
        <v>25074</v>
      </c>
      <c r="D2203" s="45">
        <f t="shared" si="48"/>
        <v>29450873.526999999</v>
      </c>
      <c r="E2203" s="82"/>
      <c r="F2203" s="82"/>
      <c r="G2203" s="82"/>
    </row>
    <row r="2204" spans="1:7" hidden="1" outlineLevel="1" x14ac:dyDescent="0.2">
      <c r="A2204" s="21" t="s">
        <v>533</v>
      </c>
      <c r="B2204" s="45">
        <v>1647390.62</v>
      </c>
      <c r="C2204" s="45">
        <v>-4093</v>
      </c>
      <c r="D2204" s="45">
        <f t="shared" si="48"/>
        <v>1643297.62</v>
      </c>
      <c r="E2204" s="82"/>
      <c r="F2204" s="82"/>
      <c r="G2204" s="82"/>
    </row>
    <row r="2205" spans="1:7" hidden="1" outlineLevel="1" x14ac:dyDescent="0.2">
      <c r="A2205" s="21" t="s">
        <v>534</v>
      </c>
      <c r="B2205" s="45">
        <v>2836270</v>
      </c>
      <c r="C2205" s="45">
        <v>0</v>
      </c>
      <c r="D2205" s="45">
        <f t="shared" si="48"/>
        <v>2836270</v>
      </c>
      <c r="E2205" s="82"/>
      <c r="F2205" s="82"/>
      <c r="G2205" s="82"/>
    </row>
    <row r="2206" spans="1:7" hidden="1" outlineLevel="1" x14ac:dyDescent="0.2">
      <c r="A2206" s="21" t="s">
        <v>535</v>
      </c>
      <c r="B2206" s="45">
        <v>760311</v>
      </c>
      <c r="C2206" s="45">
        <v>0</v>
      </c>
      <c r="D2206" s="45">
        <f t="shared" si="48"/>
        <v>760311</v>
      </c>
      <c r="E2206" s="82"/>
      <c r="F2206" s="82"/>
      <c r="G2206" s="82"/>
    </row>
    <row r="2207" spans="1:7" hidden="1" outlineLevel="1" x14ac:dyDescent="0.2">
      <c r="A2207" s="21" t="s">
        <v>536</v>
      </c>
      <c r="B2207" s="45">
        <v>2319837.5</v>
      </c>
      <c r="C2207" s="45">
        <v>0</v>
      </c>
      <c r="D2207" s="45">
        <f t="shared" ref="D2207:D2270" si="49">B2207+C2207</f>
        <v>2319837.5</v>
      </c>
      <c r="E2207" s="82"/>
      <c r="F2207" s="82"/>
      <c r="G2207" s="82"/>
    </row>
    <row r="2208" spans="1:7" hidden="1" outlineLevel="1" x14ac:dyDescent="0.2">
      <c r="A2208" s="21" t="s">
        <v>537</v>
      </c>
      <c r="B2208" s="45">
        <v>42309406.847000003</v>
      </c>
      <c r="C2208" s="45">
        <v>107476.78599999999</v>
      </c>
      <c r="D2208" s="45">
        <f t="shared" si="49"/>
        <v>42416883.633000001</v>
      </c>
      <c r="E2208" s="82"/>
      <c r="F2208" s="82"/>
      <c r="G2208" s="82"/>
    </row>
    <row r="2209" spans="1:7" hidden="1" outlineLevel="1" x14ac:dyDescent="0.2">
      <c r="A2209" s="21" t="s">
        <v>538</v>
      </c>
      <c r="B2209" s="45">
        <v>74117155.410999998</v>
      </c>
      <c r="C2209" s="45">
        <v>4170506.9869999997</v>
      </c>
      <c r="D2209" s="45">
        <f t="shared" si="49"/>
        <v>78287662.398000002</v>
      </c>
      <c r="E2209" s="82"/>
      <c r="F2209" s="82"/>
      <c r="G2209" s="82"/>
    </row>
    <row r="2210" spans="1:7" hidden="1" outlineLevel="1" x14ac:dyDescent="0.2">
      <c r="A2210" s="21" t="s">
        <v>539</v>
      </c>
      <c r="B2210" s="45">
        <v>8058480</v>
      </c>
      <c r="C2210" s="45">
        <v>1708</v>
      </c>
      <c r="D2210" s="45">
        <f t="shared" si="49"/>
        <v>8060188</v>
      </c>
      <c r="E2210" s="82"/>
      <c r="F2210" s="82"/>
      <c r="G2210" s="82"/>
    </row>
    <row r="2211" spans="1:7" hidden="1" outlineLevel="1" x14ac:dyDescent="0.2">
      <c r="A2211" s="21" t="s">
        <v>540</v>
      </c>
      <c r="B2211" s="45">
        <v>9017943</v>
      </c>
      <c r="C2211" s="45">
        <v>0</v>
      </c>
      <c r="D2211" s="45">
        <f t="shared" si="49"/>
        <v>9017943</v>
      </c>
      <c r="E2211" s="82"/>
      <c r="F2211" s="82"/>
      <c r="G2211" s="82"/>
    </row>
    <row r="2212" spans="1:7" hidden="1" outlineLevel="1" x14ac:dyDescent="0.2">
      <c r="A2212" s="21" t="s">
        <v>541</v>
      </c>
      <c r="B2212" s="45">
        <v>18504794</v>
      </c>
      <c r="C2212" s="45">
        <v>110574</v>
      </c>
      <c r="D2212" s="45">
        <f t="shared" si="49"/>
        <v>18615368</v>
      </c>
      <c r="E2212" s="82"/>
      <c r="F2212" s="82"/>
      <c r="G2212" s="82"/>
    </row>
    <row r="2213" spans="1:7" hidden="1" outlineLevel="1" x14ac:dyDescent="0.2">
      <c r="A2213" s="21" t="s">
        <v>542</v>
      </c>
      <c r="B2213" s="45">
        <v>6812863.1500000004</v>
      </c>
      <c r="C2213" s="45">
        <v>0</v>
      </c>
      <c r="D2213" s="45">
        <f t="shared" si="49"/>
        <v>6812863.1500000004</v>
      </c>
      <c r="E2213" s="82"/>
      <c r="F2213" s="82"/>
      <c r="G2213" s="82"/>
    </row>
    <row r="2214" spans="1:7" hidden="1" outlineLevel="1" x14ac:dyDescent="0.2">
      <c r="A2214" s="21" t="s">
        <v>543</v>
      </c>
      <c r="B2214" s="45">
        <v>8577988.3360000011</v>
      </c>
      <c r="C2214" s="45">
        <v>165982.122</v>
      </c>
      <c r="D2214" s="45">
        <f t="shared" si="49"/>
        <v>8743970.4580000006</v>
      </c>
      <c r="E2214" s="82"/>
      <c r="F2214" s="82"/>
      <c r="G2214" s="82"/>
    </row>
    <row r="2215" spans="1:7" hidden="1" outlineLevel="1" x14ac:dyDescent="0.2">
      <c r="A2215" s="21" t="s">
        <v>544</v>
      </c>
      <c r="B2215" s="45">
        <v>10948096</v>
      </c>
      <c r="C2215" s="45">
        <v>0</v>
      </c>
      <c r="D2215" s="45">
        <f t="shared" si="49"/>
        <v>10948096</v>
      </c>
      <c r="E2215" s="82"/>
      <c r="F2215" s="82"/>
      <c r="G2215" s="82"/>
    </row>
    <row r="2216" spans="1:7" hidden="1" outlineLevel="1" x14ac:dyDescent="0.2">
      <c r="A2216" s="21" t="s">
        <v>545</v>
      </c>
      <c r="B2216" s="45">
        <v>16429976</v>
      </c>
      <c r="C2216" s="45">
        <v>0</v>
      </c>
      <c r="D2216" s="45">
        <f t="shared" si="49"/>
        <v>16429976</v>
      </c>
      <c r="E2216" s="82"/>
      <c r="F2216" s="82"/>
      <c r="G2216" s="82"/>
    </row>
    <row r="2217" spans="1:7" hidden="1" outlineLevel="1" x14ac:dyDescent="0.2">
      <c r="A2217" s="21" t="s">
        <v>546</v>
      </c>
      <c r="B2217" s="45">
        <v>19813331.436999999</v>
      </c>
      <c r="C2217" s="45">
        <v>0</v>
      </c>
      <c r="D2217" s="45">
        <f t="shared" si="49"/>
        <v>19813331.436999999</v>
      </c>
      <c r="E2217" s="82"/>
      <c r="F2217" s="82"/>
      <c r="G2217" s="82"/>
    </row>
    <row r="2218" spans="1:7" hidden="1" outlineLevel="1" x14ac:dyDescent="0.2">
      <c r="A2218" s="21" t="s">
        <v>547</v>
      </c>
      <c r="B2218" s="45">
        <v>9386702</v>
      </c>
      <c r="C2218" s="45">
        <v>0</v>
      </c>
      <c r="D2218" s="45">
        <f t="shared" si="49"/>
        <v>9386702</v>
      </c>
      <c r="E2218" s="82"/>
      <c r="F2218" s="82"/>
      <c r="G2218" s="82"/>
    </row>
    <row r="2219" spans="1:7" hidden="1" outlineLevel="1" x14ac:dyDescent="0.2">
      <c r="A2219" s="21" t="s">
        <v>548</v>
      </c>
      <c r="B2219" s="45">
        <v>1746008</v>
      </c>
      <c r="C2219" s="45">
        <v>0</v>
      </c>
      <c r="D2219" s="45">
        <f t="shared" si="49"/>
        <v>1746008</v>
      </c>
      <c r="E2219" s="82"/>
      <c r="F2219" s="82"/>
      <c r="G2219" s="82"/>
    </row>
    <row r="2220" spans="1:7" hidden="1" outlineLevel="1" x14ac:dyDescent="0.2">
      <c r="A2220" s="21" t="s">
        <v>549</v>
      </c>
      <c r="B2220" s="45">
        <v>2023860.64</v>
      </c>
      <c r="C2220" s="45">
        <v>0</v>
      </c>
      <c r="D2220" s="45">
        <f t="shared" si="49"/>
        <v>2023860.64</v>
      </c>
      <c r="E2220" s="82"/>
      <c r="F2220" s="82"/>
      <c r="G2220" s="82"/>
    </row>
    <row r="2221" spans="1:7" hidden="1" outlineLevel="1" x14ac:dyDescent="0.2">
      <c r="A2221" s="21" t="s">
        <v>550</v>
      </c>
      <c r="B2221" s="45">
        <v>2742168</v>
      </c>
      <c r="C2221" s="45">
        <v>0</v>
      </c>
      <c r="D2221" s="45">
        <f t="shared" si="49"/>
        <v>2742168</v>
      </c>
      <c r="E2221" s="82"/>
      <c r="F2221" s="82"/>
      <c r="G2221" s="82"/>
    </row>
    <row r="2222" spans="1:7" hidden="1" outlineLevel="1" x14ac:dyDescent="0.2">
      <c r="A2222" s="21" t="s">
        <v>551</v>
      </c>
      <c r="B2222" s="45">
        <v>3418570</v>
      </c>
      <c r="C2222" s="45">
        <v>0</v>
      </c>
      <c r="D2222" s="45">
        <f t="shared" si="49"/>
        <v>3418570</v>
      </c>
      <c r="E2222" s="82"/>
      <c r="F2222" s="82"/>
      <c r="G2222" s="82"/>
    </row>
    <row r="2223" spans="1:7" hidden="1" outlineLevel="1" x14ac:dyDescent="0.2">
      <c r="A2223" s="21" t="s">
        <v>552</v>
      </c>
      <c r="B2223" s="45">
        <v>4831676</v>
      </c>
      <c r="C2223" s="45">
        <v>0</v>
      </c>
      <c r="D2223" s="45">
        <f t="shared" si="49"/>
        <v>4831676</v>
      </c>
      <c r="E2223" s="82"/>
      <c r="F2223" s="82"/>
      <c r="G2223" s="82"/>
    </row>
    <row r="2224" spans="1:7" hidden="1" outlineLevel="1" x14ac:dyDescent="0.2">
      <c r="A2224" s="21" t="s">
        <v>553</v>
      </c>
      <c r="B2224" s="45">
        <v>5438024</v>
      </c>
      <c r="C2224" s="45">
        <v>0</v>
      </c>
      <c r="D2224" s="45">
        <f t="shared" si="49"/>
        <v>5438024</v>
      </c>
      <c r="E2224" s="82"/>
      <c r="F2224" s="82"/>
      <c r="G2224" s="82"/>
    </row>
    <row r="2225" spans="1:7" hidden="1" outlineLevel="1" x14ac:dyDescent="0.2">
      <c r="A2225" s="21" t="s">
        <v>554</v>
      </c>
      <c r="B2225" s="45">
        <v>7902804</v>
      </c>
      <c r="C2225" s="45">
        <v>0</v>
      </c>
      <c r="D2225" s="45">
        <f t="shared" si="49"/>
        <v>7902804</v>
      </c>
      <c r="E2225" s="82"/>
      <c r="F2225" s="82"/>
      <c r="G2225" s="82"/>
    </row>
    <row r="2226" spans="1:7" hidden="1" outlineLevel="1" x14ac:dyDescent="0.2">
      <c r="A2226" s="21" t="s">
        <v>555</v>
      </c>
      <c r="B2226" s="45">
        <v>5983476.9349999996</v>
      </c>
      <c r="C2226" s="45">
        <v>6251.5</v>
      </c>
      <c r="D2226" s="45">
        <f t="shared" si="49"/>
        <v>5989728.4349999996</v>
      </c>
      <c r="E2226" s="82"/>
      <c r="F2226" s="82"/>
      <c r="G2226" s="82"/>
    </row>
    <row r="2227" spans="1:7" hidden="1" outlineLevel="1" x14ac:dyDescent="0.2">
      <c r="A2227" s="21" t="s">
        <v>556</v>
      </c>
      <c r="B2227" s="45">
        <v>1595340</v>
      </c>
      <c r="C2227" s="45">
        <v>0</v>
      </c>
      <c r="D2227" s="45">
        <f t="shared" si="49"/>
        <v>1595340</v>
      </c>
      <c r="E2227" s="82"/>
      <c r="F2227" s="82"/>
      <c r="G2227" s="82"/>
    </row>
    <row r="2228" spans="1:7" hidden="1" outlineLevel="1" x14ac:dyDescent="0.2">
      <c r="A2228" s="21" t="s">
        <v>557</v>
      </c>
      <c r="B2228" s="45">
        <v>1644818.46</v>
      </c>
      <c r="C2228" s="45">
        <v>0</v>
      </c>
      <c r="D2228" s="45">
        <f t="shared" si="49"/>
        <v>1644818.46</v>
      </c>
      <c r="E2228" s="82"/>
      <c r="F2228" s="82"/>
      <c r="G2228" s="82"/>
    </row>
    <row r="2229" spans="1:7" hidden="1" outlineLevel="1" x14ac:dyDescent="0.2">
      <c r="A2229" s="21" t="s">
        <v>558</v>
      </c>
      <c r="B2229" s="45">
        <v>16386730.518999999</v>
      </c>
      <c r="C2229" s="45">
        <v>0</v>
      </c>
      <c r="D2229" s="45">
        <f t="shared" si="49"/>
        <v>16386730.518999999</v>
      </c>
      <c r="E2229" s="82"/>
      <c r="F2229" s="82"/>
      <c r="G2229" s="82"/>
    </row>
    <row r="2230" spans="1:7" hidden="1" outlineLevel="1" x14ac:dyDescent="0.2">
      <c r="A2230" s="21" t="s">
        <v>559</v>
      </c>
      <c r="B2230" s="45">
        <v>2039591.06</v>
      </c>
      <c r="C2230" s="45">
        <v>0</v>
      </c>
      <c r="D2230" s="45">
        <f t="shared" si="49"/>
        <v>2039591.06</v>
      </c>
      <c r="E2230" s="82"/>
      <c r="F2230" s="82"/>
      <c r="G2230" s="82"/>
    </row>
    <row r="2231" spans="1:7" hidden="1" outlineLevel="1" x14ac:dyDescent="0.2">
      <c r="A2231" s="21" t="s">
        <v>560</v>
      </c>
      <c r="B2231" s="45">
        <v>5990449.1689999998</v>
      </c>
      <c r="C2231" s="45">
        <v>-4800</v>
      </c>
      <c r="D2231" s="45">
        <f t="shared" si="49"/>
        <v>5985649.1689999998</v>
      </c>
      <c r="E2231" s="82"/>
      <c r="F2231" s="82"/>
      <c r="G2231" s="82"/>
    </row>
    <row r="2232" spans="1:7" hidden="1" outlineLevel="1" x14ac:dyDescent="0.2">
      <c r="A2232" s="21" t="s">
        <v>561</v>
      </c>
      <c r="B2232" s="45">
        <v>18644599.028999999</v>
      </c>
      <c r="C2232" s="45">
        <v>0</v>
      </c>
      <c r="D2232" s="45">
        <f t="shared" si="49"/>
        <v>18644599.028999999</v>
      </c>
      <c r="E2232" s="82"/>
      <c r="F2232" s="82"/>
      <c r="G2232" s="82"/>
    </row>
    <row r="2233" spans="1:7" hidden="1" outlineLevel="1" x14ac:dyDescent="0.2">
      <c r="A2233" s="21" t="s">
        <v>562</v>
      </c>
      <c r="B2233" s="45">
        <v>64595475.471000001</v>
      </c>
      <c r="C2233" s="45">
        <v>-61682</v>
      </c>
      <c r="D2233" s="45">
        <f t="shared" si="49"/>
        <v>64533793.471000001</v>
      </c>
      <c r="E2233" s="82"/>
      <c r="F2233" s="82"/>
      <c r="G2233" s="82"/>
    </row>
    <row r="2234" spans="1:7" hidden="1" outlineLevel="1" x14ac:dyDescent="0.2">
      <c r="A2234" s="21" t="s">
        <v>563</v>
      </c>
      <c r="B2234" s="45">
        <v>38597228</v>
      </c>
      <c r="C2234" s="45">
        <v>986421.95500000007</v>
      </c>
      <c r="D2234" s="45">
        <f t="shared" si="49"/>
        <v>39583649.954999998</v>
      </c>
      <c r="E2234" s="82"/>
      <c r="F2234" s="82"/>
      <c r="G2234" s="82"/>
    </row>
    <row r="2235" spans="1:7" hidden="1" outlineLevel="1" x14ac:dyDescent="0.2">
      <c r="A2235" s="21" t="s">
        <v>564</v>
      </c>
      <c r="B2235" s="45">
        <v>3661213.3220000002</v>
      </c>
      <c r="C2235" s="45">
        <v>0</v>
      </c>
      <c r="D2235" s="45">
        <f t="shared" si="49"/>
        <v>3661213.3220000002</v>
      </c>
      <c r="E2235" s="82"/>
      <c r="F2235" s="82"/>
      <c r="G2235" s="82"/>
    </row>
    <row r="2236" spans="1:7" hidden="1" outlineLevel="1" x14ac:dyDescent="0.2">
      <c r="A2236" s="21" t="s">
        <v>565</v>
      </c>
      <c r="B2236" s="45">
        <v>2024186</v>
      </c>
      <c r="C2236" s="45">
        <v>0</v>
      </c>
      <c r="D2236" s="45">
        <f t="shared" si="49"/>
        <v>2024186</v>
      </c>
      <c r="E2236" s="82"/>
      <c r="F2236" s="82"/>
      <c r="G2236" s="82"/>
    </row>
    <row r="2237" spans="1:7" hidden="1" outlineLevel="1" x14ac:dyDescent="0.2">
      <c r="A2237" s="21" t="s">
        <v>566</v>
      </c>
      <c r="B2237" s="45">
        <v>150521105.63999999</v>
      </c>
      <c r="C2237" s="45">
        <v>-267116.85700000002</v>
      </c>
      <c r="D2237" s="45">
        <f t="shared" si="49"/>
        <v>150253988.78299999</v>
      </c>
      <c r="E2237" s="82"/>
      <c r="F2237" s="82"/>
      <c r="G2237" s="82"/>
    </row>
    <row r="2238" spans="1:7" hidden="1" outlineLevel="1" x14ac:dyDescent="0.2">
      <c r="A2238" s="21" t="s">
        <v>567</v>
      </c>
      <c r="B2238" s="45">
        <v>2716916</v>
      </c>
      <c r="C2238" s="45">
        <v>0</v>
      </c>
      <c r="D2238" s="45">
        <f t="shared" si="49"/>
        <v>2716916</v>
      </c>
      <c r="E2238" s="82"/>
      <c r="F2238" s="82"/>
      <c r="G2238" s="82"/>
    </row>
    <row r="2239" spans="1:7" hidden="1" outlineLevel="1" x14ac:dyDescent="0.2">
      <c r="A2239" s="21" t="s">
        <v>568</v>
      </c>
      <c r="B2239" s="45">
        <v>778198</v>
      </c>
      <c r="C2239" s="45">
        <v>0</v>
      </c>
      <c r="D2239" s="45">
        <f t="shared" si="49"/>
        <v>778198</v>
      </c>
      <c r="E2239" s="82"/>
      <c r="F2239" s="82"/>
      <c r="G2239" s="82"/>
    </row>
    <row r="2240" spans="1:7" hidden="1" outlineLevel="1" x14ac:dyDescent="0.2">
      <c r="A2240" s="21" t="s">
        <v>569</v>
      </c>
      <c r="B2240" s="45">
        <v>12855881</v>
      </c>
      <c r="C2240" s="45">
        <v>0</v>
      </c>
      <c r="D2240" s="45">
        <f t="shared" si="49"/>
        <v>12855881</v>
      </c>
      <c r="E2240" s="82"/>
      <c r="F2240" s="82"/>
      <c r="G2240" s="82"/>
    </row>
    <row r="2241" spans="1:7" hidden="1" outlineLevel="1" x14ac:dyDescent="0.2">
      <c r="A2241" s="21" t="s">
        <v>570</v>
      </c>
      <c r="B2241" s="45">
        <v>2371453</v>
      </c>
      <c r="C2241" s="45">
        <v>0</v>
      </c>
      <c r="D2241" s="45">
        <f t="shared" si="49"/>
        <v>2371453</v>
      </c>
      <c r="E2241" s="82"/>
      <c r="F2241" s="82"/>
      <c r="G2241" s="82"/>
    </row>
    <row r="2242" spans="1:7" hidden="1" outlineLevel="1" x14ac:dyDescent="0.2">
      <c r="A2242" s="21" t="s">
        <v>571</v>
      </c>
      <c r="B2242" s="45">
        <v>7904191.2379999999</v>
      </c>
      <c r="C2242" s="45">
        <v>0</v>
      </c>
      <c r="D2242" s="45">
        <f t="shared" si="49"/>
        <v>7904191.2379999999</v>
      </c>
      <c r="E2242" s="82"/>
      <c r="F2242" s="82"/>
      <c r="G2242" s="82"/>
    </row>
    <row r="2243" spans="1:7" hidden="1" outlineLevel="1" x14ac:dyDescent="0.2">
      <c r="A2243" s="21" t="s">
        <v>572</v>
      </c>
      <c r="B2243" s="45">
        <v>7588252</v>
      </c>
      <c r="C2243" s="45">
        <v>2884</v>
      </c>
      <c r="D2243" s="45">
        <f t="shared" si="49"/>
        <v>7591136</v>
      </c>
      <c r="E2243" s="82"/>
      <c r="F2243" s="82"/>
      <c r="G2243" s="82"/>
    </row>
    <row r="2244" spans="1:7" hidden="1" outlineLevel="1" x14ac:dyDescent="0.2">
      <c r="A2244" s="21" t="s">
        <v>573</v>
      </c>
      <c r="B2244" s="45">
        <v>4318327</v>
      </c>
      <c r="C2244" s="45">
        <v>0</v>
      </c>
      <c r="D2244" s="45">
        <f t="shared" si="49"/>
        <v>4318327</v>
      </c>
      <c r="E2244" s="82"/>
      <c r="F2244" s="82"/>
      <c r="G2244" s="82"/>
    </row>
    <row r="2245" spans="1:7" hidden="1" outlineLevel="1" x14ac:dyDescent="0.2">
      <c r="A2245" s="21" t="s">
        <v>574</v>
      </c>
      <c r="B2245" s="45">
        <v>1200816.5260000001</v>
      </c>
      <c r="C2245" s="45">
        <v>4383</v>
      </c>
      <c r="D2245" s="45">
        <f t="shared" si="49"/>
        <v>1205199.5260000001</v>
      </c>
      <c r="E2245" s="82"/>
      <c r="F2245" s="82"/>
      <c r="G2245" s="82"/>
    </row>
    <row r="2246" spans="1:7" hidden="1" outlineLevel="1" x14ac:dyDescent="0.2">
      <c r="A2246" s="21" t="s">
        <v>575</v>
      </c>
      <c r="B2246" s="45">
        <v>5453877.5599999996</v>
      </c>
      <c r="C2246" s="45">
        <v>0</v>
      </c>
      <c r="D2246" s="45">
        <f t="shared" si="49"/>
        <v>5453877.5599999996</v>
      </c>
      <c r="E2246" s="82"/>
      <c r="F2246" s="82"/>
      <c r="G2246" s="82"/>
    </row>
    <row r="2247" spans="1:7" hidden="1" outlineLevel="1" x14ac:dyDescent="0.2">
      <c r="A2247" s="21" t="s">
        <v>576</v>
      </c>
      <c r="B2247" s="45">
        <v>7016499</v>
      </c>
      <c r="C2247" s="45">
        <v>-7855.42</v>
      </c>
      <c r="D2247" s="45">
        <f t="shared" si="49"/>
        <v>7008643.5800000001</v>
      </c>
      <c r="E2247" s="82"/>
      <c r="F2247" s="82"/>
      <c r="G2247" s="82"/>
    </row>
    <row r="2248" spans="1:7" hidden="1" outlineLevel="1" x14ac:dyDescent="0.2">
      <c r="A2248" s="21" t="s">
        <v>577</v>
      </c>
      <c r="B2248" s="45">
        <v>9283982.3919999991</v>
      </c>
      <c r="C2248" s="45">
        <v>0</v>
      </c>
      <c r="D2248" s="45">
        <f t="shared" si="49"/>
        <v>9283982.3919999991</v>
      </c>
      <c r="E2248" s="82"/>
      <c r="F2248" s="82"/>
      <c r="G2248" s="82"/>
    </row>
    <row r="2249" spans="1:7" hidden="1" outlineLevel="1" x14ac:dyDescent="0.2">
      <c r="A2249" s="21" t="s">
        <v>578</v>
      </c>
      <c r="B2249" s="45">
        <v>12858421.679</v>
      </c>
      <c r="C2249" s="45">
        <v>437987.04499999998</v>
      </c>
      <c r="D2249" s="45">
        <f t="shared" si="49"/>
        <v>13296408.723999999</v>
      </c>
      <c r="E2249" s="82"/>
      <c r="F2249" s="82"/>
      <c r="G2249" s="82"/>
    </row>
    <row r="2250" spans="1:7" hidden="1" outlineLevel="1" x14ac:dyDescent="0.2">
      <c r="A2250" s="21" t="s">
        <v>579</v>
      </c>
      <c r="B2250" s="45">
        <v>4605235</v>
      </c>
      <c r="C2250" s="45">
        <v>0</v>
      </c>
      <c r="D2250" s="45">
        <f t="shared" si="49"/>
        <v>4605235</v>
      </c>
      <c r="E2250" s="82"/>
      <c r="F2250" s="82"/>
      <c r="G2250" s="82"/>
    </row>
    <row r="2251" spans="1:7" hidden="1" outlineLevel="1" x14ac:dyDescent="0.2">
      <c r="A2251" s="21" t="s">
        <v>580</v>
      </c>
      <c r="B2251" s="45">
        <v>12042438.73</v>
      </c>
      <c r="C2251" s="45">
        <v>0</v>
      </c>
      <c r="D2251" s="45">
        <f t="shared" si="49"/>
        <v>12042438.73</v>
      </c>
      <c r="E2251" s="82"/>
      <c r="F2251" s="82"/>
      <c r="G2251" s="82"/>
    </row>
    <row r="2252" spans="1:7" hidden="1" outlineLevel="1" x14ac:dyDescent="0.2">
      <c r="A2252" s="21" t="s">
        <v>581</v>
      </c>
      <c r="B2252" s="45">
        <v>15238220</v>
      </c>
      <c r="C2252" s="45">
        <v>0</v>
      </c>
      <c r="D2252" s="45">
        <f t="shared" si="49"/>
        <v>15238220</v>
      </c>
      <c r="E2252" s="82"/>
      <c r="F2252" s="82"/>
      <c r="G2252" s="82"/>
    </row>
    <row r="2253" spans="1:7" hidden="1" outlineLevel="1" x14ac:dyDescent="0.2">
      <c r="A2253" s="21" t="s">
        <v>582</v>
      </c>
      <c r="B2253" s="45">
        <v>8409438.0639999993</v>
      </c>
      <c r="C2253" s="45">
        <v>0</v>
      </c>
      <c r="D2253" s="45">
        <f t="shared" si="49"/>
        <v>8409438.0639999993</v>
      </c>
      <c r="E2253" s="82"/>
      <c r="F2253" s="82"/>
      <c r="G2253" s="82"/>
    </row>
    <row r="2254" spans="1:7" hidden="1" outlineLevel="1" x14ac:dyDescent="0.2">
      <c r="A2254" s="21" t="s">
        <v>583</v>
      </c>
      <c r="B2254" s="45">
        <v>16554136</v>
      </c>
      <c r="C2254" s="45">
        <v>72284</v>
      </c>
      <c r="D2254" s="45">
        <f t="shared" si="49"/>
        <v>16626420</v>
      </c>
      <c r="E2254" s="82"/>
      <c r="F2254" s="82"/>
      <c r="G2254" s="82"/>
    </row>
    <row r="2255" spans="1:7" hidden="1" outlineLevel="1" x14ac:dyDescent="0.2">
      <c r="A2255" s="21" t="s">
        <v>584</v>
      </c>
      <c r="B2255" s="45">
        <v>1775688</v>
      </c>
      <c r="C2255" s="45">
        <v>0</v>
      </c>
      <c r="D2255" s="45">
        <f t="shared" si="49"/>
        <v>1775688</v>
      </c>
      <c r="E2255" s="82"/>
      <c r="F2255" s="82"/>
      <c r="G2255" s="82"/>
    </row>
    <row r="2256" spans="1:7" hidden="1" outlineLevel="1" x14ac:dyDescent="0.2">
      <c r="A2256" s="21" t="s">
        <v>585</v>
      </c>
      <c r="B2256" s="45">
        <v>10791532</v>
      </c>
      <c r="C2256" s="45">
        <v>22549</v>
      </c>
      <c r="D2256" s="45">
        <f t="shared" si="49"/>
        <v>10814081</v>
      </c>
      <c r="E2256" s="82"/>
      <c r="F2256" s="82"/>
      <c r="G2256" s="82"/>
    </row>
    <row r="2257" spans="1:7" hidden="1" outlineLevel="1" x14ac:dyDescent="0.2">
      <c r="A2257" s="21" t="s">
        <v>586</v>
      </c>
      <c r="B2257" s="45">
        <v>9591611</v>
      </c>
      <c r="C2257" s="45">
        <v>-6078</v>
      </c>
      <c r="D2257" s="45">
        <f t="shared" si="49"/>
        <v>9585533</v>
      </c>
      <c r="E2257" s="82"/>
      <c r="F2257" s="82"/>
      <c r="G2257" s="82"/>
    </row>
    <row r="2258" spans="1:7" hidden="1" outlineLevel="1" x14ac:dyDescent="0.2">
      <c r="A2258" s="21" t="s">
        <v>587</v>
      </c>
      <c r="B2258" s="45">
        <v>30478377</v>
      </c>
      <c r="C2258" s="45">
        <v>0</v>
      </c>
      <c r="D2258" s="45">
        <f t="shared" si="49"/>
        <v>30478377</v>
      </c>
      <c r="E2258" s="82"/>
      <c r="F2258" s="82"/>
      <c r="G2258" s="82"/>
    </row>
    <row r="2259" spans="1:7" hidden="1" outlineLevel="1" x14ac:dyDescent="0.2">
      <c r="A2259" s="21" t="s">
        <v>588</v>
      </c>
      <c r="B2259" s="45">
        <v>22576582</v>
      </c>
      <c r="C2259" s="45">
        <v>162415</v>
      </c>
      <c r="D2259" s="45">
        <f t="shared" si="49"/>
        <v>22738997</v>
      </c>
      <c r="E2259" s="82"/>
      <c r="F2259" s="82"/>
      <c r="G2259" s="82"/>
    </row>
    <row r="2260" spans="1:7" hidden="1" outlineLevel="1" x14ac:dyDescent="0.2">
      <c r="A2260" s="21" t="s">
        <v>589</v>
      </c>
      <c r="B2260" s="45">
        <v>4295262</v>
      </c>
      <c r="C2260" s="45">
        <v>3673</v>
      </c>
      <c r="D2260" s="45">
        <f t="shared" si="49"/>
        <v>4298935</v>
      </c>
      <c r="E2260" s="82"/>
      <c r="F2260" s="82"/>
      <c r="G2260" s="82"/>
    </row>
    <row r="2261" spans="1:7" hidden="1" outlineLevel="1" x14ac:dyDescent="0.2">
      <c r="A2261" s="21" t="s">
        <v>590</v>
      </c>
      <c r="B2261" s="45">
        <v>13210344</v>
      </c>
      <c r="C2261" s="45">
        <v>0</v>
      </c>
      <c r="D2261" s="45">
        <f t="shared" si="49"/>
        <v>13210344</v>
      </c>
      <c r="E2261" s="82"/>
      <c r="F2261" s="82"/>
      <c r="G2261" s="82"/>
    </row>
    <row r="2262" spans="1:7" hidden="1" outlineLevel="1" x14ac:dyDescent="0.2">
      <c r="A2262" s="21" t="s">
        <v>591</v>
      </c>
      <c r="B2262" s="45">
        <v>5382676</v>
      </c>
      <c r="C2262" s="45">
        <v>65341</v>
      </c>
      <c r="D2262" s="45">
        <f t="shared" si="49"/>
        <v>5448017</v>
      </c>
      <c r="E2262" s="82"/>
      <c r="F2262" s="82"/>
      <c r="G2262" s="82"/>
    </row>
    <row r="2263" spans="1:7" hidden="1" outlineLevel="1" x14ac:dyDescent="0.2">
      <c r="A2263" s="21" t="s">
        <v>592</v>
      </c>
      <c r="B2263" s="45">
        <v>7736481</v>
      </c>
      <c r="C2263" s="45">
        <v>0</v>
      </c>
      <c r="D2263" s="45">
        <f t="shared" si="49"/>
        <v>7736481</v>
      </c>
      <c r="E2263" s="82"/>
      <c r="F2263" s="82"/>
      <c r="G2263" s="82"/>
    </row>
    <row r="2264" spans="1:7" hidden="1" outlineLevel="1" x14ac:dyDescent="0.2">
      <c r="A2264" s="21" t="s">
        <v>593</v>
      </c>
      <c r="B2264" s="45">
        <v>7861790.5470000003</v>
      </c>
      <c r="C2264" s="45">
        <v>123601.66499999999</v>
      </c>
      <c r="D2264" s="45">
        <f t="shared" si="49"/>
        <v>7985392.2120000003</v>
      </c>
      <c r="E2264" s="82"/>
      <c r="F2264" s="82"/>
      <c r="G2264" s="82"/>
    </row>
    <row r="2265" spans="1:7" hidden="1" outlineLevel="1" x14ac:dyDescent="0.2">
      <c r="A2265" s="21" t="s">
        <v>594</v>
      </c>
      <c r="B2265" s="45">
        <v>4198938.2149999999</v>
      </c>
      <c r="C2265" s="45">
        <v>97830.975999999995</v>
      </c>
      <c r="D2265" s="45">
        <f t="shared" si="49"/>
        <v>4296769.1909999996</v>
      </c>
      <c r="E2265" s="82"/>
      <c r="F2265" s="82"/>
      <c r="G2265" s="82"/>
    </row>
    <row r="2266" spans="1:7" hidden="1" outlineLevel="1" x14ac:dyDescent="0.2">
      <c r="A2266" s="21" t="s">
        <v>595</v>
      </c>
      <c r="B2266" s="45">
        <v>21499027.024</v>
      </c>
      <c r="C2266" s="45">
        <v>0</v>
      </c>
      <c r="D2266" s="45">
        <f t="shared" si="49"/>
        <v>21499027.024</v>
      </c>
      <c r="E2266" s="82"/>
      <c r="F2266" s="82"/>
      <c r="G2266" s="82"/>
    </row>
    <row r="2267" spans="1:7" hidden="1" outlineLevel="1" x14ac:dyDescent="0.2">
      <c r="A2267" s="21" t="s">
        <v>596</v>
      </c>
      <c r="B2267" s="45">
        <v>12426798.843</v>
      </c>
      <c r="C2267" s="45">
        <v>0</v>
      </c>
      <c r="D2267" s="45">
        <f t="shared" si="49"/>
        <v>12426798.843</v>
      </c>
      <c r="E2267" s="82"/>
      <c r="F2267" s="82"/>
      <c r="G2267" s="82"/>
    </row>
    <row r="2268" spans="1:7" hidden="1" outlineLevel="1" x14ac:dyDescent="0.2">
      <c r="A2268" s="21" t="s">
        <v>597</v>
      </c>
      <c r="B2268" s="45">
        <v>5467384</v>
      </c>
      <c r="C2268" s="45">
        <v>0</v>
      </c>
      <c r="D2268" s="45">
        <f t="shared" si="49"/>
        <v>5467384</v>
      </c>
      <c r="E2268" s="82"/>
      <c r="F2268" s="82"/>
      <c r="G2268" s="82"/>
    </row>
    <row r="2269" spans="1:7" hidden="1" outlineLevel="1" x14ac:dyDescent="0.2">
      <c r="A2269" s="21" t="s">
        <v>598</v>
      </c>
      <c r="B2269" s="45">
        <v>11093149.334000001</v>
      </c>
      <c r="C2269" s="45">
        <v>0</v>
      </c>
      <c r="D2269" s="45">
        <f t="shared" si="49"/>
        <v>11093149.334000001</v>
      </c>
      <c r="E2269" s="82"/>
      <c r="F2269" s="82"/>
      <c r="G2269" s="82"/>
    </row>
    <row r="2270" spans="1:7" hidden="1" outlineLevel="1" x14ac:dyDescent="0.2">
      <c r="A2270" s="21" t="s">
        <v>599</v>
      </c>
      <c r="B2270" s="45">
        <v>12423063.6</v>
      </c>
      <c r="C2270" s="45">
        <v>0</v>
      </c>
      <c r="D2270" s="45">
        <f t="shared" si="49"/>
        <v>12423063.6</v>
      </c>
      <c r="E2270" s="82"/>
      <c r="F2270" s="82"/>
      <c r="G2270" s="82"/>
    </row>
    <row r="2271" spans="1:7" hidden="1" outlineLevel="1" x14ac:dyDescent="0.2">
      <c r="A2271" s="21" t="s">
        <v>600</v>
      </c>
      <c r="B2271" s="45">
        <v>6132739.9729999993</v>
      </c>
      <c r="C2271" s="45">
        <v>0</v>
      </c>
      <c r="D2271" s="45">
        <f t="shared" ref="D2271:D2334" si="50">B2271+C2271</f>
        <v>6132739.9729999993</v>
      </c>
      <c r="E2271" s="82"/>
      <c r="F2271" s="82"/>
      <c r="G2271" s="82"/>
    </row>
    <row r="2272" spans="1:7" hidden="1" outlineLevel="1" x14ac:dyDescent="0.2">
      <c r="A2272" s="21" t="s">
        <v>601</v>
      </c>
      <c r="B2272" s="45">
        <v>4221020.5839999998</v>
      </c>
      <c r="C2272" s="45">
        <v>0</v>
      </c>
      <c r="D2272" s="45">
        <f t="shared" si="50"/>
        <v>4221020.5839999998</v>
      </c>
      <c r="E2272" s="82"/>
      <c r="F2272" s="82"/>
      <c r="G2272" s="82"/>
    </row>
    <row r="2273" spans="1:7" hidden="1" outlineLevel="1" x14ac:dyDescent="0.2">
      <c r="A2273" s="21" t="s">
        <v>602</v>
      </c>
      <c r="B2273" s="45">
        <v>47738705.001000002</v>
      </c>
      <c r="C2273" s="45">
        <v>1416406</v>
      </c>
      <c r="D2273" s="45">
        <f t="shared" si="50"/>
        <v>49155111.001000002</v>
      </c>
      <c r="E2273" s="82"/>
      <c r="F2273" s="82"/>
      <c r="G2273" s="82"/>
    </row>
    <row r="2274" spans="1:7" hidden="1" outlineLevel="1" x14ac:dyDescent="0.2">
      <c r="A2274" s="21" t="s">
        <v>399</v>
      </c>
      <c r="B2274" s="45">
        <v>3180803.4530000002</v>
      </c>
      <c r="C2274" s="45">
        <v>0</v>
      </c>
      <c r="D2274" s="45">
        <f t="shared" si="50"/>
        <v>3180803.4530000002</v>
      </c>
      <c r="E2274" s="82"/>
      <c r="F2274" s="82"/>
      <c r="G2274" s="82"/>
    </row>
    <row r="2275" spans="1:7" hidden="1" outlineLevel="1" x14ac:dyDescent="0.2">
      <c r="A2275" s="21" t="s">
        <v>603</v>
      </c>
      <c r="B2275" s="45">
        <v>19106945.123000003</v>
      </c>
      <c r="C2275" s="45">
        <v>0</v>
      </c>
      <c r="D2275" s="45">
        <f t="shared" si="50"/>
        <v>19106945.123000003</v>
      </c>
      <c r="E2275" s="82"/>
      <c r="F2275" s="82"/>
      <c r="G2275" s="82"/>
    </row>
    <row r="2276" spans="1:7" hidden="1" outlineLevel="1" x14ac:dyDescent="0.2">
      <c r="A2276" s="21" t="s">
        <v>604</v>
      </c>
      <c r="B2276" s="45">
        <v>2244248.08</v>
      </c>
      <c r="C2276" s="45">
        <v>0</v>
      </c>
      <c r="D2276" s="45">
        <f t="shared" si="50"/>
        <v>2244248.08</v>
      </c>
      <c r="E2276" s="82"/>
      <c r="F2276" s="82"/>
      <c r="G2276" s="82"/>
    </row>
    <row r="2277" spans="1:7" hidden="1" outlineLevel="1" x14ac:dyDescent="0.2">
      <c r="A2277" s="21" t="s">
        <v>605</v>
      </c>
      <c r="B2277" s="45">
        <v>6479331.5599999996</v>
      </c>
      <c r="C2277" s="45">
        <v>0</v>
      </c>
      <c r="D2277" s="45">
        <f t="shared" si="50"/>
        <v>6479331.5599999996</v>
      </c>
      <c r="E2277" s="82"/>
      <c r="F2277" s="82"/>
      <c r="G2277" s="82"/>
    </row>
    <row r="2278" spans="1:7" hidden="1" outlineLevel="1" x14ac:dyDescent="0.2">
      <c r="A2278" s="21" t="s">
        <v>606</v>
      </c>
      <c r="B2278" s="45">
        <v>3382750</v>
      </c>
      <c r="C2278" s="45">
        <v>0</v>
      </c>
      <c r="D2278" s="45">
        <f t="shared" si="50"/>
        <v>3382750</v>
      </c>
      <c r="E2278" s="82"/>
      <c r="F2278" s="82"/>
      <c r="G2278" s="82"/>
    </row>
    <row r="2279" spans="1:7" hidden="1" outlineLevel="1" x14ac:dyDescent="0.2">
      <c r="A2279" s="21" t="s">
        <v>607</v>
      </c>
      <c r="B2279" s="45">
        <v>13415654</v>
      </c>
      <c r="C2279" s="45">
        <v>-71436</v>
      </c>
      <c r="D2279" s="45">
        <f t="shared" si="50"/>
        <v>13344218</v>
      </c>
      <c r="E2279" s="82"/>
      <c r="F2279" s="82"/>
      <c r="G2279" s="82"/>
    </row>
    <row r="2280" spans="1:7" hidden="1" outlineLevel="1" x14ac:dyDescent="0.2">
      <c r="A2280" s="21" t="s">
        <v>608</v>
      </c>
      <c r="B2280" s="45">
        <v>4577944.102</v>
      </c>
      <c r="C2280" s="45">
        <v>48198</v>
      </c>
      <c r="D2280" s="45">
        <f t="shared" si="50"/>
        <v>4626142.102</v>
      </c>
      <c r="E2280" s="82"/>
      <c r="F2280" s="82"/>
      <c r="G2280" s="82"/>
    </row>
    <row r="2281" spans="1:7" hidden="1" outlineLevel="1" x14ac:dyDescent="0.2">
      <c r="A2281" s="21" t="s">
        <v>609</v>
      </c>
      <c r="B2281" s="45">
        <v>5794749.5</v>
      </c>
      <c r="C2281" s="45">
        <v>-52523</v>
      </c>
      <c r="D2281" s="45">
        <f t="shared" si="50"/>
        <v>5742226.5</v>
      </c>
      <c r="E2281" s="82"/>
      <c r="F2281" s="82"/>
      <c r="G2281" s="82"/>
    </row>
    <row r="2282" spans="1:7" hidden="1" outlineLevel="1" x14ac:dyDescent="0.2">
      <c r="A2282" s="21" t="s">
        <v>610</v>
      </c>
      <c r="B2282" s="45">
        <v>11179850.040000001</v>
      </c>
      <c r="C2282" s="45">
        <v>0</v>
      </c>
      <c r="D2282" s="45">
        <f t="shared" si="50"/>
        <v>11179850.040000001</v>
      </c>
      <c r="E2282" s="82"/>
      <c r="F2282" s="82"/>
      <c r="G2282" s="82"/>
    </row>
    <row r="2283" spans="1:7" hidden="1" outlineLevel="1" x14ac:dyDescent="0.2">
      <c r="A2283" s="21" t="s">
        <v>611</v>
      </c>
      <c r="B2283" s="45">
        <v>6319010.7170000002</v>
      </c>
      <c r="C2283" s="45">
        <v>0</v>
      </c>
      <c r="D2283" s="45">
        <f t="shared" si="50"/>
        <v>6319010.7170000002</v>
      </c>
      <c r="E2283" s="82"/>
      <c r="F2283" s="82"/>
      <c r="G2283" s="82"/>
    </row>
    <row r="2284" spans="1:7" hidden="1" outlineLevel="1" x14ac:dyDescent="0.2">
      <c r="A2284" s="21" t="s">
        <v>612</v>
      </c>
      <c r="B2284" s="45">
        <v>40180543.232000001</v>
      </c>
      <c r="C2284" s="45">
        <v>2776723.2259999998</v>
      </c>
      <c r="D2284" s="45">
        <f t="shared" si="50"/>
        <v>42957266.458000004</v>
      </c>
      <c r="E2284" s="82"/>
      <c r="F2284" s="82"/>
      <c r="G2284" s="82"/>
    </row>
    <row r="2285" spans="1:7" hidden="1" outlineLevel="1" x14ac:dyDescent="0.2">
      <c r="A2285" s="21" t="s">
        <v>613</v>
      </c>
      <c r="B2285" s="45">
        <v>9587802.1209999993</v>
      </c>
      <c r="C2285" s="45">
        <v>0</v>
      </c>
      <c r="D2285" s="45">
        <f t="shared" si="50"/>
        <v>9587802.1209999993</v>
      </c>
      <c r="E2285" s="82"/>
      <c r="F2285" s="82"/>
      <c r="G2285" s="82"/>
    </row>
    <row r="2286" spans="1:7" hidden="1" outlineLevel="1" x14ac:dyDescent="0.2">
      <c r="A2286" s="21" t="s">
        <v>614</v>
      </c>
      <c r="B2286" s="45">
        <v>1209499.72</v>
      </c>
      <c r="C2286" s="45">
        <v>0</v>
      </c>
      <c r="D2286" s="45">
        <f t="shared" si="50"/>
        <v>1209499.72</v>
      </c>
      <c r="E2286" s="82"/>
      <c r="F2286" s="82"/>
      <c r="G2286" s="82"/>
    </row>
    <row r="2287" spans="1:7" hidden="1" outlineLevel="1" x14ac:dyDescent="0.2">
      <c r="A2287" s="21" t="s">
        <v>615</v>
      </c>
      <c r="B2287" s="45">
        <v>12013327</v>
      </c>
      <c r="C2287" s="45">
        <v>0</v>
      </c>
      <c r="D2287" s="45">
        <f t="shared" si="50"/>
        <v>12013327</v>
      </c>
      <c r="E2287" s="82"/>
      <c r="F2287" s="82"/>
      <c r="G2287" s="82"/>
    </row>
    <row r="2288" spans="1:7" hidden="1" outlineLevel="1" x14ac:dyDescent="0.2">
      <c r="A2288" s="21" t="s">
        <v>616</v>
      </c>
      <c r="B2288" s="45">
        <v>4545325</v>
      </c>
      <c r="C2288" s="45">
        <v>147192</v>
      </c>
      <c r="D2288" s="45">
        <f t="shared" si="50"/>
        <v>4692517</v>
      </c>
      <c r="E2288" s="82"/>
      <c r="F2288" s="82"/>
      <c r="G2288" s="82"/>
    </row>
    <row r="2289" spans="1:7" hidden="1" outlineLevel="1" x14ac:dyDescent="0.2">
      <c r="A2289" s="21" t="s">
        <v>617</v>
      </c>
      <c r="B2289" s="45">
        <v>5510783.4759999998</v>
      </c>
      <c r="C2289" s="45">
        <v>0</v>
      </c>
      <c r="D2289" s="45">
        <f t="shared" si="50"/>
        <v>5510783.4759999998</v>
      </c>
      <c r="E2289" s="82"/>
      <c r="F2289" s="82"/>
      <c r="G2289" s="82"/>
    </row>
    <row r="2290" spans="1:7" hidden="1" outlineLevel="1" x14ac:dyDescent="0.2">
      <c r="A2290" s="21" t="s">
        <v>618</v>
      </c>
      <c r="B2290" s="45">
        <v>13296271.26</v>
      </c>
      <c r="C2290" s="45">
        <v>0</v>
      </c>
      <c r="D2290" s="45">
        <f t="shared" si="50"/>
        <v>13296271.26</v>
      </c>
      <c r="E2290" s="82"/>
      <c r="F2290" s="82"/>
      <c r="G2290" s="82"/>
    </row>
    <row r="2291" spans="1:7" hidden="1" outlineLevel="1" x14ac:dyDescent="0.2">
      <c r="A2291" s="21" t="s">
        <v>619</v>
      </c>
      <c r="B2291" s="45">
        <v>2818126</v>
      </c>
      <c r="C2291" s="45">
        <v>488404</v>
      </c>
      <c r="D2291" s="45">
        <f t="shared" si="50"/>
        <v>3306530</v>
      </c>
      <c r="E2291" s="82"/>
      <c r="F2291" s="82"/>
      <c r="G2291" s="82"/>
    </row>
    <row r="2292" spans="1:7" hidden="1" outlineLevel="1" x14ac:dyDescent="0.2">
      <c r="A2292" s="21" t="s">
        <v>620</v>
      </c>
      <c r="B2292" s="45">
        <v>23186122.530000001</v>
      </c>
      <c r="C2292" s="45">
        <v>55566.130000000005</v>
      </c>
      <c r="D2292" s="45">
        <f t="shared" si="50"/>
        <v>23241688.66</v>
      </c>
      <c r="E2292" s="82"/>
      <c r="F2292" s="82"/>
      <c r="G2292" s="82"/>
    </row>
    <row r="2293" spans="1:7" hidden="1" outlineLevel="1" x14ac:dyDescent="0.2">
      <c r="A2293" s="21" t="s">
        <v>621</v>
      </c>
      <c r="B2293" s="45">
        <v>2879973</v>
      </c>
      <c r="C2293" s="45">
        <v>41795</v>
      </c>
      <c r="D2293" s="45">
        <f t="shared" si="50"/>
        <v>2921768</v>
      </c>
      <c r="E2293" s="82"/>
      <c r="F2293" s="82"/>
      <c r="G2293" s="82"/>
    </row>
    <row r="2294" spans="1:7" hidden="1" outlineLevel="1" x14ac:dyDescent="0.2">
      <c r="A2294" s="21" t="s">
        <v>622</v>
      </c>
      <c r="B2294" s="45">
        <v>2825923.3</v>
      </c>
      <c r="C2294" s="45">
        <v>0</v>
      </c>
      <c r="D2294" s="45">
        <f t="shared" si="50"/>
        <v>2825923.3</v>
      </c>
      <c r="E2294" s="82"/>
      <c r="F2294" s="82"/>
      <c r="G2294" s="82"/>
    </row>
    <row r="2295" spans="1:7" hidden="1" outlineLevel="1" x14ac:dyDescent="0.2">
      <c r="A2295" s="21" t="s">
        <v>623</v>
      </c>
      <c r="B2295" s="45">
        <v>6935738.6629999997</v>
      </c>
      <c r="C2295" s="45">
        <v>0</v>
      </c>
      <c r="D2295" s="45">
        <f t="shared" si="50"/>
        <v>6935738.6629999997</v>
      </c>
      <c r="E2295" s="82"/>
      <c r="F2295" s="82"/>
      <c r="G2295" s="82"/>
    </row>
    <row r="2296" spans="1:7" hidden="1" outlineLevel="1" x14ac:dyDescent="0.2">
      <c r="A2296" s="21" t="s">
        <v>624</v>
      </c>
      <c r="B2296" s="45">
        <v>5739358.3480000002</v>
      </c>
      <c r="C2296" s="45">
        <v>0</v>
      </c>
      <c r="D2296" s="45">
        <f t="shared" si="50"/>
        <v>5739358.3480000002</v>
      </c>
      <c r="E2296" s="82"/>
      <c r="F2296" s="82"/>
      <c r="G2296" s="82"/>
    </row>
    <row r="2297" spans="1:7" hidden="1" outlineLevel="1" x14ac:dyDescent="0.2">
      <c r="A2297" s="21" t="s">
        <v>625</v>
      </c>
      <c r="B2297" s="45">
        <v>3414079.784</v>
      </c>
      <c r="C2297" s="45">
        <v>0</v>
      </c>
      <c r="D2297" s="45">
        <f t="shared" si="50"/>
        <v>3414079.784</v>
      </c>
      <c r="E2297" s="82"/>
      <c r="F2297" s="82"/>
      <c r="G2297" s="82"/>
    </row>
    <row r="2298" spans="1:7" hidden="1" outlineLevel="1" x14ac:dyDescent="0.2">
      <c r="A2298" s="21" t="s">
        <v>626</v>
      </c>
      <c r="B2298" s="45">
        <v>1088495.375</v>
      </c>
      <c r="C2298" s="45">
        <v>0</v>
      </c>
      <c r="D2298" s="45">
        <f t="shared" si="50"/>
        <v>1088495.375</v>
      </c>
      <c r="E2298" s="82"/>
      <c r="F2298" s="82"/>
      <c r="G2298" s="82"/>
    </row>
    <row r="2299" spans="1:7" hidden="1" outlineLevel="1" x14ac:dyDescent="0.2">
      <c r="A2299" s="21" t="s">
        <v>627</v>
      </c>
      <c r="B2299" s="45">
        <v>3018120</v>
      </c>
      <c r="C2299" s="45">
        <v>0</v>
      </c>
      <c r="D2299" s="45">
        <f t="shared" si="50"/>
        <v>3018120</v>
      </c>
      <c r="E2299" s="82"/>
      <c r="F2299" s="82"/>
      <c r="G2299" s="82"/>
    </row>
    <row r="2300" spans="1:7" hidden="1" outlineLevel="1" x14ac:dyDescent="0.2">
      <c r="A2300" s="21" t="s">
        <v>628</v>
      </c>
      <c r="B2300" s="45">
        <v>2242553</v>
      </c>
      <c r="C2300" s="45">
        <v>20715</v>
      </c>
      <c r="D2300" s="45">
        <f t="shared" si="50"/>
        <v>2263268</v>
      </c>
      <c r="E2300" s="82"/>
      <c r="F2300" s="82"/>
      <c r="G2300" s="82"/>
    </row>
    <row r="2301" spans="1:7" hidden="1" outlineLevel="1" x14ac:dyDescent="0.2">
      <c r="A2301" s="21" t="s">
        <v>629</v>
      </c>
      <c r="B2301" s="45">
        <v>2638218</v>
      </c>
      <c r="C2301" s="45">
        <v>68558.87</v>
      </c>
      <c r="D2301" s="45">
        <f t="shared" si="50"/>
        <v>2706776.87</v>
      </c>
      <c r="E2301" s="82"/>
      <c r="F2301" s="82"/>
      <c r="G2301" s="82"/>
    </row>
    <row r="2302" spans="1:7" hidden="1" outlineLevel="1" x14ac:dyDescent="0.2">
      <c r="A2302" s="21" t="s">
        <v>630</v>
      </c>
      <c r="B2302" s="45">
        <v>1528517</v>
      </c>
      <c r="C2302" s="45">
        <v>0</v>
      </c>
      <c r="D2302" s="45">
        <f t="shared" si="50"/>
        <v>1528517</v>
      </c>
      <c r="E2302" s="82"/>
      <c r="F2302" s="82"/>
      <c r="G2302" s="82"/>
    </row>
    <row r="2303" spans="1:7" hidden="1" outlineLevel="1" x14ac:dyDescent="0.2">
      <c r="A2303" s="21" t="s">
        <v>631</v>
      </c>
      <c r="B2303" s="45">
        <v>4339687.7699999996</v>
      </c>
      <c r="C2303" s="45">
        <v>0</v>
      </c>
      <c r="D2303" s="45">
        <f t="shared" si="50"/>
        <v>4339687.7699999996</v>
      </c>
      <c r="E2303" s="82"/>
      <c r="F2303" s="82"/>
      <c r="G2303" s="82"/>
    </row>
    <row r="2304" spans="1:7" hidden="1" outlineLevel="1" x14ac:dyDescent="0.2">
      <c r="A2304" s="21" t="s">
        <v>632</v>
      </c>
      <c r="B2304" s="45">
        <v>2231436.6609999998</v>
      </c>
      <c r="C2304" s="45">
        <v>0</v>
      </c>
      <c r="D2304" s="45">
        <f t="shared" si="50"/>
        <v>2231436.6609999998</v>
      </c>
      <c r="E2304" s="82"/>
      <c r="F2304" s="82"/>
      <c r="G2304" s="82"/>
    </row>
    <row r="2305" spans="1:7" hidden="1" outlineLevel="1" x14ac:dyDescent="0.2">
      <c r="A2305" s="21" t="s">
        <v>633</v>
      </c>
      <c r="B2305" s="45">
        <v>13986344.385</v>
      </c>
      <c r="C2305" s="45">
        <v>0</v>
      </c>
      <c r="D2305" s="45">
        <f t="shared" si="50"/>
        <v>13986344.385</v>
      </c>
      <c r="E2305" s="82"/>
      <c r="F2305" s="82"/>
      <c r="G2305" s="82"/>
    </row>
    <row r="2306" spans="1:7" hidden="1" outlineLevel="1" x14ac:dyDescent="0.2">
      <c r="A2306" s="21" t="s">
        <v>634</v>
      </c>
      <c r="B2306" s="45">
        <v>11747163.237999998</v>
      </c>
      <c r="C2306" s="45">
        <v>-588799.478</v>
      </c>
      <c r="D2306" s="45">
        <f t="shared" si="50"/>
        <v>11158363.759999998</v>
      </c>
      <c r="E2306" s="82"/>
      <c r="F2306" s="82"/>
      <c r="G2306" s="82"/>
    </row>
    <row r="2307" spans="1:7" hidden="1" outlineLevel="1" x14ac:dyDescent="0.2">
      <c r="A2307" s="21" t="s">
        <v>635</v>
      </c>
      <c r="B2307" s="45">
        <v>7549855</v>
      </c>
      <c r="C2307" s="45">
        <v>40523</v>
      </c>
      <c r="D2307" s="45">
        <f t="shared" si="50"/>
        <v>7590378</v>
      </c>
      <c r="E2307" s="82"/>
      <c r="F2307" s="82"/>
      <c r="G2307" s="82"/>
    </row>
    <row r="2308" spans="1:7" hidden="1" outlineLevel="1" x14ac:dyDescent="0.2">
      <c r="A2308" s="21" t="s">
        <v>636</v>
      </c>
      <c r="B2308" s="45">
        <v>1237204</v>
      </c>
      <c r="C2308" s="45">
        <v>-6565</v>
      </c>
      <c r="D2308" s="45">
        <f t="shared" si="50"/>
        <v>1230639</v>
      </c>
      <c r="E2308" s="82"/>
      <c r="F2308" s="82"/>
      <c r="G2308" s="82"/>
    </row>
    <row r="2309" spans="1:7" hidden="1" outlineLevel="1" x14ac:dyDescent="0.2">
      <c r="A2309" s="21" t="s">
        <v>637</v>
      </c>
      <c r="B2309" s="45">
        <v>2682162</v>
      </c>
      <c r="C2309" s="45">
        <v>0</v>
      </c>
      <c r="D2309" s="45">
        <f t="shared" si="50"/>
        <v>2682162</v>
      </c>
      <c r="E2309" s="82"/>
      <c r="F2309" s="82"/>
      <c r="G2309" s="82"/>
    </row>
    <row r="2310" spans="1:7" hidden="1" outlineLevel="1" x14ac:dyDescent="0.2">
      <c r="A2310" s="21" t="s">
        <v>638</v>
      </c>
      <c r="B2310" s="45">
        <v>24242603</v>
      </c>
      <c r="C2310" s="45">
        <v>0</v>
      </c>
      <c r="D2310" s="45">
        <f t="shared" si="50"/>
        <v>24242603</v>
      </c>
      <c r="E2310" s="82"/>
      <c r="F2310" s="82"/>
      <c r="G2310" s="82"/>
    </row>
    <row r="2311" spans="1:7" hidden="1" outlineLevel="1" x14ac:dyDescent="0.2">
      <c r="A2311" s="21" t="s">
        <v>639</v>
      </c>
      <c r="B2311" s="45">
        <v>7898072.0810000002</v>
      </c>
      <c r="C2311" s="45">
        <v>0</v>
      </c>
      <c r="D2311" s="45">
        <f t="shared" si="50"/>
        <v>7898072.0810000002</v>
      </c>
      <c r="E2311" s="82"/>
      <c r="F2311" s="82"/>
      <c r="G2311" s="82"/>
    </row>
    <row r="2312" spans="1:7" hidden="1" outlineLevel="1" x14ac:dyDescent="0.2">
      <c r="A2312" s="21" t="s">
        <v>640</v>
      </c>
      <c r="B2312" s="45">
        <v>6966661</v>
      </c>
      <c r="C2312" s="45">
        <v>17591</v>
      </c>
      <c r="D2312" s="45">
        <f t="shared" si="50"/>
        <v>6984252</v>
      </c>
      <c r="E2312" s="82"/>
      <c r="F2312" s="82"/>
      <c r="G2312" s="82"/>
    </row>
    <row r="2313" spans="1:7" hidden="1" outlineLevel="1" x14ac:dyDescent="0.2">
      <c r="A2313" s="21" t="s">
        <v>641</v>
      </c>
      <c r="B2313" s="45">
        <v>31118759.056000002</v>
      </c>
      <c r="C2313" s="45">
        <v>296504.05</v>
      </c>
      <c r="D2313" s="45">
        <f t="shared" si="50"/>
        <v>31415263.106000002</v>
      </c>
      <c r="E2313" s="82"/>
      <c r="F2313" s="82"/>
      <c r="G2313" s="82"/>
    </row>
    <row r="2314" spans="1:7" hidden="1" outlineLevel="1" x14ac:dyDescent="0.2">
      <c r="A2314" s="21" t="s">
        <v>642</v>
      </c>
      <c r="B2314" s="45">
        <v>2334754</v>
      </c>
      <c r="C2314" s="45">
        <v>0</v>
      </c>
      <c r="D2314" s="45">
        <f t="shared" si="50"/>
        <v>2334754</v>
      </c>
      <c r="E2314" s="82"/>
      <c r="F2314" s="82"/>
      <c r="G2314" s="82"/>
    </row>
    <row r="2315" spans="1:7" hidden="1" outlineLevel="1" x14ac:dyDescent="0.2">
      <c r="A2315" s="21" t="s">
        <v>643</v>
      </c>
      <c r="B2315" s="45">
        <v>3373477</v>
      </c>
      <c r="C2315" s="45">
        <v>0</v>
      </c>
      <c r="D2315" s="45">
        <f t="shared" si="50"/>
        <v>3373477</v>
      </c>
      <c r="E2315" s="82"/>
      <c r="F2315" s="82"/>
      <c r="G2315" s="82"/>
    </row>
    <row r="2316" spans="1:7" hidden="1" outlineLevel="1" x14ac:dyDescent="0.2">
      <c r="A2316" s="21" t="s">
        <v>644</v>
      </c>
      <c r="B2316" s="45">
        <v>4256487</v>
      </c>
      <c r="C2316" s="45">
        <v>0</v>
      </c>
      <c r="D2316" s="45">
        <f t="shared" si="50"/>
        <v>4256487</v>
      </c>
      <c r="E2316" s="82"/>
      <c r="F2316" s="82"/>
      <c r="G2316" s="82"/>
    </row>
    <row r="2317" spans="1:7" hidden="1" outlineLevel="1" x14ac:dyDescent="0.2">
      <c r="A2317" s="21" t="s">
        <v>645</v>
      </c>
      <c r="B2317" s="45">
        <v>28827875.962000001</v>
      </c>
      <c r="C2317" s="45">
        <v>1740</v>
      </c>
      <c r="D2317" s="45">
        <f t="shared" si="50"/>
        <v>28829615.962000001</v>
      </c>
      <c r="E2317" s="82"/>
      <c r="F2317" s="82"/>
      <c r="G2317" s="82"/>
    </row>
    <row r="2318" spans="1:7" hidden="1" outlineLevel="1" x14ac:dyDescent="0.2">
      <c r="A2318" s="21" t="s">
        <v>646</v>
      </c>
      <c r="B2318" s="45">
        <v>8202325.0990000004</v>
      </c>
      <c r="C2318" s="45">
        <v>0</v>
      </c>
      <c r="D2318" s="45">
        <f t="shared" si="50"/>
        <v>8202325.0990000004</v>
      </c>
      <c r="E2318" s="82"/>
      <c r="F2318" s="82"/>
      <c r="G2318" s="82"/>
    </row>
    <row r="2319" spans="1:7" hidden="1" outlineLevel="1" x14ac:dyDescent="0.2">
      <c r="A2319" s="21" t="s">
        <v>647</v>
      </c>
      <c r="B2319" s="45">
        <v>1269612.8</v>
      </c>
      <c r="C2319" s="45">
        <v>0</v>
      </c>
      <c r="D2319" s="45">
        <f t="shared" si="50"/>
        <v>1269612.8</v>
      </c>
      <c r="E2319" s="82"/>
      <c r="F2319" s="82"/>
      <c r="G2319" s="82"/>
    </row>
    <row r="2320" spans="1:7" hidden="1" outlineLevel="1" x14ac:dyDescent="0.2">
      <c r="A2320" s="21" t="s">
        <v>648</v>
      </c>
      <c r="B2320" s="45">
        <v>46612229.104000002</v>
      </c>
      <c r="C2320" s="45">
        <v>99829.607000000004</v>
      </c>
      <c r="D2320" s="45">
        <f t="shared" si="50"/>
        <v>46712058.711000003</v>
      </c>
      <c r="E2320" s="82"/>
      <c r="F2320" s="82"/>
      <c r="G2320" s="82"/>
    </row>
    <row r="2321" spans="1:7" hidden="1" outlineLevel="1" x14ac:dyDescent="0.2">
      <c r="A2321" s="21" t="s">
        <v>649</v>
      </c>
      <c r="B2321" s="45">
        <v>1448384</v>
      </c>
      <c r="C2321" s="45">
        <v>0</v>
      </c>
      <c r="D2321" s="45">
        <f t="shared" si="50"/>
        <v>1448384</v>
      </c>
      <c r="E2321" s="82"/>
      <c r="F2321" s="82"/>
      <c r="G2321" s="82"/>
    </row>
    <row r="2322" spans="1:7" hidden="1" outlineLevel="1" x14ac:dyDescent="0.2">
      <c r="A2322" s="21" t="s">
        <v>650</v>
      </c>
      <c r="B2322" s="45">
        <v>4526053</v>
      </c>
      <c r="C2322" s="45">
        <v>-15760</v>
      </c>
      <c r="D2322" s="45">
        <f t="shared" si="50"/>
        <v>4510293</v>
      </c>
      <c r="E2322" s="82"/>
      <c r="F2322" s="82"/>
      <c r="G2322" s="82"/>
    </row>
    <row r="2323" spans="1:7" hidden="1" outlineLevel="1" x14ac:dyDescent="0.2">
      <c r="A2323" s="21" t="s">
        <v>651</v>
      </c>
      <c r="B2323" s="45">
        <v>10960206.18</v>
      </c>
      <c r="C2323" s="45">
        <v>10614</v>
      </c>
      <c r="D2323" s="45">
        <f t="shared" si="50"/>
        <v>10970820.18</v>
      </c>
      <c r="E2323" s="82"/>
      <c r="F2323" s="82"/>
      <c r="G2323" s="82"/>
    </row>
    <row r="2324" spans="1:7" hidden="1" outlineLevel="1" x14ac:dyDescent="0.2">
      <c r="A2324" s="21" t="s">
        <v>652</v>
      </c>
      <c r="B2324" s="45">
        <v>24349904</v>
      </c>
      <c r="C2324" s="45">
        <v>2390784.2309999997</v>
      </c>
      <c r="D2324" s="45">
        <f t="shared" si="50"/>
        <v>26740688.230999999</v>
      </c>
      <c r="E2324" s="82"/>
      <c r="F2324" s="82"/>
      <c r="G2324" s="82"/>
    </row>
    <row r="2325" spans="1:7" hidden="1" outlineLevel="1" x14ac:dyDescent="0.2">
      <c r="A2325" s="21" t="s">
        <v>653</v>
      </c>
      <c r="B2325" s="45">
        <v>64003528.555</v>
      </c>
      <c r="C2325" s="45">
        <v>6179.6869999999999</v>
      </c>
      <c r="D2325" s="45">
        <f t="shared" si="50"/>
        <v>64009708.241999999</v>
      </c>
      <c r="E2325" s="82"/>
      <c r="F2325" s="82"/>
      <c r="G2325" s="82"/>
    </row>
    <row r="2326" spans="1:7" hidden="1" outlineLevel="1" x14ac:dyDescent="0.2">
      <c r="A2326" s="21" t="s">
        <v>654</v>
      </c>
      <c r="B2326" s="45">
        <v>6817400.3700000001</v>
      </c>
      <c r="C2326" s="45">
        <v>0</v>
      </c>
      <c r="D2326" s="45">
        <f t="shared" si="50"/>
        <v>6817400.3700000001</v>
      </c>
      <c r="E2326" s="82"/>
      <c r="F2326" s="82"/>
      <c r="G2326" s="82"/>
    </row>
    <row r="2327" spans="1:7" hidden="1" outlineLevel="1" x14ac:dyDescent="0.2">
      <c r="A2327" s="21" t="s">
        <v>655</v>
      </c>
      <c r="B2327" s="45">
        <v>99763026.265000015</v>
      </c>
      <c r="C2327" s="45">
        <v>12494371.245000001</v>
      </c>
      <c r="D2327" s="45">
        <f t="shared" si="50"/>
        <v>112257397.51000002</v>
      </c>
      <c r="E2327" s="82"/>
      <c r="F2327" s="82"/>
      <c r="G2327" s="82"/>
    </row>
    <row r="2328" spans="1:7" hidden="1" outlineLevel="1" x14ac:dyDescent="0.2">
      <c r="A2328" s="21" t="s">
        <v>656</v>
      </c>
      <c r="B2328" s="45">
        <v>1144645</v>
      </c>
      <c r="C2328" s="45">
        <v>0</v>
      </c>
      <c r="D2328" s="45">
        <f t="shared" si="50"/>
        <v>1144645</v>
      </c>
      <c r="E2328" s="82"/>
      <c r="F2328" s="82"/>
      <c r="G2328" s="82"/>
    </row>
    <row r="2329" spans="1:7" hidden="1" outlineLevel="1" x14ac:dyDescent="0.2">
      <c r="A2329" s="21" t="s">
        <v>657</v>
      </c>
      <c r="B2329" s="45">
        <v>7292491</v>
      </c>
      <c r="C2329" s="45">
        <v>0</v>
      </c>
      <c r="D2329" s="45">
        <f t="shared" si="50"/>
        <v>7292491</v>
      </c>
      <c r="E2329" s="82"/>
      <c r="F2329" s="82"/>
      <c r="G2329" s="82"/>
    </row>
    <row r="2330" spans="1:7" hidden="1" outlineLevel="1" x14ac:dyDescent="0.2">
      <c r="A2330" s="21" t="s">
        <v>658</v>
      </c>
      <c r="B2330" s="45">
        <v>33741550.256000005</v>
      </c>
      <c r="C2330" s="45">
        <v>34343</v>
      </c>
      <c r="D2330" s="45">
        <f t="shared" si="50"/>
        <v>33775893.256000005</v>
      </c>
      <c r="E2330" s="82"/>
      <c r="F2330" s="82"/>
      <c r="G2330" s="82"/>
    </row>
    <row r="2331" spans="1:7" hidden="1" outlineLevel="1" x14ac:dyDescent="0.2">
      <c r="A2331" s="21" t="s">
        <v>659</v>
      </c>
      <c r="B2331" s="45">
        <v>8411716.2699999996</v>
      </c>
      <c r="C2331" s="45">
        <v>0</v>
      </c>
      <c r="D2331" s="45">
        <f t="shared" si="50"/>
        <v>8411716.2699999996</v>
      </c>
      <c r="E2331" s="82"/>
      <c r="F2331" s="82"/>
      <c r="G2331" s="82"/>
    </row>
    <row r="2332" spans="1:7" hidden="1" outlineLevel="1" x14ac:dyDescent="0.2">
      <c r="A2332" s="21" t="s">
        <v>660</v>
      </c>
      <c r="B2332" s="45">
        <v>836336</v>
      </c>
      <c r="C2332" s="45">
        <v>0</v>
      </c>
      <c r="D2332" s="45">
        <f t="shared" si="50"/>
        <v>836336</v>
      </c>
      <c r="E2332" s="82"/>
      <c r="F2332" s="82"/>
      <c r="G2332" s="82"/>
    </row>
    <row r="2333" spans="1:7" hidden="1" outlineLevel="1" x14ac:dyDescent="0.2">
      <c r="A2333" s="21" t="s">
        <v>661</v>
      </c>
      <c r="B2333" s="45">
        <v>18162409</v>
      </c>
      <c r="C2333" s="45">
        <v>86933</v>
      </c>
      <c r="D2333" s="45">
        <f t="shared" si="50"/>
        <v>18249342</v>
      </c>
      <c r="E2333" s="82"/>
      <c r="F2333" s="82"/>
      <c r="G2333" s="82"/>
    </row>
    <row r="2334" spans="1:7" hidden="1" outlineLevel="1" x14ac:dyDescent="0.2">
      <c r="A2334" s="21" t="s">
        <v>662</v>
      </c>
      <c r="B2334" s="45">
        <v>4558761</v>
      </c>
      <c r="C2334" s="45">
        <v>0</v>
      </c>
      <c r="D2334" s="45">
        <f t="shared" si="50"/>
        <v>4558761</v>
      </c>
      <c r="E2334" s="82"/>
      <c r="F2334" s="82"/>
      <c r="G2334" s="82"/>
    </row>
    <row r="2335" spans="1:7" hidden="1" outlineLevel="1" x14ac:dyDescent="0.2">
      <c r="A2335" s="21" t="s">
        <v>663</v>
      </c>
      <c r="B2335" s="45">
        <v>22280133.072999999</v>
      </c>
      <c r="C2335" s="45">
        <v>0</v>
      </c>
      <c r="D2335" s="45">
        <f t="shared" ref="D2335:D2398" si="51">B2335+C2335</f>
        <v>22280133.072999999</v>
      </c>
      <c r="E2335" s="82"/>
      <c r="F2335" s="82"/>
      <c r="G2335" s="82"/>
    </row>
    <row r="2336" spans="1:7" hidden="1" outlineLevel="1" x14ac:dyDescent="0.2">
      <c r="A2336" s="21" t="s">
        <v>664</v>
      </c>
      <c r="B2336" s="45">
        <v>21912364.359999999</v>
      </c>
      <c r="C2336" s="45">
        <v>0</v>
      </c>
      <c r="D2336" s="45">
        <f t="shared" si="51"/>
        <v>21912364.359999999</v>
      </c>
      <c r="E2336" s="82"/>
      <c r="F2336" s="82"/>
      <c r="G2336" s="82"/>
    </row>
    <row r="2337" spans="1:7" hidden="1" outlineLevel="1" x14ac:dyDescent="0.2">
      <c r="A2337" s="21" t="s">
        <v>665</v>
      </c>
      <c r="B2337" s="45">
        <v>15580434</v>
      </c>
      <c r="C2337" s="45">
        <v>25117.3</v>
      </c>
      <c r="D2337" s="45">
        <f t="shared" si="51"/>
        <v>15605551.300000001</v>
      </c>
      <c r="E2337" s="82"/>
      <c r="F2337" s="82"/>
      <c r="G2337" s="82"/>
    </row>
    <row r="2338" spans="1:7" hidden="1" outlineLevel="1" x14ac:dyDescent="0.2">
      <c r="A2338" s="21" t="s">
        <v>666</v>
      </c>
      <c r="B2338" s="45">
        <v>6473014.9819999998</v>
      </c>
      <c r="C2338" s="45">
        <v>0</v>
      </c>
      <c r="D2338" s="45">
        <f t="shared" si="51"/>
        <v>6473014.9819999998</v>
      </c>
      <c r="E2338" s="82"/>
      <c r="F2338" s="82"/>
      <c r="G2338" s="82"/>
    </row>
    <row r="2339" spans="1:7" hidden="1" outlineLevel="1" x14ac:dyDescent="0.2">
      <c r="A2339" s="21" t="s">
        <v>667</v>
      </c>
      <c r="B2339" s="45">
        <v>3533038</v>
      </c>
      <c r="C2339" s="45">
        <v>0</v>
      </c>
      <c r="D2339" s="45">
        <f t="shared" si="51"/>
        <v>3533038</v>
      </c>
      <c r="E2339" s="82"/>
      <c r="F2339" s="82"/>
      <c r="G2339" s="82"/>
    </row>
    <row r="2340" spans="1:7" hidden="1" outlineLevel="1" x14ac:dyDescent="0.2">
      <c r="A2340" s="21" t="s">
        <v>668</v>
      </c>
      <c r="B2340" s="45">
        <v>18317078.655999999</v>
      </c>
      <c r="C2340" s="45">
        <v>28842.465000000011</v>
      </c>
      <c r="D2340" s="45">
        <f t="shared" si="51"/>
        <v>18345921.120999999</v>
      </c>
      <c r="E2340" s="82"/>
      <c r="F2340" s="82"/>
      <c r="G2340" s="82"/>
    </row>
    <row r="2341" spans="1:7" hidden="1" outlineLevel="1" x14ac:dyDescent="0.2">
      <c r="A2341" s="21" t="s">
        <v>669</v>
      </c>
      <c r="B2341" s="45">
        <v>3469683.7829999998</v>
      </c>
      <c r="C2341" s="45">
        <v>-3137.7280000000001</v>
      </c>
      <c r="D2341" s="45">
        <f t="shared" si="51"/>
        <v>3466546.0549999997</v>
      </c>
      <c r="E2341" s="82"/>
      <c r="F2341" s="82"/>
      <c r="G2341" s="82"/>
    </row>
    <row r="2342" spans="1:7" hidden="1" outlineLevel="1" x14ac:dyDescent="0.2">
      <c r="A2342" s="21" t="s">
        <v>670</v>
      </c>
      <c r="B2342" s="45">
        <v>9881961</v>
      </c>
      <c r="C2342" s="45">
        <v>0</v>
      </c>
      <c r="D2342" s="45">
        <f t="shared" si="51"/>
        <v>9881961</v>
      </c>
      <c r="E2342" s="82"/>
      <c r="F2342" s="82"/>
      <c r="G2342" s="82"/>
    </row>
    <row r="2343" spans="1:7" hidden="1" outlineLevel="1" x14ac:dyDescent="0.2">
      <c r="A2343" s="21" t="s">
        <v>671</v>
      </c>
      <c r="B2343" s="45">
        <v>8068011.5099999998</v>
      </c>
      <c r="C2343" s="45">
        <v>0</v>
      </c>
      <c r="D2343" s="45">
        <f t="shared" si="51"/>
        <v>8068011.5099999998</v>
      </c>
      <c r="E2343" s="82"/>
      <c r="F2343" s="82"/>
      <c r="G2343" s="82"/>
    </row>
    <row r="2344" spans="1:7" hidden="1" outlineLevel="1" x14ac:dyDescent="0.2">
      <c r="A2344" s="21" t="s">
        <v>672</v>
      </c>
      <c r="B2344" s="45">
        <v>3706007</v>
      </c>
      <c r="C2344" s="45">
        <v>55369</v>
      </c>
      <c r="D2344" s="45">
        <f t="shared" si="51"/>
        <v>3761376</v>
      </c>
      <c r="E2344" s="82"/>
      <c r="F2344" s="82"/>
      <c r="G2344" s="82"/>
    </row>
    <row r="2345" spans="1:7" hidden="1" outlineLevel="1" x14ac:dyDescent="0.2">
      <c r="A2345" s="21" t="s">
        <v>673</v>
      </c>
      <c r="B2345" s="45">
        <v>22593416.153000001</v>
      </c>
      <c r="C2345" s="45">
        <v>1038360.012</v>
      </c>
      <c r="D2345" s="45">
        <f t="shared" si="51"/>
        <v>23631776.164999999</v>
      </c>
      <c r="E2345" s="82"/>
      <c r="F2345" s="82"/>
      <c r="G2345" s="82"/>
    </row>
    <row r="2346" spans="1:7" hidden="1" outlineLevel="1" x14ac:dyDescent="0.2">
      <c r="A2346" s="21" t="s">
        <v>674</v>
      </c>
      <c r="B2346" s="45">
        <v>5311428</v>
      </c>
      <c r="C2346" s="45">
        <v>0</v>
      </c>
      <c r="D2346" s="45">
        <f t="shared" si="51"/>
        <v>5311428</v>
      </c>
      <c r="E2346" s="82"/>
      <c r="F2346" s="82"/>
      <c r="G2346" s="82"/>
    </row>
    <row r="2347" spans="1:7" hidden="1" outlineLevel="1" x14ac:dyDescent="0.2">
      <c r="A2347" s="21" t="s">
        <v>675</v>
      </c>
      <c r="B2347" s="45">
        <v>3255374</v>
      </c>
      <c r="C2347" s="45">
        <v>0</v>
      </c>
      <c r="D2347" s="45">
        <f t="shared" si="51"/>
        <v>3255374</v>
      </c>
      <c r="E2347" s="82"/>
      <c r="F2347" s="82"/>
      <c r="G2347" s="82"/>
    </row>
    <row r="2348" spans="1:7" hidden="1" outlineLevel="1" x14ac:dyDescent="0.2">
      <c r="A2348" s="21" t="s">
        <v>676</v>
      </c>
      <c r="B2348" s="45">
        <v>9515213</v>
      </c>
      <c r="C2348" s="45">
        <v>53899.785000000003</v>
      </c>
      <c r="D2348" s="45">
        <f t="shared" si="51"/>
        <v>9569112.7850000001</v>
      </c>
      <c r="E2348" s="82"/>
      <c r="F2348" s="82"/>
      <c r="G2348" s="82"/>
    </row>
    <row r="2349" spans="1:7" hidden="1" outlineLevel="1" x14ac:dyDescent="0.2">
      <c r="A2349" s="21" t="s">
        <v>677</v>
      </c>
      <c r="B2349" s="45">
        <v>6358741.4519999996</v>
      </c>
      <c r="C2349" s="45">
        <v>0</v>
      </c>
      <c r="D2349" s="45">
        <f t="shared" si="51"/>
        <v>6358741.4519999996</v>
      </c>
      <c r="E2349" s="82"/>
      <c r="F2349" s="82"/>
      <c r="G2349" s="82"/>
    </row>
    <row r="2350" spans="1:7" hidden="1" outlineLevel="1" x14ac:dyDescent="0.2">
      <c r="A2350" s="21" t="s">
        <v>678</v>
      </c>
      <c r="B2350" s="45">
        <v>18718935.997000001</v>
      </c>
      <c r="C2350" s="45">
        <v>487815.65899999999</v>
      </c>
      <c r="D2350" s="45">
        <f t="shared" si="51"/>
        <v>19206751.656000003</v>
      </c>
      <c r="E2350" s="82"/>
      <c r="F2350" s="82"/>
      <c r="G2350" s="82"/>
    </row>
    <row r="2351" spans="1:7" hidden="1" outlineLevel="1" x14ac:dyDescent="0.2">
      <c r="A2351" s="21" t="s">
        <v>679</v>
      </c>
      <c r="B2351" s="45">
        <v>3950118</v>
      </c>
      <c r="C2351" s="45">
        <v>1582</v>
      </c>
      <c r="D2351" s="45">
        <f t="shared" si="51"/>
        <v>3951700</v>
      </c>
      <c r="E2351" s="82"/>
      <c r="F2351" s="82"/>
      <c r="G2351" s="82"/>
    </row>
    <row r="2352" spans="1:7" hidden="1" outlineLevel="1" x14ac:dyDescent="0.2">
      <c r="A2352" s="21" t="s">
        <v>680</v>
      </c>
      <c r="B2352" s="45">
        <v>20810184.899999999</v>
      </c>
      <c r="C2352" s="45">
        <v>495156.16200000001</v>
      </c>
      <c r="D2352" s="45">
        <f t="shared" si="51"/>
        <v>21305341.061999999</v>
      </c>
      <c r="E2352" s="82"/>
      <c r="F2352" s="82"/>
      <c r="G2352" s="82"/>
    </row>
    <row r="2353" spans="1:9" hidden="1" outlineLevel="1" x14ac:dyDescent="0.2">
      <c r="A2353" s="21" t="s">
        <v>681</v>
      </c>
      <c r="B2353" s="45">
        <v>7380307.5050000008</v>
      </c>
      <c r="C2353" s="45">
        <v>0</v>
      </c>
      <c r="D2353" s="45">
        <f t="shared" si="51"/>
        <v>7380307.5050000008</v>
      </c>
      <c r="E2353" s="82"/>
      <c r="F2353" s="82"/>
      <c r="G2353" s="82"/>
    </row>
    <row r="2354" spans="1:9" hidden="1" outlineLevel="1" x14ac:dyDescent="0.2">
      <c r="A2354" s="21" t="s">
        <v>682</v>
      </c>
      <c r="B2354" s="45">
        <v>5211560.97</v>
      </c>
      <c r="C2354" s="45">
        <v>3165.9460000000004</v>
      </c>
      <c r="D2354" s="45">
        <f t="shared" si="51"/>
        <v>5214726.9160000002</v>
      </c>
      <c r="E2354" s="82"/>
      <c r="F2354" s="82"/>
      <c r="G2354" s="82"/>
      <c r="I2354" s="82"/>
    </row>
    <row r="2355" spans="1:9" hidden="1" outlineLevel="1" x14ac:dyDescent="0.2">
      <c r="A2355" s="21" t="s">
        <v>683</v>
      </c>
      <c r="B2355" s="45">
        <v>2170776.0099999998</v>
      </c>
      <c r="C2355" s="45">
        <v>504</v>
      </c>
      <c r="D2355" s="45">
        <f t="shared" si="51"/>
        <v>2171280.0099999998</v>
      </c>
      <c r="E2355" s="82"/>
      <c r="F2355" s="82"/>
      <c r="G2355" s="82"/>
      <c r="I2355" s="82"/>
    </row>
    <row r="2356" spans="1:9" hidden="1" outlineLevel="1" x14ac:dyDescent="0.2">
      <c r="A2356" s="21" t="s">
        <v>684</v>
      </c>
      <c r="B2356" s="45">
        <v>2883184.5</v>
      </c>
      <c r="C2356" s="45">
        <v>918</v>
      </c>
      <c r="D2356" s="45">
        <f t="shared" si="51"/>
        <v>2884102.5</v>
      </c>
      <c r="E2356" s="82"/>
      <c r="F2356" s="82"/>
      <c r="G2356" s="82"/>
      <c r="I2356" s="82"/>
    </row>
    <row r="2357" spans="1:9" hidden="1" outlineLevel="1" x14ac:dyDescent="0.2">
      <c r="A2357" s="21" t="s">
        <v>685</v>
      </c>
      <c r="B2357" s="45">
        <v>80878924.664000005</v>
      </c>
      <c r="C2357" s="45">
        <v>1187717.473</v>
      </c>
      <c r="D2357" s="45">
        <f t="shared" si="51"/>
        <v>82066642.137000009</v>
      </c>
      <c r="E2357" s="82"/>
      <c r="F2357" s="82"/>
      <c r="G2357" s="82"/>
      <c r="I2357" s="82"/>
    </row>
    <row r="2358" spans="1:9" hidden="1" outlineLevel="1" x14ac:dyDescent="0.2">
      <c r="A2358" s="21" t="s">
        <v>686</v>
      </c>
      <c r="B2358" s="45">
        <v>6341251</v>
      </c>
      <c r="C2358" s="45">
        <v>627</v>
      </c>
      <c r="D2358" s="45">
        <f t="shared" si="51"/>
        <v>6341878</v>
      </c>
      <c r="E2358" s="82"/>
      <c r="F2358" s="82"/>
      <c r="G2358" s="82"/>
      <c r="I2358" s="82"/>
    </row>
    <row r="2359" spans="1:9" hidden="1" outlineLevel="1" x14ac:dyDescent="0.2">
      <c r="A2359" s="21" t="s">
        <v>687</v>
      </c>
      <c r="B2359" s="45">
        <v>778971</v>
      </c>
      <c r="C2359" s="45">
        <v>0</v>
      </c>
      <c r="D2359" s="45">
        <f t="shared" si="51"/>
        <v>778971</v>
      </c>
      <c r="E2359" s="82"/>
      <c r="F2359" s="82"/>
      <c r="G2359" s="82"/>
      <c r="I2359" s="82"/>
    </row>
    <row r="2360" spans="1:9" hidden="1" outlineLevel="1" x14ac:dyDescent="0.2">
      <c r="A2360" s="21" t="s">
        <v>688</v>
      </c>
      <c r="B2360" s="45">
        <v>3008555.0010000002</v>
      </c>
      <c r="C2360" s="45">
        <v>0</v>
      </c>
      <c r="D2360" s="45">
        <f t="shared" si="51"/>
        <v>3008555.0010000002</v>
      </c>
      <c r="E2360" s="82"/>
      <c r="F2360" s="82"/>
      <c r="G2360" s="82"/>
      <c r="I2360" s="82"/>
    </row>
    <row r="2361" spans="1:9" hidden="1" outlineLevel="1" x14ac:dyDescent="0.2">
      <c r="A2361" s="21" t="s">
        <v>689</v>
      </c>
      <c r="B2361" s="45">
        <v>12784180.93</v>
      </c>
      <c r="C2361" s="45">
        <v>0</v>
      </c>
      <c r="D2361" s="45">
        <f t="shared" si="51"/>
        <v>12784180.93</v>
      </c>
      <c r="E2361" s="82"/>
      <c r="F2361" s="82"/>
      <c r="G2361" s="82"/>
      <c r="I2361" s="82"/>
    </row>
    <row r="2362" spans="1:9" hidden="1" outlineLevel="1" x14ac:dyDescent="0.2">
      <c r="A2362" s="21" t="s">
        <v>690</v>
      </c>
      <c r="B2362" s="45">
        <v>10058506.942</v>
      </c>
      <c r="C2362" s="45">
        <v>11325</v>
      </c>
      <c r="D2362" s="45">
        <f t="shared" si="51"/>
        <v>10069831.942</v>
      </c>
      <c r="E2362" s="82"/>
      <c r="F2362" s="82"/>
      <c r="G2362" s="82"/>
      <c r="I2362" s="82"/>
    </row>
    <row r="2363" spans="1:9" hidden="1" outlineLevel="1" x14ac:dyDescent="0.2">
      <c r="A2363" s="21" t="s">
        <v>691</v>
      </c>
      <c r="B2363" s="45">
        <v>3861927</v>
      </c>
      <c r="C2363" s="45">
        <v>149977.79800000001</v>
      </c>
      <c r="D2363" s="45">
        <f t="shared" si="51"/>
        <v>4011904.798</v>
      </c>
      <c r="E2363" s="82"/>
      <c r="F2363" s="82"/>
      <c r="G2363" s="82"/>
      <c r="I2363" s="82"/>
    </row>
    <row r="2364" spans="1:9" hidden="1" outlineLevel="1" x14ac:dyDescent="0.2">
      <c r="A2364" s="21" t="s">
        <v>692</v>
      </c>
      <c r="B2364" s="45">
        <v>106206139.66000001</v>
      </c>
      <c r="C2364" s="45">
        <v>1352589.99</v>
      </c>
      <c r="D2364" s="45">
        <f t="shared" si="51"/>
        <v>107558729.65000001</v>
      </c>
      <c r="E2364" s="82"/>
      <c r="F2364" s="82"/>
      <c r="G2364" s="82"/>
      <c r="I2364" s="82"/>
    </row>
    <row r="2365" spans="1:9" hidden="1" outlineLevel="1" x14ac:dyDescent="0.2">
      <c r="A2365" s="21" t="s">
        <v>693</v>
      </c>
      <c r="B2365" s="45">
        <v>9688188</v>
      </c>
      <c r="C2365" s="45">
        <v>0</v>
      </c>
      <c r="D2365" s="45">
        <f t="shared" si="51"/>
        <v>9688188</v>
      </c>
      <c r="E2365" s="82"/>
      <c r="F2365" s="82"/>
      <c r="G2365" s="82"/>
      <c r="I2365" s="82"/>
    </row>
    <row r="2366" spans="1:9" hidden="1" outlineLevel="1" x14ac:dyDescent="0.2">
      <c r="A2366" s="21" t="s">
        <v>694</v>
      </c>
      <c r="B2366" s="45">
        <v>3763457</v>
      </c>
      <c r="C2366" s="45">
        <v>0</v>
      </c>
      <c r="D2366" s="45">
        <f t="shared" si="51"/>
        <v>3763457</v>
      </c>
      <c r="E2366" s="82"/>
      <c r="F2366" s="82"/>
      <c r="G2366" s="82"/>
      <c r="I2366" s="82"/>
    </row>
    <row r="2367" spans="1:9" hidden="1" outlineLevel="1" x14ac:dyDescent="0.2">
      <c r="A2367" s="21" t="s">
        <v>695</v>
      </c>
      <c r="B2367" s="45">
        <v>2323180</v>
      </c>
      <c r="C2367" s="45">
        <v>0</v>
      </c>
      <c r="D2367" s="45">
        <f t="shared" si="51"/>
        <v>2323180</v>
      </c>
      <c r="E2367" s="82"/>
      <c r="F2367" s="82"/>
      <c r="G2367" s="82"/>
      <c r="I2367" s="82"/>
    </row>
    <row r="2368" spans="1:9" hidden="1" outlineLevel="1" x14ac:dyDescent="0.2">
      <c r="A2368" s="21" t="s">
        <v>696</v>
      </c>
      <c r="B2368" s="45">
        <v>2558201</v>
      </c>
      <c r="C2368" s="45">
        <v>996</v>
      </c>
      <c r="D2368" s="45">
        <f t="shared" si="51"/>
        <v>2559197</v>
      </c>
      <c r="E2368" s="82"/>
      <c r="F2368" s="82"/>
      <c r="G2368" s="82"/>
      <c r="I2368" s="82"/>
    </row>
    <row r="2369" spans="1:9" hidden="1" outlineLevel="1" x14ac:dyDescent="0.2">
      <c r="A2369" s="21" t="s">
        <v>697</v>
      </c>
      <c r="B2369" s="45">
        <v>3510325</v>
      </c>
      <c r="C2369" s="45">
        <v>0</v>
      </c>
      <c r="D2369" s="45">
        <f t="shared" si="51"/>
        <v>3510325</v>
      </c>
      <c r="E2369" s="82"/>
      <c r="F2369" s="82"/>
      <c r="G2369" s="82"/>
      <c r="I2369" s="82"/>
    </row>
    <row r="2370" spans="1:9" hidden="1" outlineLevel="1" x14ac:dyDescent="0.2">
      <c r="A2370" s="21" t="s">
        <v>698</v>
      </c>
      <c r="B2370" s="45">
        <v>6397133.1809999999</v>
      </c>
      <c r="C2370" s="45">
        <v>0</v>
      </c>
      <c r="D2370" s="45">
        <f t="shared" si="51"/>
        <v>6397133.1809999999</v>
      </c>
      <c r="E2370" s="82"/>
      <c r="F2370" s="82"/>
      <c r="G2370" s="82"/>
      <c r="I2370" s="82"/>
    </row>
    <row r="2371" spans="1:9" hidden="1" outlineLevel="1" x14ac:dyDescent="0.2">
      <c r="A2371" s="21" t="s">
        <v>699</v>
      </c>
      <c r="B2371" s="45">
        <v>14209593</v>
      </c>
      <c r="C2371" s="45">
        <v>0</v>
      </c>
      <c r="D2371" s="45">
        <f t="shared" si="51"/>
        <v>14209593</v>
      </c>
      <c r="E2371" s="82"/>
      <c r="F2371" s="82"/>
      <c r="G2371" s="82"/>
      <c r="I2371" s="82"/>
    </row>
    <row r="2372" spans="1:9" hidden="1" outlineLevel="1" x14ac:dyDescent="0.2">
      <c r="A2372" s="21" t="s">
        <v>700</v>
      </c>
      <c r="B2372" s="45">
        <v>25892891.723999999</v>
      </c>
      <c r="C2372" s="45">
        <v>0</v>
      </c>
      <c r="D2372" s="45">
        <f t="shared" si="51"/>
        <v>25892891.723999999</v>
      </c>
      <c r="E2372" s="82"/>
      <c r="F2372" s="82"/>
      <c r="G2372" s="82"/>
      <c r="I2372" s="82"/>
    </row>
    <row r="2373" spans="1:9" hidden="1" outlineLevel="1" x14ac:dyDescent="0.2">
      <c r="A2373" s="21" t="s">
        <v>701</v>
      </c>
      <c r="B2373" s="45">
        <v>1705624.602</v>
      </c>
      <c r="C2373" s="45">
        <v>7446.44</v>
      </c>
      <c r="D2373" s="45">
        <f t="shared" si="51"/>
        <v>1713071.0419999999</v>
      </c>
      <c r="E2373" s="82"/>
      <c r="F2373" s="82"/>
      <c r="G2373" s="82"/>
      <c r="I2373" s="82"/>
    </row>
    <row r="2374" spans="1:9" hidden="1" outlineLevel="1" x14ac:dyDescent="0.2">
      <c r="A2374" s="21" t="s">
        <v>702</v>
      </c>
      <c r="B2374" s="45">
        <v>11609456.929</v>
      </c>
      <c r="C2374" s="45">
        <v>-61693.536999999997</v>
      </c>
      <c r="D2374" s="45">
        <f t="shared" si="51"/>
        <v>11547763.391999999</v>
      </c>
      <c r="E2374" s="82"/>
      <c r="F2374" s="82"/>
      <c r="G2374" s="82"/>
      <c r="I2374" s="82"/>
    </row>
    <row r="2375" spans="1:9" hidden="1" outlineLevel="1" x14ac:dyDescent="0.2">
      <c r="A2375" s="21" t="s">
        <v>703</v>
      </c>
      <c r="B2375" s="45">
        <v>2240720</v>
      </c>
      <c r="C2375" s="45">
        <v>0</v>
      </c>
      <c r="D2375" s="45">
        <f t="shared" si="51"/>
        <v>2240720</v>
      </c>
      <c r="E2375" s="82"/>
      <c r="F2375" s="82"/>
      <c r="G2375" s="82"/>
      <c r="I2375" s="82"/>
    </row>
    <row r="2376" spans="1:9" hidden="1" outlineLevel="1" x14ac:dyDescent="0.2">
      <c r="A2376" s="21" t="s">
        <v>704</v>
      </c>
      <c r="B2376" s="45">
        <v>113720616</v>
      </c>
      <c r="C2376" s="45">
        <v>1650579</v>
      </c>
      <c r="D2376" s="45">
        <f t="shared" si="51"/>
        <v>115371195</v>
      </c>
      <c r="E2376" s="82"/>
      <c r="F2376" s="82"/>
      <c r="G2376" s="82"/>
      <c r="I2376" s="82"/>
    </row>
    <row r="2377" spans="1:9" hidden="1" outlineLevel="1" x14ac:dyDescent="0.2">
      <c r="A2377" s="21" t="s">
        <v>705</v>
      </c>
      <c r="B2377" s="45">
        <v>1339883</v>
      </c>
      <c r="C2377" s="45">
        <v>0</v>
      </c>
      <c r="D2377" s="45">
        <f t="shared" si="51"/>
        <v>1339883</v>
      </c>
      <c r="E2377" s="82"/>
      <c r="F2377" s="82"/>
      <c r="G2377" s="82"/>
      <c r="I2377" s="82"/>
    </row>
    <row r="2378" spans="1:9" hidden="1" outlineLevel="1" x14ac:dyDescent="0.2">
      <c r="A2378" s="21" t="s">
        <v>706</v>
      </c>
      <c r="B2378" s="45">
        <v>5055343.13</v>
      </c>
      <c r="C2378" s="45">
        <v>-2169</v>
      </c>
      <c r="D2378" s="45">
        <f t="shared" si="51"/>
        <v>5053174.13</v>
      </c>
      <c r="E2378" s="82"/>
      <c r="F2378" s="82"/>
      <c r="G2378" s="82"/>
      <c r="I2378" s="82"/>
    </row>
    <row r="2379" spans="1:9" hidden="1" outlineLevel="1" x14ac:dyDescent="0.2">
      <c r="A2379" s="21" t="s">
        <v>707</v>
      </c>
      <c r="B2379" s="45">
        <v>2143434</v>
      </c>
      <c r="C2379" s="45">
        <v>0</v>
      </c>
      <c r="D2379" s="45">
        <f t="shared" si="51"/>
        <v>2143434</v>
      </c>
      <c r="E2379" s="82"/>
      <c r="F2379" s="82"/>
      <c r="G2379" s="82"/>
      <c r="I2379" s="82"/>
    </row>
    <row r="2380" spans="1:9" hidden="1" outlineLevel="1" x14ac:dyDescent="0.2">
      <c r="A2380" s="21" t="s">
        <v>708</v>
      </c>
      <c r="B2380" s="45">
        <v>5597490</v>
      </c>
      <c r="C2380" s="45">
        <v>0</v>
      </c>
      <c r="D2380" s="45">
        <f t="shared" si="51"/>
        <v>5597490</v>
      </c>
      <c r="E2380" s="82"/>
      <c r="F2380" s="82"/>
      <c r="G2380" s="82"/>
      <c r="I2380" s="82"/>
    </row>
    <row r="2381" spans="1:9" hidden="1" outlineLevel="1" x14ac:dyDescent="0.2">
      <c r="A2381" s="21" t="s">
        <v>709</v>
      </c>
      <c r="B2381" s="45">
        <v>11972772.960000001</v>
      </c>
      <c r="C2381" s="45">
        <v>0</v>
      </c>
      <c r="D2381" s="45">
        <f t="shared" si="51"/>
        <v>11972772.960000001</v>
      </c>
      <c r="E2381" s="82"/>
      <c r="F2381" s="82"/>
      <c r="G2381" s="82"/>
      <c r="I2381" s="82"/>
    </row>
    <row r="2382" spans="1:9" hidden="1" outlineLevel="1" x14ac:dyDescent="0.2">
      <c r="A2382" s="21" t="s">
        <v>710</v>
      </c>
      <c r="B2382" s="45">
        <v>5176008.4000000004</v>
      </c>
      <c r="C2382" s="45">
        <v>0</v>
      </c>
      <c r="D2382" s="45">
        <f t="shared" si="51"/>
        <v>5176008.4000000004</v>
      </c>
      <c r="E2382" s="82"/>
      <c r="F2382" s="82"/>
      <c r="G2382" s="82"/>
      <c r="I2382" s="82"/>
    </row>
    <row r="2383" spans="1:9" hidden="1" outlineLevel="1" x14ac:dyDescent="0.2">
      <c r="A2383" s="21" t="s">
        <v>711</v>
      </c>
      <c r="B2383" s="45">
        <v>5653901.5880000005</v>
      </c>
      <c r="C2383" s="45">
        <v>0</v>
      </c>
      <c r="D2383" s="45">
        <f t="shared" si="51"/>
        <v>5653901.5880000005</v>
      </c>
      <c r="E2383" s="82"/>
      <c r="F2383" s="82"/>
      <c r="G2383" s="82"/>
      <c r="I2383" s="82"/>
    </row>
    <row r="2384" spans="1:9" hidden="1" outlineLevel="1" x14ac:dyDescent="0.2">
      <c r="A2384" s="21" t="s">
        <v>712</v>
      </c>
      <c r="B2384" s="45">
        <v>2026765</v>
      </c>
      <c r="C2384" s="45">
        <v>0</v>
      </c>
      <c r="D2384" s="45">
        <f t="shared" si="51"/>
        <v>2026765</v>
      </c>
      <c r="E2384" s="82"/>
      <c r="F2384" s="82"/>
      <c r="G2384" s="82"/>
      <c r="I2384" s="82"/>
    </row>
    <row r="2385" spans="1:9" hidden="1" outlineLevel="1" x14ac:dyDescent="0.2">
      <c r="A2385" s="21" t="s">
        <v>713</v>
      </c>
      <c r="B2385" s="45">
        <v>8093691.2630000003</v>
      </c>
      <c r="C2385" s="45">
        <v>942.48800000000006</v>
      </c>
      <c r="D2385" s="45">
        <f t="shared" si="51"/>
        <v>8094633.7510000002</v>
      </c>
      <c r="E2385" s="82"/>
      <c r="F2385" s="82"/>
      <c r="G2385" s="82"/>
      <c r="I2385" s="82"/>
    </row>
    <row r="2386" spans="1:9" hidden="1" outlineLevel="1" x14ac:dyDescent="0.2">
      <c r="A2386" s="21" t="s">
        <v>714</v>
      </c>
      <c r="B2386" s="45">
        <v>1211013</v>
      </c>
      <c r="C2386" s="45">
        <v>0</v>
      </c>
      <c r="D2386" s="45">
        <f t="shared" si="51"/>
        <v>1211013</v>
      </c>
      <c r="E2386" s="82"/>
      <c r="F2386" s="82"/>
      <c r="G2386" s="82"/>
      <c r="I2386" s="82"/>
    </row>
    <row r="2387" spans="1:9" hidden="1" outlineLevel="1" x14ac:dyDescent="0.2">
      <c r="A2387" s="21" t="s">
        <v>715</v>
      </c>
      <c r="B2387" s="45">
        <v>8654830.2579999994</v>
      </c>
      <c r="C2387" s="45">
        <v>-331</v>
      </c>
      <c r="D2387" s="45">
        <f t="shared" si="51"/>
        <v>8654499.2579999994</v>
      </c>
      <c r="E2387" s="82"/>
      <c r="F2387" s="82"/>
      <c r="G2387" s="82"/>
      <c r="I2387" s="82"/>
    </row>
    <row r="2388" spans="1:9" hidden="1" outlineLevel="1" x14ac:dyDescent="0.2">
      <c r="A2388" s="21" t="s">
        <v>716</v>
      </c>
      <c r="B2388" s="45">
        <v>7403421.8930000002</v>
      </c>
      <c r="C2388" s="45">
        <v>0</v>
      </c>
      <c r="D2388" s="45">
        <f t="shared" si="51"/>
        <v>7403421.8930000002</v>
      </c>
      <c r="E2388" s="82"/>
      <c r="F2388" s="82"/>
      <c r="G2388" s="82"/>
      <c r="I2388" s="82"/>
    </row>
    <row r="2389" spans="1:9" hidden="1" outlineLevel="1" x14ac:dyDescent="0.2">
      <c r="A2389" s="21" t="s">
        <v>717</v>
      </c>
      <c r="B2389" s="45">
        <v>6714880.8300000001</v>
      </c>
      <c r="C2389" s="45">
        <v>-1353</v>
      </c>
      <c r="D2389" s="45">
        <f t="shared" si="51"/>
        <v>6713527.8300000001</v>
      </c>
      <c r="E2389" s="82"/>
      <c r="F2389" s="82"/>
      <c r="G2389" s="82"/>
      <c r="I2389" s="82"/>
    </row>
    <row r="2390" spans="1:9" hidden="1" outlineLevel="1" x14ac:dyDescent="0.2">
      <c r="A2390" s="21" t="s">
        <v>718</v>
      </c>
      <c r="B2390" s="45">
        <v>6224569</v>
      </c>
      <c r="C2390" s="45">
        <v>0</v>
      </c>
      <c r="D2390" s="45">
        <f t="shared" si="51"/>
        <v>6224569</v>
      </c>
      <c r="E2390" s="82"/>
      <c r="F2390" s="82"/>
      <c r="G2390" s="82"/>
      <c r="I2390" s="82"/>
    </row>
    <row r="2391" spans="1:9" hidden="1" outlineLevel="1" x14ac:dyDescent="0.2">
      <c r="A2391" s="21" t="s">
        <v>719</v>
      </c>
      <c r="B2391" s="45">
        <v>6925158.7569999993</v>
      </c>
      <c r="C2391" s="45">
        <v>-2035</v>
      </c>
      <c r="D2391" s="45">
        <f t="shared" si="51"/>
        <v>6923123.7569999993</v>
      </c>
      <c r="E2391" s="82"/>
      <c r="F2391" s="82"/>
      <c r="G2391" s="82"/>
      <c r="I2391" s="82"/>
    </row>
    <row r="2392" spans="1:9" hidden="1" outlineLevel="1" x14ac:dyDescent="0.2">
      <c r="A2392" s="21" t="s">
        <v>720</v>
      </c>
      <c r="B2392" s="45">
        <v>35079606.409000002</v>
      </c>
      <c r="C2392" s="45">
        <v>0</v>
      </c>
      <c r="D2392" s="45">
        <f t="shared" si="51"/>
        <v>35079606.409000002</v>
      </c>
      <c r="E2392" s="82"/>
      <c r="F2392" s="82"/>
      <c r="G2392" s="82"/>
      <c r="I2392" s="82"/>
    </row>
    <row r="2393" spans="1:9" hidden="1" outlineLevel="1" x14ac:dyDescent="0.2">
      <c r="A2393" s="21" t="s">
        <v>721</v>
      </c>
      <c r="B2393" s="45">
        <v>2540223</v>
      </c>
      <c r="C2393" s="45">
        <v>0</v>
      </c>
      <c r="D2393" s="45">
        <f t="shared" si="51"/>
        <v>2540223</v>
      </c>
      <c r="E2393" s="82"/>
      <c r="F2393" s="82"/>
      <c r="G2393" s="82"/>
      <c r="I2393" s="82"/>
    </row>
    <row r="2394" spans="1:9" hidden="1" outlineLevel="1" x14ac:dyDescent="0.2">
      <c r="A2394" s="21" t="s">
        <v>722</v>
      </c>
      <c r="B2394" s="45">
        <v>6390484</v>
      </c>
      <c r="C2394" s="45">
        <v>785794.07799999998</v>
      </c>
      <c r="D2394" s="45">
        <f t="shared" si="51"/>
        <v>7176278.0779999997</v>
      </c>
      <c r="E2394" s="82"/>
      <c r="F2394" s="82"/>
      <c r="G2394" s="82"/>
      <c r="I2394" s="82"/>
    </row>
    <row r="2395" spans="1:9" hidden="1" outlineLevel="1" x14ac:dyDescent="0.2">
      <c r="A2395" s="21" t="s">
        <v>723</v>
      </c>
      <c r="B2395" s="45">
        <v>11204135.536</v>
      </c>
      <c r="C2395" s="45">
        <v>92577.98</v>
      </c>
      <c r="D2395" s="45">
        <f t="shared" si="51"/>
        <v>11296713.516000001</v>
      </c>
      <c r="E2395" s="82"/>
      <c r="F2395" s="82"/>
      <c r="G2395" s="82"/>
      <c r="I2395" s="82"/>
    </row>
    <row r="2396" spans="1:9" hidden="1" outlineLevel="1" x14ac:dyDescent="0.2">
      <c r="A2396" s="21" t="s">
        <v>724</v>
      </c>
      <c r="B2396" s="45">
        <v>9611823.0669999998</v>
      </c>
      <c r="C2396" s="45">
        <v>0</v>
      </c>
      <c r="D2396" s="45">
        <f t="shared" si="51"/>
        <v>9611823.0669999998</v>
      </c>
      <c r="E2396" s="82"/>
      <c r="F2396" s="82"/>
      <c r="G2396" s="82"/>
      <c r="I2396" s="82"/>
    </row>
    <row r="2397" spans="1:9" hidden="1" outlineLevel="1" x14ac:dyDescent="0.2">
      <c r="A2397" s="21" t="s">
        <v>725</v>
      </c>
      <c r="B2397" s="45">
        <v>2458296</v>
      </c>
      <c r="C2397" s="45">
        <v>0</v>
      </c>
      <c r="D2397" s="45">
        <f t="shared" si="51"/>
        <v>2458296</v>
      </c>
      <c r="E2397" s="82"/>
      <c r="F2397" s="82"/>
      <c r="G2397" s="82"/>
      <c r="I2397" s="82"/>
    </row>
    <row r="2398" spans="1:9" hidden="1" outlineLevel="1" x14ac:dyDescent="0.2">
      <c r="A2398" s="21" t="s">
        <v>726</v>
      </c>
      <c r="B2398" s="45">
        <v>4084301.699</v>
      </c>
      <c r="C2398" s="45">
        <v>0</v>
      </c>
      <c r="D2398" s="45">
        <f t="shared" si="51"/>
        <v>4084301.699</v>
      </c>
      <c r="E2398" s="82"/>
      <c r="F2398" s="82"/>
      <c r="G2398" s="82"/>
      <c r="I2398" s="82"/>
    </row>
    <row r="2399" spans="1:9" hidden="1" outlineLevel="1" x14ac:dyDescent="0.2">
      <c r="A2399" s="21" t="s">
        <v>727</v>
      </c>
      <c r="B2399" s="45">
        <v>10783739.999</v>
      </c>
      <c r="C2399" s="45">
        <v>136840.57399999999</v>
      </c>
      <c r="D2399" s="45">
        <f t="shared" ref="D2399:D2462" si="52">B2399+C2399</f>
        <v>10920580.572999999</v>
      </c>
      <c r="E2399" s="82"/>
      <c r="F2399" s="82"/>
      <c r="G2399" s="82"/>
      <c r="I2399" s="82"/>
    </row>
    <row r="2400" spans="1:9" hidden="1" outlineLevel="1" x14ac:dyDescent="0.2">
      <c r="A2400" s="21" t="s">
        <v>728</v>
      </c>
      <c r="B2400" s="45">
        <v>61433690.409000002</v>
      </c>
      <c r="C2400" s="45">
        <v>0</v>
      </c>
      <c r="D2400" s="45">
        <f t="shared" si="52"/>
        <v>61433690.409000002</v>
      </c>
      <c r="E2400" s="82"/>
      <c r="F2400" s="82"/>
      <c r="G2400" s="82"/>
      <c r="I2400" s="82"/>
    </row>
    <row r="2401" spans="1:9" hidden="1" outlineLevel="1" x14ac:dyDescent="0.2">
      <c r="A2401" s="21" t="s">
        <v>729</v>
      </c>
      <c r="B2401" s="45">
        <v>0</v>
      </c>
      <c r="C2401" s="45">
        <v>0</v>
      </c>
      <c r="D2401" s="45">
        <f t="shared" si="52"/>
        <v>0</v>
      </c>
      <c r="E2401" s="82"/>
      <c r="F2401" s="82"/>
      <c r="G2401" s="82"/>
      <c r="I2401" s="82"/>
    </row>
    <row r="2402" spans="1:9" hidden="1" outlineLevel="1" x14ac:dyDescent="0.2">
      <c r="A2402" s="21" t="s">
        <v>730</v>
      </c>
      <c r="B2402" s="45">
        <v>21559460.278999999</v>
      </c>
      <c r="C2402" s="45">
        <v>96146.6</v>
      </c>
      <c r="D2402" s="45">
        <f t="shared" si="52"/>
        <v>21655606.879000001</v>
      </c>
      <c r="E2402" s="82"/>
      <c r="F2402" s="82"/>
      <c r="G2402" s="82"/>
      <c r="I2402" s="82"/>
    </row>
    <row r="2403" spans="1:9" hidden="1" outlineLevel="1" x14ac:dyDescent="0.2">
      <c r="A2403" s="21" t="s">
        <v>377</v>
      </c>
      <c r="B2403" s="45">
        <v>2701763</v>
      </c>
      <c r="C2403" s="45">
        <v>14146</v>
      </c>
      <c r="D2403" s="45">
        <f t="shared" si="52"/>
        <v>2715909</v>
      </c>
      <c r="E2403" s="82"/>
      <c r="F2403" s="82"/>
      <c r="G2403" s="82"/>
      <c r="I2403" s="82"/>
    </row>
    <row r="2404" spans="1:9" hidden="1" outlineLevel="1" x14ac:dyDescent="0.2">
      <c r="A2404" s="21" t="s">
        <v>731</v>
      </c>
      <c r="B2404" s="45">
        <v>42418938.075999998</v>
      </c>
      <c r="C2404" s="45">
        <v>217420.77</v>
      </c>
      <c r="D2404" s="45">
        <f t="shared" si="52"/>
        <v>42636358.846000001</v>
      </c>
      <c r="E2404" s="82"/>
      <c r="F2404" s="82"/>
      <c r="G2404" s="82"/>
      <c r="I2404" s="82"/>
    </row>
    <row r="2405" spans="1:9" hidden="1" outlineLevel="1" x14ac:dyDescent="0.2">
      <c r="A2405" s="21" t="s">
        <v>732</v>
      </c>
      <c r="B2405" s="45">
        <v>10308050</v>
      </c>
      <c r="C2405" s="45">
        <v>-1332</v>
      </c>
      <c r="D2405" s="45">
        <f t="shared" si="52"/>
        <v>10306718</v>
      </c>
      <c r="E2405" s="82"/>
      <c r="F2405" s="82"/>
      <c r="G2405" s="82"/>
      <c r="I2405" s="82"/>
    </row>
    <row r="2406" spans="1:9" hidden="1" outlineLevel="1" x14ac:dyDescent="0.2">
      <c r="A2406" s="21" t="s">
        <v>733</v>
      </c>
      <c r="B2406" s="45">
        <v>5102706</v>
      </c>
      <c r="C2406" s="45">
        <v>0</v>
      </c>
      <c r="D2406" s="45">
        <f t="shared" si="52"/>
        <v>5102706</v>
      </c>
      <c r="E2406" s="82"/>
      <c r="F2406" s="82"/>
      <c r="G2406" s="82"/>
      <c r="I2406" s="82"/>
    </row>
    <row r="2407" spans="1:9" hidden="1" outlineLevel="1" x14ac:dyDescent="0.2">
      <c r="A2407" s="21" t="s">
        <v>266</v>
      </c>
      <c r="B2407" s="45">
        <v>2916564.9019999998</v>
      </c>
      <c r="C2407" s="45">
        <v>0</v>
      </c>
      <c r="D2407" s="45">
        <f t="shared" si="52"/>
        <v>2916564.9019999998</v>
      </c>
      <c r="E2407" s="82"/>
      <c r="F2407" s="82"/>
      <c r="G2407" s="82"/>
      <c r="I2407" s="82"/>
    </row>
    <row r="2408" spans="1:9" hidden="1" outlineLevel="1" x14ac:dyDescent="0.2">
      <c r="A2408" s="21" t="s">
        <v>734</v>
      </c>
      <c r="B2408" s="45">
        <v>6662573.2719999999</v>
      </c>
      <c r="C2408" s="45">
        <v>226722.79700000002</v>
      </c>
      <c r="D2408" s="45">
        <f t="shared" si="52"/>
        <v>6889296.0690000001</v>
      </c>
      <c r="E2408" s="82"/>
      <c r="F2408" s="82"/>
      <c r="G2408" s="82"/>
      <c r="I2408" s="82"/>
    </row>
    <row r="2409" spans="1:9" hidden="1" outlineLevel="1" x14ac:dyDescent="0.2">
      <c r="A2409" s="21" t="s">
        <v>735</v>
      </c>
      <c r="B2409" s="45">
        <v>58665068</v>
      </c>
      <c r="C2409" s="45">
        <v>-116870</v>
      </c>
      <c r="D2409" s="45">
        <f t="shared" si="52"/>
        <v>58548198</v>
      </c>
      <c r="E2409" s="82"/>
      <c r="F2409" s="82"/>
      <c r="G2409" s="82"/>
      <c r="I2409" s="82"/>
    </row>
    <row r="2410" spans="1:9" hidden="1" outlineLevel="1" x14ac:dyDescent="0.2">
      <c r="A2410" s="21" t="s">
        <v>736</v>
      </c>
      <c r="B2410" s="45">
        <v>14365510</v>
      </c>
      <c r="C2410" s="45">
        <v>0</v>
      </c>
      <c r="D2410" s="45">
        <f t="shared" si="52"/>
        <v>14365510</v>
      </c>
      <c r="E2410" s="82"/>
      <c r="F2410" s="82"/>
      <c r="G2410" s="82"/>
      <c r="I2410" s="82"/>
    </row>
    <row r="2411" spans="1:9" hidden="1" outlineLevel="1" x14ac:dyDescent="0.2">
      <c r="A2411" s="21" t="s">
        <v>737</v>
      </c>
      <c r="B2411" s="45">
        <v>2312371.9500000002</v>
      </c>
      <c r="C2411" s="45">
        <v>0</v>
      </c>
      <c r="D2411" s="45">
        <f t="shared" si="52"/>
        <v>2312371.9500000002</v>
      </c>
      <c r="E2411" s="82"/>
      <c r="F2411" s="82"/>
      <c r="G2411" s="82"/>
      <c r="I2411" s="82"/>
    </row>
    <row r="2412" spans="1:9" hidden="1" outlineLevel="1" x14ac:dyDescent="0.2">
      <c r="A2412" s="21" t="s">
        <v>738</v>
      </c>
      <c r="B2412" s="45">
        <v>8333983</v>
      </c>
      <c r="C2412" s="45">
        <v>0</v>
      </c>
      <c r="D2412" s="45">
        <f t="shared" si="52"/>
        <v>8333983</v>
      </c>
      <c r="E2412" s="82"/>
      <c r="F2412" s="82"/>
      <c r="G2412" s="82"/>
      <c r="I2412" s="82"/>
    </row>
    <row r="2413" spans="1:9" hidden="1" outlineLevel="1" x14ac:dyDescent="0.2">
      <c r="A2413" s="21" t="s">
        <v>739</v>
      </c>
      <c r="B2413" s="45">
        <v>2504810.5</v>
      </c>
      <c r="C2413" s="45">
        <v>129273</v>
      </c>
      <c r="D2413" s="45">
        <f t="shared" si="52"/>
        <v>2634083.5</v>
      </c>
      <c r="E2413" s="82"/>
      <c r="F2413" s="82"/>
      <c r="G2413" s="82"/>
      <c r="I2413" s="82"/>
    </row>
    <row r="2414" spans="1:9" hidden="1" outlineLevel="1" x14ac:dyDescent="0.2">
      <c r="A2414" s="21" t="s">
        <v>740</v>
      </c>
      <c r="B2414" s="45">
        <v>504858</v>
      </c>
      <c r="C2414" s="45">
        <v>0</v>
      </c>
      <c r="D2414" s="45">
        <f t="shared" si="52"/>
        <v>504858</v>
      </c>
      <c r="E2414" s="82"/>
      <c r="F2414" s="82"/>
      <c r="G2414" s="82"/>
      <c r="I2414" s="82"/>
    </row>
    <row r="2415" spans="1:9" hidden="1" outlineLevel="1" x14ac:dyDescent="0.2">
      <c r="A2415" s="21" t="s">
        <v>741</v>
      </c>
      <c r="B2415" s="45">
        <v>778780</v>
      </c>
      <c r="C2415" s="45">
        <v>0</v>
      </c>
      <c r="D2415" s="45">
        <f t="shared" si="52"/>
        <v>778780</v>
      </c>
      <c r="E2415" s="82"/>
      <c r="F2415" s="82"/>
      <c r="G2415" s="82"/>
      <c r="I2415" s="82"/>
    </row>
    <row r="2416" spans="1:9" hidden="1" outlineLevel="1" x14ac:dyDescent="0.2">
      <c r="A2416" s="21" t="s">
        <v>742</v>
      </c>
      <c r="B2416" s="45">
        <v>17650585</v>
      </c>
      <c r="C2416" s="45">
        <v>0</v>
      </c>
      <c r="D2416" s="45">
        <f t="shared" si="52"/>
        <v>17650585</v>
      </c>
      <c r="E2416" s="82"/>
      <c r="F2416" s="82"/>
      <c r="G2416" s="82"/>
      <c r="I2416" s="82"/>
    </row>
    <row r="2417" spans="1:9" hidden="1" outlineLevel="1" x14ac:dyDescent="0.2">
      <c r="A2417" s="21" t="s">
        <v>743</v>
      </c>
      <c r="B2417" s="45">
        <v>4281128.3509999998</v>
      </c>
      <c r="C2417" s="45">
        <v>0</v>
      </c>
      <c r="D2417" s="45">
        <f t="shared" si="52"/>
        <v>4281128.3509999998</v>
      </c>
      <c r="E2417" s="82"/>
      <c r="F2417" s="82"/>
      <c r="G2417" s="82"/>
      <c r="I2417" s="82"/>
    </row>
    <row r="2418" spans="1:9" hidden="1" outlineLevel="1" x14ac:dyDescent="0.2">
      <c r="A2418" s="21" t="s">
        <v>744</v>
      </c>
      <c r="B2418" s="45">
        <v>2787373</v>
      </c>
      <c r="C2418" s="45">
        <v>1910</v>
      </c>
      <c r="D2418" s="45">
        <f t="shared" si="52"/>
        <v>2789283</v>
      </c>
      <c r="E2418" s="82"/>
      <c r="F2418" s="82"/>
      <c r="G2418" s="82"/>
      <c r="I2418" s="82"/>
    </row>
    <row r="2419" spans="1:9" hidden="1" outlineLevel="1" x14ac:dyDescent="0.2">
      <c r="A2419" s="21" t="s">
        <v>745</v>
      </c>
      <c r="B2419" s="45">
        <v>18496033.125</v>
      </c>
      <c r="C2419" s="45">
        <v>0</v>
      </c>
      <c r="D2419" s="45">
        <f t="shared" si="52"/>
        <v>18496033.125</v>
      </c>
      <c r="E2419" s="82"/>
      <c r="F2419" s="82"/>
      <c r="G2419" s="82"/>
      <c r="I2419" s="82"/>
    </row>
    <row r="2420" spans="1:9" hidden="1" outlineLevel="1" x14ac:dyDescent="0.2">
      <c r="A2420" s="21" t="s">
        <v>746</v>
      </c>
      <c r="B2420" s="45">
        <v>8999631</v>
      </c>
      <c r="C2420" s="45">
        <v>0</v>
      </c>
      <c r="D2420" s="45">
        <f t="shared" si="52"/>
        <v>8999631</v>
      </c>
      <c r="E2420" s="82"/>
      <c r="F2420" s="82"/>
      <c r="G2420" s="82"/>
      <c r="I2420" s="82"/>
    </row>
    <row r="2421" spans="1:9" hidden="1" outlineLevel="1" x14ac:dyDescent="0.2">
      <c r="A2421" s="21" t="s">
        <v>747</v>
      </c>
      <c r="B2421" s="45">
        <v>2862038</v>
      </c>
      <c r="C2421" s="45">
        <v>32118</v>
      </c>
      <c r="D2421" s="45">
        <f t="shared" si="52"/>
        <v>2894156</v>
      </c>
      <c r="E2421" s="82"/>
      <c r="F2421" s="82"/>
      <c r="G2421" s="82"/>
      <c r="I2421" s="82"/>
    </row>
    <row r="2422" spans="1:9" hidden="1" outlineLevel="1" x14ac:dyDescent="0.2">
      <c r="A2422" s="21" t="s">
        <v>748</v>
      </c>
      <c r="B2422" s="45">
        <v>6275781.4539999999</v>
      </c>
      <c r="C2422" s="45">
        <v>0</v>
      </c>
      <c r="D2422" s="45">
        <f t="shared" si="52"/>
        <v>6275781.4539999999</v>
      </c>
      <c r="E2422" s="82"/>
      <c r="F2422" s="82"/>
      <c r="G2422" s="82"/>
      <c r="I2422" s="82"/>
    </row>
    <row r="2423" spans="1:9" hidden="1" outlineLevel="1" x14ac:dyDescent="0.2">
      <c r="A2423" s="21" t="s">
        <v>749</v>
      </c>
      <c r="B2423" s="45">
        <v>54033606</v>
      </c>
      <c r="C2423" s="45">
        <v>-609</v>
      </c>
      <c r="D2423" s="45">
        <f t="shared" si="52"/>
        <v>54032997</v>
      </c>
      <c r="E2423" s="82"/>
      <c r="F2423" s="82"/>
      <c r="G2423" s="82"/>
      <c r="I2423" s="82"/>
    </row>
    <row r="2424" spans="1:9" hidden="1" outlineLevel="1" x14ac:dyDescent="0.2">
      <c r="A2424" s="21" t="s">
        <v>750</v>
      </c>
      <c r="B2424" s="45">
        <v>2008996</v>
      </c>
      <c r="C2424" s="45">
        <v>0</v>
      </c>
      <c r="D2424" s="45">
        <f t="shared" si="52"/>
        <v>2008996</v>
      </c>
      <c r="E2424" s="82"/>
      <c r="F2424" s="82"/>
      <c r="G2424" s="82"/>
      <c r="I2424" s="82"/>
    </row>
    <row r="2425" spans="1:9" hidden="1" outlineLevel="1" x14ac:dyDescent="0.2">
      <c r="A2425" s="21" t="s">
        <v>751</v>
      </c>
      <c r="B2425" s="45">
        <v>8320669</v>
      </c>
      <c r="C2425" s="45">
        <v>0</v>
      </c>
      <c r="D2425" s="45">
        <f t="shared" si="52"/>
        <v>8320669</v>
      </c>
      <c r="E2425" s="82"/>
      <c r="F2425" s="82"/>
      <c r="G2425" s="82"/>
      <c r="I2425" s="82"/>
    </row>
    <row r="2426" spans="1:9" hidden="1" outlineLevel="1" x14ac:dyDescent="0.2">
      <c r="A2426" s="21" t="s">
        <v>752</v>
      </c>
      <c r="B2426" s="45">
        <v>3541330.19</v>
      </c>
      <c r="C2426" s="45">
        <v>0</v>
      </c>
      <c r="D2426" s="45">
        <f t="shared" si="52"/>
        <v>3541330.19</v>
      </c>
      <c r="E2426" s="82"/>
      <c r="F2426" s="82"/>
      <c r="G2426" s="82"/>
      <c r="I2426" s="82"/>
    </row>
    <row r="2427" spans="1:9" hidden="1" outlineLevel="1" x14ac:dyDescent="0.2">
      <c r="A2427" s="21" t="s">
        <v>359</v>
      </c>
      <c r="B2427" s="45">
        <v>8814702</v>
      </c>
      <c r="C2427" s="45">
        <v>0</v>
      </c>
      <c r="D2427" s="45">
        <f t="shared" si="52"/>
        <v>8814702</v>
      </c>
      <c r="E2427" s="82"/>
      <c r="F2427" s="82"/>
      <c r="G2427" s="82"/>
      <c r="I2427" s="82"/>
    </row>
    <row r="2428" spans="1:9" hidden="1" outlineLevel="1" x14ac:dyDescent="0.2">
      <c r="A2428" s="21" t="s">
        <v>753</v>
      </c>
      <c r="B2428" s="45">
        <v>4568319</v>
      </c>
      <c r="C2428" s="45">
        <v>0</v>
      </c>
      <c r="D2428" s="45">
        <f t="shared" si="52"/>
        <v>4568319</v>
      </c>
      <c r="E2428" s="82"/>
      <c r="F2428" s="82"/>
      <c r="G2428" s="82"/>
      <c r="I2428" s="82"/>
    </row>
    <row r="2429" spans="1:9" hidden="1" outlineLevel="1" x14ac:dyDescent="0.2">
      <c r="A2429" s="21" t="s">
        <v>754</v>
      </c>
      <c r="B2429" s="45">
        <v>13875091.210000001</v>
      </c>
      <c r="C2429" s="45">
        <v>0</v>
      </c>
      <c r="D2429" s="45">
        <f t="shared" si="52"/>
        <v>13875091.210000001</v>
      </c>
      <c r="E2429" s="82"/>
      <c r="F2429" s="82"/>
      <c r="G2429" s="82"/>
      <c r="I2429" s="82"/>
    </row>
    <row r="2430" spans="1:9" hidden="1" outlineLevel="1" x14ac:dyDescent="0.2">
      <c r="A2430" s="21" t="s">
        <v>755</v>
      </c>
      <c r="B2430" s="45">
        <v>1788706.16</v>
      </c>
      <c r="C2430" s="45">
        <v>0</v>
      </c>
      <c r="D2430" s="45">
        <f t="shared" si="52"/>
        <v>1788706.16</v>
      </c>
      <c r="E2430" s="82"/>
      <c r="F2430" s="82"/>
      <c r="G2430" s="82"/>
      <c r="I2430" s="82"/>
    </row>
    <row r="2431" spans="1:9" hidden="1" outlineLevel="1" x14ac:dyDescent="0.2">
      <c r="A2431" s="21" t="s">
        <v>756</v>
      </c>
      <c r="B2431" s="45">
        <v>1258229</v>
      </c>
      <c r="C2431" s="45">
        <v>0</v>
      </c>
      <c r="D2431" s="45">
        <f t="shared" si="52"/>
        <v>1258229</v>
      </c>
      <c r="E2431" s="82"/>
      <c r="F2431" s="82"/>
      <c r="G2431" s="82"/>
      <c r="I2431" s="82"/>
    </row>
    <row r="2432" spans="1:9" hidden="1" outlineLevel="1" x14ac:dyDescent="0.2">
      <c r="A2432" s="21" t="s">
        <v>757</v>
      </c>
      <c r="B2432" s="45">
        <v>159744599.59200001</v>
      </c>
      <c r="C2432" s="45">
        <v>2534183.6209999998</v>
      </c>
      <c r="D2432" s="45">
        <f t="shared" si="52"/>
        <v>162278783.213</v>
      </c>
      <c r="E2432" s="82"/>
      <c r="F2432" s="82"/>
      <c r="G2432" s="82"/>
      <c r="I2432" s="82"/>
    </row>
    <row r="2433" spans="1:9" hidden="1" outlineLevel="1" x14ac:dyDescent="0.2">
      <c r="A2433" s="21" t="s">
        <v>106</v>
      </c>
      <c r="B2433" s="45">
        <v>893055.22399999993</v>
      </c>
      <c r="C2433" s="45">
        <v>0</v>
      </c>
      <c r="D2433" s="45">
        <f t="shared" si="52"/>
        <v>893055.22399999993</v>
      </c>
      <c r="E2433" s="82"/>
      <c r="F2433" s="82"/>
      <c r="G2433" s="82"/>
      <c r="I2433" s="82"/>
    </row>
    <row r="2434" spans="1:9" hidden="1" outlineLevel="1" x14ac:dyDescent="0.2">
      <c r="A2434" s="21" t="s">
        <v>758</v>
      </c>
      <c r="B2434" s="45">
        <v>2032270</v>
      </c>
      <c r="C2434" s="45">
        <v>0</v>
      </c>
      <c r="D2434" s="45">
        <f t="shared" si="52"/>
        <v>2032270</v>
      </c>
      <c r="E2434" s="82"/>
      <c r="F2434" s="82"/>
      <c r="G2434" s="82"/>
      <c r="I2434" s="82"/>
    </row>
    <row r="2435" spans="1:9" hidden="1" outlineLevel="1" x14ac:dyDescent="0.2">
      <c r="A2435" s="21" t="s">
        <v>759</v>
      </c>
      <c r="B2435" s="45">
        <v>7930540.7000000002</v>
      </c>
      <c r="C2435" s="45">
        <v>0</v>
      </c>
      <c r="D2435" s="45">
        <f t="shared" si="52"/>
        <v>7930540.7000000002</v>
      </c>
      <c r="E2435" s="82"/>
      <c r="F2435" s="82"/>
      <c r="G2435" s="82"/>
      <c r="I2435" s="82"/>
    </row>
    <row r="2436" spans="1:9" hidden="1" outlineLevel="1" x14ac:dyDescent="0.2">
      <c r="A2436" s="21" t="s">
        <v>760</v>
      </c>
      <c r="B2436" s="45">
        <v>2428463</v>
      </c>
      <c r="C2436" s="45">
        <v>0</v>
      </c>
      <c r="D2436" s="45">
        <f t="shared" si="52"/>
        <v>2428463</v>
      </c>
      <c r="E2436" s="82"/>
      <c r="F2436" s="82"/>
      <c r="G2436" s="82"/>
      <c r="I2436" s="82"/>
    </row>
    <row r="2437" spans="1:9" hidden="1" outlineLevel="1" x14ac:dyDescent="0.2">
      <c r="A2437" s="21" t="s">
        <v>761</v>
      </c>
      <c r="B2437" s="45">
        <v>3653941</v>
      </c>
      <c r="C2437" s="45">
        <v>-38424</v>
      </c>
      <c r="D2437" s="45">
        <f t="shared" si="52"/>
        <v>3615517</v>
      </c>
      <c r="E2437" s="82"/>
      <c r="F2437" s="82"/>
      <c r="G2437" s="82"/>
      <c r="I2437" s="82"/>
    </row>
    <row r="2438" spans="1:9" hidden="1" outlineLevel="1" x14ac:dyDescent="0.2">
      <c r="A2438" s="21" t="s">
        <v>762</v>
      </c>
      <c r="B2438" s="45">
        <v>6608422.9879999999</v>
      </c>
      <c r="C2438" s="45">
        <v>0</v>
      </c>
      <c r="D2438" s="45">
        <f t="shared" si="52"/>
        <v>6608422.9879999999</v>
      </c>
      <c r="E2438" s="82"/>
      <c r="F2438" s="82"/>
      <c r="G2438" s="82"/>
      <c r="I2438" s="82"/>
    </row>
    <row r="2439" spans="1:9" hidden="1" outlineLevel="1" x14ac:dyDescent="0.2">
      <c r="A2439" s="21" t="s">
        <v>763</v>
      </c>
      <c r="B2439" s="45">
        <v>1048299.44</v>
      </c>
      <c r="C2439" s="45">
        <v>0</v>
      </c>
      <c r="D2439" s="45">
        <f t="shared" si="52"/>
        <v>1048299.44</v>
      </c>
      <c r="E2439" s="82"/>
      <c r="F2439" s="82"/>
      <c r="G2439" s="82"/>
      <c r="I2439" s="82"/>
    </row>
    <row r="2440" spans="1:9" hidden="1" outlineLevel="1" x14ac:dyDescent="0.2">
      <c r="A2440" s="21" t="s">
        <v>764</v>
      </c>
      <c r="B2440" s="45">
        <v>2860213</v>
      </c>
      <c r="C2440" s="45">
        <v>0</v>
      </c>
      <c r="D2440" s="45">
        <f t="shared" si="52"/>
        <v>2860213</v>
      </c>
      <c r="E2440" s="82"/>
      <c r="F2440" s="82"/>
      <c r="G2440" s="82"/>
      <c r="I2440" s="82"/>
    </row>
    <row r="2441" spans="1:9" hidden="1" outlineLevel="1" x14ac:dyDescent="0.2">
      <c r="A2441" s="21" t="s">
        <v>765</v>
      </c>
      <c r="B2441" s="45">
        <v>86400881.489999995</v>
      </c>
      <c r="C2441" s="45">
        <v>-54380</v>
      </c>
      <c r="D2441" s="45">
        <f t="shared" si="52"/>
        <v>86346501.489999995</v>
      </c>
      <c r="E2441" s="82"/>
      <c r="F2441" s="82"/>
      <c r="G2441" s="82"/>
      <c r="I2441" s="82"/>
    </row>
    <row r="2442" spans="1:9" hidden="1" outlineLevel="1" x14ac:dyDescent="0.2">
      <c r="A2442" s="21" t="s">
        <v>766</v>
      </c>
      <c r="B2442" s="45">
        <v>2292620.19</v>
      </c>
      <c r="C2442" s="45">
        <v>0</v>
      </c>
      <c r="D2442" s="45">
        <f t="shared" si="52"/>
        <v>2292620.19</v>
      </c>
      <c r="E2442" s="82"/>
      <c r="F2442" s="82"/>
      <c r="G2442" s="82"/>
      <c r="I2442" s="82"/>
    </row>
    <row r="2443" spans="1:9" hidden="1" outlineLevel="1" x14ac:dyDescent="0.2">
      <c r="A2443" s="21" t="s">
        <v>767</v>
      </c>
      <c r="B2443" s="45">
        <v>1436895.547</v>
      </c>
      <c r="C2443" s="45">
        <v>0</v>
      </c>
      <c r="D2443" s="45">
        <f t="shared" si="52"/>
        <v>1436895.547</v>
      </c>
      <c r="E2443" s="82"/>
      <c r="F2443" s="82"/>
      <c r="G2443" s="82"/>
      <c r="I2443" s="82"/>
    </row>
    <row r="2444" spans="1:9" hidden="1" outlineLevel="1" x14ac:dyDescent="0.2">
      <c r="A2444" s="21" t="s">
        <v>768</v>
      </c>
      <c r="B2444" s="45">
        <v>34813815.193999998</v>
      </c>
      <c r="C2444" s="45">
        <v>0</v>
      </c>
      <c r="D2444" s="45">
        <f t="shared" si="52"/>
        <v>34813815.193999998</v>
      </c>
      <c r="E2444" s="82"/>
      <c r="F2444" s="82"/>
      <c r="G2444" s="82"/>
      <c r="I2444" s="82"/>
    </row>
    <row r="2445" spans="1:9" hidden="1" outlineLevel="1" x14ac:dyDescent="0.2">
      <c r="A2445" s="21" t="s">
        <v>769</v>
      </c>
      <c r="B2445" s="45">
        <v>396545</v>
      </c>
      <c r="C2445" s="45">
        <v>0</v>
      </c>
      <c r="D2445" s="45">
        <f t="shared" si="52"/>
        <v>396545</v>
      </c>
      <c r="E2445" s="82"/>
      <c r="F2445" s="82"/>
      <c r="G2445" s="82"/>
      <c r="I2445" s="82"/>
    </row>
    <row r="2446" spans="1:9" hidden="1" outlineLevel="1" x14ac:dyDescent="0.2">
      <c r="A2446" s="21" t="s">
        <v>770</v>
      </c>
      <c r="B2446" s="45">
        <v>42387304</v>
      </c>
      <c r="C2446" s="45">
        <v>2665206</v>
      </c>
      <c r="D2446" s="45">
        <f t="shared" si="52"/>
        <v>45052510</v>
      </c>
      <c r="E2446" s="82"/>
      <c r="F2446" s="82"/>
      <c r="G2446" s="82"/>
      <c r="I2446" s="82"/>
    </row>
    <row r="2447" spans="1:9" hidden="1" outlineLevel="1" x14ac:dyDescent="0.2">
      <c r="A2447" s="21" t="s">
        <v>160</v>
      </c>
      <c r="B2447" s="45">
        <v>195220464</v>
      </c>
      <c r="C2447" s="45">
        <v>1425075.4</v>
      </c>
      <c r="D2447" s="45">
        <f t="shared" si="52"/>
        <v>196645539.40000001</v>
      </c>
      <c r="E2447" s="82"/>
      <c r="F2447" s="82"/>
      <c r="G2447" s="82"/>
      <c r="I2447" s="82"/>
    </row>
    <row r="2448" spans="1:9" hidden="1" outlineLevel="1" x14ac:dyDescent="0.2">
      <c r="A2448" s="21" t="s">
        <v>771</v>
      </c>
      <c r="B2448" s="45">
        <v>2583304</v>
      </c>
      <c r="C2448" s="45">
        <v>0</v>
      </c>
      <c r="D2448" s="45">
        <f t="shared" si="52"/>
        <v>2583304</v>
      </c>
      <c r="E2448" s="82"/>
      <c r="F2448" s="82"/>
      <c r="G2448" s="82"/>
      <c r="I2448" s="82"/>
    </row>
    <row r="2449" spans="1:9" hidden="1" outlineLevel="1" x14ac:dyDescent="0.2">
      <c r="A2449" s="21" t="s">
        <v>772</v>
      </c>
      <c r="B2449" s="45">
        <v>6783702</v>
      </c>
      <c r="C2449" s="45">
        <v>0</v>
      </c>
      <c r="D2449" s="45">
        <f t="shared" si="52"/>
        <v>6783702</v>
      </c>
      <c r="E2449" s="82"/>
      <c r="F2449" s="82"/>
      <c r="G2449" s="82"/>
      <c r="I2449" s="82"/>
    </row>
    <row r="2450" spans="1:9" hidden="1" outlineLevel="1" x14ac:dyDescent="0.2">
      <c r="A2450" s="21" t="s">
        <v>773</v>
      </c>
      <c r="B2450" s="45">
        <v>67878788.599999994</v>
      </c>
      <c r="C2450" s="45">
        <v>509795.1</v>
      </c>
      <c r="D2450" s="45">
        <f t="shared" si="52"/>
        <v>68388583.699999988</v>
      </c>
      <c r="E2450" s="82"/>
      <c r="F2450" s="82"/>
      <c r="G2450" s="82"/>
      <c r="I2450" s="82"/>
    </row>
    <row r="2451" spans="1:9" hidden="1" outlineLevel="1" x14ac:dyDescent="0.2">
      <c r="A2451" s="21" t="s">
        <v>774</v>
      </c>
      <c r="B2451" s="45">
        <v>3322119</v>
      </c>
      <c r="C2451" s="45">
        <v>0</v>
      </c>
      <c r="D2451" s="45">
        <f t="shared" si="52"/>
        <v>3322119</v>
      </c>
      <c r="E2451" s="82"/>
      <c r="F2451" s="82"/>
      <c r="G2451" s="82"/>
      <c r="I2451" s="82"/>
    </row>
    <row r="2452" spans="1:9" hidden="1" outlineLevel="1" x14ac:dyDescent="0.2">
      <c r="A2452" s="21" t="s">
        <v>775</v>
      </c>
      <c r="B2452" s="45">
        <v>9622167.0999999996</v>
      </c>
      <c r="C2452" s="45">
        <v>0</v>
      </c>
      <c r="D2452" s="45">
        <f t="shared" si="52"/>
        <v>9622167.0999999996</v>
      </c>
      <c r="E2452" s="82"/>
      <c r="F2452" s="82"/>
      <c r="G2452" s="82"/>
      <c r="I2452" s="82"/>
    </row>
    <row r="2453" spans="1:9" hidden="1" outlineLevel="1" x14ac:dyDescent="0.2">
      <c r="A2453" s="21" t="s">
        <v>776</v>
      </c>
      <c r="B2453" s="45">
        <v>16071069</v>
      </c>
      <c r="C2453" s="45">
        <v>22097</v>
      </c>
      <c r="D2453" s="45">
        <f t="shared" si="52"/>
        <v>16093166</v>
      </c>
      <c r="E2453" s="82"/>
      <c r="F2453" s="82"/>
      <c r="G2453" s="82"/>
      <c r="I2453" s="82"/>
    </row>
    <row r="2454" spans="1:9" hidden="1" outlineLevel="1" x14ac:dyDescent="0.2">
      <c r="A2454" s="21" t="s">
        <v>777</v>
      </c>
      <c r="B2454" s="45">
        <v>4974857</v>
      </c>
      <c r="C2454" s="45">
        <v>0</v>
      </c>
      <c r="D2454" s="45">
        <f t="shared" si="52"/>
        <v>4974857</v>
      </c>
      <c r="E2454" s="82"/>
      <c r="F2454" s="82"/>
      <c r="G2454" s="82"/>
      <c r="I2454" s="82"/>
    </row>
    <row r="2455" spans="1:9" hidden="1" outlineLevel="1" x14ac:dyDescent="0.2">
      <c r="A2455" s="21" t="s">
        <v>778</v>
      </c>
      <c r="B2455" s="45">
        <v>197238449.15000001</v>
      </c>
      <c r="C2455" s="45">
        <v>-1775664.3580000005</v>
      </c>
      <c r="D2455" s="45">
        <f t="shared" si="52"/>
        <v>195462784.792</v>
      </c>
      <c r="E2455" s="82"/>
      <c r="F2455" s="82"/>
      <c r="G2455" s="82"/>
      <c r="I2455" s="82"/>
    </row>
    <row r="2456" spans="1:9" hidden="1" outlineLevel="1" x14ac:dyDescent="0.2">
      <c r="A2456" s="21" t="s">
        <v>779</v>
      </c>
      <c r="B2456" s="45">
        <v>1375399512.45</v>
      </c>
      <c r="C2456" s="45">
        <v>33181875.590999998</v>
      </c>
      <c r="D2456" s="45">
        <f t="shared" si="52"/>
        <v>1408581388.0410001</v>
      </c>
      <c r="E2456" s="82"/>
      <c r="F2456" s="82"/>
      <c r="G2456" s="82"/>
      <c r="I2456" s="82"/>
    </row>
    <row r="2457" spans="1:9" hidden="1" outlineLevel="1" x14ac:dyDescent="0.2">
      <c r="A2457" s="21" t="s">
        <v>780</v>
      </c>
      <c r="B2457" s="45">
        <v>3196520</v>
      </c>
      <c r="C2457" s="45">
        <v>-2174</v>
      </c>
      <c r="D2457" s="45">
        <f t="shared" si="52"/>
        <v>3194346</v>
      </c>
      <c r="E2457" s="82"/>
      <c r="F2457" s="82"/>
      <c r="G2457" s="82"/>
      <c r="I2457" s="82"/>
    </row>
    <row r="2458" spans="1:9" hidden="1" outlineLevel="1" x14ac:dyDescent="0.2">
      <c r="A2458" s="21" t="s">
        <v>781</v>
      </c>
      <c r="B2458" s="45">
        <v>5856244113.1409998</v>
      </c>
      <c r="C2458" s="45">
        <v>39620830</v>
      </c>
      <c r="D2458" s="45">
        <f t="shared" si="52"/>
        <v>5895864943.1409998</v>
      </c>
      <c r="E2458" s="82"/>
      <c r="F2458" s="82"/>
      <c r="G2458" s="82"/>
      <c r="I2458" s="82"/>
    </row>
    <row r="2459" spans="1:9" hidden="1" outlineLevel="1" x14ac:dyDescent="0.2">
      <c r="A2459" s="21" t="s">
        <v>782</v>
      </c>
      <c r="B2459" s="45">
        <v>1121725850</v>
      </c>
      <c r="C2459" s="45">
        <v>-724.49600000000009</v>
      </c>
      <c r="D2459" s="45">
        <f t="shared" si="52"/>
        <v>1121725125.5039999</v>
      </c>
      <c r="E2459" s="82"/>
      <c r="F2459" s="82"/>
      <c r="G2459" s="82"/>
      <c r="I2459" s="82"/>
    </row>
    <row r="2460" spans="1:9" hidden="1" outlineLevel="1" x14ac:dyDescent="0.2">
      <c r="A2460" s="21" t="s">
        <v>783</v>
      </c>
      <c r="B2460" s="45">
        <v>67647913.466999993</v>
      </c>
      <c r="C2460" s="45">
        <v>-294496.19699999999</v>
      </c>
      <c r="D2460" s="45">
        <f t="shared" si="52"/>
        <v>67353417.269999996</v>
      </c>
      <c r="E2460" s="82"/>
      <c r="F2460" s="82"/>
      <c r="G2460" s="82"/>
      <c r="I2460" s="82"/>
    </row>
    <row r="2461" spans="1:9" hidden="1" outlineLevel="1" x14ac:dyDescent="0.2">
      <c r="A2461" s="21" t="s">
        <v>331</v>
      </c>
      <c r="B2461" s="45">
        <v>573491215.50099993</v>
      </c>
      <c r="C2461" s="45">
        <v>33791567</v>
      </c>
      <c r="D2461" s="45">
        <f t="shared" si="52"/>
        <v>607282782.50099993</v>
      </c>
      <c r="E2461" s="82"/>
      <c r="F2461" s="82"/>
      <c r="G2461" s="82"/>
      <c r="I2461" s="82"/>
    </row>
    <row r="2462" spans="1:9" hidden="1" outlineLevel="1" x14ac:dyDescent="0.2">
      <c r="A2462" s="21" t="s">
        <v>784</v>
      </c>
      <c r="B2462" s="45">
        <v>6420250</v>
      </c>
      <c r="C2462" s="45">
        <v>0</v>
      </c>
      <c r="D2462" s="45">
        <f t="shared" si="52"/>
        <v>6420250</v>
      </c>
      <c r="E2462" s="82"/>
      <c r="F2462" s="82"/>
      <c r="G2462" s="82"/>
      <c r="I2462" s="82"/>
    </row>
    <row r="2463" spans="1:9" hidden="1" outlineLevel="1" x14ac:dyDescent="0.2">
      <c r="A2463" s="21" t="s">
        <v>785</v>
      </c>
      <c r="B2463" s="45">
        <v>889810939.99899995</v>
      </c>
      <c r="C2463" s="45">
        <v>22556483.574000001</v>
      </c>
      <c r="D2463" s="45">
        <f t="shared" ref="D2463:D2501" si="53">B2463+C2463</f>
        <v>912367423.57299995</v>
      </c>
      <c r="E2463" s="82"/>
      <c r="F2463" s="82"/>
      <c r="G2463" s="82"/>
      <c r="I2463" s="82"/>
    </row>
    <row r="2464" spans="1:9" hidden="1" outlineLevel="1" x14ac:dyDescent="0.2">
      <c r="A2464" s="21" t="s">
        <v>256</v>
      </c>
      <c r="B2464" s="45">
        <v>578277551</v>
      </c>
      <c r="C2464" s="45">
        <v>3363403</v>
      </c>
      <c r="D2464" s="45">
        <f t="shared" si="53"/>
        <v>581640954</v>
      </c>
      <c r="E2464" s="82"/>
      <c r="F2464" s="82"/>
      <c r="G2464" s="82"/>
      <c r="I2464" s="82"/>
    </row>
    <row r="2465" spans="1:9" hidden="1" outlineLevel="1" x14ac:dyDescent="0.2">
      <c r="A2465" s="21" t="s">
        <v>394</v>
      </c>
      <c r="B2465" s="45">
        <v>629961793</v>
      </c>
      <c r="C2465" s="45">
        <v>20949605.899999999</v>
      </c>
      <c r="D2465" s="45">
        <f t="shared" si="53"/>
        <v>650911398.89999998</v>
      </c>
      <c r="E2465" s="82"/>
      <c r="F2465" s="82"/>
      <c r="G2465" s="82"/>
      <c r="I2465" s="82"/>
    </row>
    <row r="2466" spans="1:9" hidden="1" outlineLevel="1" x14ac:dyDescent="0.2">
      <c r="A2466" s="21" t="s">
        <v>786</v>
      </c>
      <c r="B2466" s="45">
        <v>0</v>
      </c>
      <c r="C2466" s="45">
        <v>0</v>
      </c>
      <c r="D2466" s="45">
        <f t="shared" si="53"/>
        <v>0</v>
      </c>
      <c r="E2466" s="82"/>
      <c r="F2466" s="82"/>
      <c r="G2466" s="82"/>
      <c r="I2466" s="82"/>
    </row>
    <row r="2467" spans="1:9" hidden="1" outlineLevel="1" x14ac:dyDescent="0.2">
      <c r="A2467" s="21" t="s">
        <v>787</v>
      </c>
      <c r="B2467" s="45">
        <v>433352.29</v>
      </c>
      <c r="C2467" s="45">
        <v>0</v>
      </c>
      <c r="D2467" s="45">
        <f t="shared" si="53"/>
        <v>433352.29</v>
      </c>
      <c r="E2467" s="82"/>
      <c r="F2467" s="82"/>
      <c r="G2467" s="82"/>
      <c r="I2467" s="82"/>
    </row>
    <row r="2468" spans="1:9" hidden="1" outlineLevel="1" x14ac:dyDescent="0.2">
      <c r="A2468" s="21" t="s">
        <v>788</v>
      </c>
      <c r="B2468" s="45">
        <v>216324</v>
      </c>
      <c r="C2468" s="45">
        <v>0</v>
      </c>
      <c r="D2468" s="45">
        <f t="shared" si="53"/>
        <v>216324</v>
      </c>
      <c r="E2468" s="82"/>
      <c r="F2468" s="82"/>
      <c r="G2468" s="82"/>
      <c r="I2468" s="82"/>
    </row>
    <row r="2469" spans="1:9" hidden="1" outlineLevel="1" x14ac:dyDescent="0.2">
      <c r="A2469" s="21" t="s">
        <v>789</v>
      </c>
      <c r="B2469" s="45">
        <v>16165826.76</v>
      </c>
      <c r="C2469" s="45">
        <v>384710.01</v>
      </c>
      <c r="D2469" s="45">
        <f t="shared" si="53"/>
        <v>16550536.77</v>
      </c>
      <c r="E2469" s="82"/>
      <c r="F2469" s="82"/>
      <c r="G2469" s="82"/>
      <c r="I2469" s="82"/>
    </row>
    <row r="2470" spans="1:9" hidden="1" outlineLevel="1" x14ac:dyDescent="0.2">
      <c r="A2470" s="21" t="s">
        <v>790</v>
      </c>
      <c r="B2470" s="45">
        <v>4097473</v>
      </c>
      <c r="C2470" s="45">
        <v>27875</v>
      </c>
      <c r="D2470" s="45">
        <f t="shared" si="53"/>
        <v>4125348</v>
      </c>
      <c r="E2470" s="82"/>
      <c r="F2470" s="82"/>
      <c r="G2470" s="82"/>
      <c r="I2470" s="82"/>
    </row>
    <row r="2471" spans="1:9" hidden="1" outlineLevel="1" x14ac:dyDescent="0.2">
      <c r="A2471" s="21" t="s">
        <v>791</v>
      </c>
      <c r="B2471" s="45">
        <v>196175.261</v>
      </c>
      <c r="C2471" s="45">
        <v>0</v>
      </c>
      <c r="D2471" s="45">
        <f t="shared" si="53"/>
        <v>196175.261</v>
      </c>
      <c r="E2471" s="82"/>
      <c r="F2471" s="82"/>
      <c r="G2471" s="82"/>
      <c r="I2471" s="82"/>
    </row>
    <row r="2472" spans="1:9" hidden="1" outlineLevel="1" x14ac:dyDescent="0.2">
      <c r="A2472" s="21" t="s">
        <v>792</v>
      </c>
      <c r="B2472" s="45">
        <v>9427961.6270000003</v>
      </c>
      <c r="C2472" s="45">
        <v>0</v>
      </c>
      <c r="D2472" s="45">
        <f t="shared" si="53"/>
        <v>9427961.6270000003</v>
      </c>
      <c r="E2472" s="82"/>
      <c r="F2472" s="82"/>
      <c r="G2472" s="82"/>
      <c r="I2472" s="82"/>
    </row>
    <row r="2473" spans="1:9" hidden="1" outlineLevel="1" x14ac:dyDescent="0.2">
      <c r="A2473" s="21" t="s">
        <v>793</v>
      </c>
      <c r="B2473" s="45">
        <v>9538283.318</v>
      </c>
      <c r="C2473" s="45">
        <v>0</v>
      </c>
      <c r="D2473" s="45">
        <f t="shared" si="53"/>
        <v>9538283.318</v>
      </c>
      <c r="E2473" s="82"/>
      <c r="F2473" s="82"/>
      <c r="G2473" s="82"/>
      <c r="I2473" s="82"/>
    </row>
    <row r="2474" spans="1:9" hidden="1" outlineLevel="1" x14ac:dyDescent="0.2">
      <c r="A2474" s="21" t="s">
        <v>321</v>
      </c>
      <c r="B2474" s="45">
        <v>5109.05</v>
      </c>
      <c r="C2474" s="45">
        <v>0</v>
      </c>
      <c r="D2474" s="45">
        <f t="shared" si="53"/>
        <v>5109.05</v>
      </c>
      <c r="E2474" s="82"/>
      <c r="F2474" s="82"/>
      <c r="G2474" s="82"/>
      <c r="I2474" s="82"/>
    </row>
    <row r="2475" spans="1:9" hidden="1" outlineLevel="1" x14ac:dyDescent="0.2">
      <c r="A2475" s="21" t="s">
        <v>794</v>
      </c>
      <c r="B2475" s="45">
        <v>2777489</v>
      </c>
      <c r="C2475" s="45">
        <v>0</v>
      </c>
      <c r="D2475" s="45">
        <f t="shared" si="53"/>
        <v>2777489</v>
      </c>
      <c r="E2475" s="82"/>
      <c r="F2475" s="82"/>
      <c r="G2475" s="82"/>
      <c r="I2475" s="82"/>
    </row>
    <row r="2476" spans="1:9" hidden="1" outlineLevel="1" x14ac:dyDescent="0.2">
      <c r="A2476" s="21" t="s">
        <v>795</v>
      </c>
      <c r="B2476" s="45">
        <v>6342088</v>
      </c>
      <c r="C2476" s="45">
        <v>0</v>
      </c>
      <c r="D2476" s="45">
        <f t="shared" si="53"/>
        <v>6342088</v>
      </c>
      <c r="E2476" s="82"/>
      <c r="F2476" s="82"/>
      <c r="G2476" s="82"/>
      <c r="I2476" s="82"/>
    </row>
    <row r="2477" spans="1:9" hidden="1" outlineLevel="1" x14ac:dyDescent="0.2">
      <c r="A2477" s="21" t="s">
        <v>796</v>
      </c>
      <c r="B2477" s="45">
        <v>3216183</v>
      </c>
      <c r="C2477" s="45">
        <v>105306</v>
      </c>
      <c r="D2477" s="45">
        <f t="shared" si="53"/>
        <v>3321489</v>
      </c>
      <c r="E2477" s="82"/>
      <c r="F2477" s="82"/>
      <c r="G2477" s="82"/>
      <c r="I2477" s="82"/>
    </row>
    <row r="2478" spans="1:9" hidden="1" outlineLevel="1" x14ac:dyDescent="0.2">
      <c r="A2478" s="21" t="s">
        <v>797</v>
      </c>
      <c r="B2478" s="45">
        <v>11158285</v>
      </c>
      <c r="C2478" s="45">
        <v>44368</v>
      </c>
      <c r="D2478" s="45">
        <f t="shared" si="53"/>
        <v>11202653</v>
      </c>
      <c r="E2478" s="82"/>
      <c r="F2478" s="82"/>
      <c r="G2478" s="82"/>
      <c r="I2478" s="82"/>
    </row>
    <row r="2479" spans="1:9" hidden="1" outlineLevel="1" x14ac:dyDescent="0.2">
      <c r="A2479" s="21" t="s">
        <v>384</v>
      </c>
      <c r="B2479" s="45">
        <v>11519551.635000002</v>
      </c>
      <c r="C2479" s="45">
        <v>1844324.209</v>
      </c>
      <c r="D2479" s="45">
        <f t="shared" si="53"/>
        <v>13363875.844000002</v>
      </c>
      <c r="E2479" s="82"/>
      <c r="F2479" s="82"/>
      <c r="G2479" s="82"/>
      <c r="I2479" s="82"/>
    </row>
    <row r="2480" spans="1:9" hidden="1" outlineLevel="1" x14ac:dyDescent="0.2">
      <c r="A2480" s="21" t="s">
        <v>387</v>
      </c>
      <c r="B2480" s="45">
        <v>55038185</v>
      </c>
      <c r="C2480" s="45">
        <v>889489</v>
      </c>
      <c r="D2480" s="45">
        <f t="shared" si="53"/>
        <v>55927674</v>
      </c>
      <c r="E2480" s="82"/>
      <c r="F2480" s="82"/>
      <c r="G2480" s="82"/>
      <c r="I2480" s="82"/>
    </row>
    <row r="2481" spans="1:9" hidden="1" outlineLevel="1" x14ac:dyDescent="0.2">
      <c r="A2481" s="21" t="s">
        <v>798</v>
      </c>
      <c r="B2481" s="45">
        <v>23951124</v>
      </c>
      <c r="C2481" s="45">
        <v>343844</v>
      </c>
      <c r="D2481" s="45">
        <f t="shared" si="53"/>
        <v>24294968</v>
      </c>
      <c r="E2481" s="82"/>
      <c r="F2481" s="82"/>
      <c r="G2481" s="82"/>
      <c r="I2481" s="82"/>
    </row>
    <row r="2482" spans="1:9" hidden="1" outlineLevel="1" x14ac:dyDescent="0.2">
      <c r="A2482" s="21" t="s">
        <v>799</v>
      </c>
      <c r="B2482" s="45">
        <v>5114256.9800000004</v>
      </c>
      <c r="C2482" s="45">
        <v>0</v>
      </c>
      <c r="D2482" s="45">
        <f t="shared" si="53"/>
        <v>5114256.9800000004</v>
      </c>
      <c r="E2482" s="82"/>
      <c r="F2482" s="82"/>
      <c r="G2482" s="82"/>
      <c r="I2482" s="82"/>
    </row>
    <row r="2483" spans="1:9" hidden="1" outlineLevel="1" x14ac:dyDescent="0.2">
      <c r="A2483" s="21" t="s">
        <v>800</v>
      </c>
      <c r="B2483" s="45">
        <v>18862876</v>
      </c>
      <c r="C2483" s="45">
        <v>0</v>
      </c>
      <c r="D2483" s="45">
        <f t="shared" si="53"/>
        <v>18862876</v>
      </c>
    </row>
    <row r="2484" spans="1:9" hidden="1" outlineLevel="1" x14ac:dyDescent="0.2">
      <c r="A2484" s="21" t="s">
        <v>801</v>
      </c>
      <c r="B2484" s="45">
        <v>12524534.666999999</v>
      </c>
      <c r="C2484" s="45">
        <v>0</v>
      </c>
      <c r="D2484" s="45">
        <f t="shared" si="53"/>
        <v>12524534.666999999</v>
      </c>
    </row>
    <row r="2485" spans="1:9" hidden="1" outlineLevel="1" x14ac:dyDescent="0.2">
      <c r="A2485" s="21" t="s">
        <v>802</v>
      </c>
      <c r="B2485" s="45">
        <v>21248490.541000001</v>
      </c>
      <c r="C2485" s="45">
        <v>759</v>
      </c>
      <c r="D2485" s="45">
        <f t="shared" si="53"/>
        <v>21249249.541000001</v>
      </c>
      <c r="H2485" s="82"/>
    </row>
    <row r="2486" spans="1:9" hidden="1" outlineLevel="1" x14ac:dyDescent="0.2">
      <c r="A2486" s="21" t="s">
        <v>803</v>
      </c>
      <c r="B2486" s="45">
        <v>2628812.75</v>
      </c>
      <c r="C2486" s="45">
        <v>0</v>
      </c>
      <c r="D2486" s="45">
        <f t="shared" si="53"/>
        <v>2628812.75</v>
      </c>
      <c r="E2486" s="49"/>
      <c r="F2486" s="49"/>
      <c r="G2486" s="49"/>
    </row>
    <row r="2487" spans="1:9" hidden="1" outlineLevel="1" x14ac:dyDescent="0.2">
      <c r="A2487" s="21" t="s">
        <v>804</v>
      </c>
      <c r="B2487" s="45">
        <v>2384855</v>
      </c>
      <c r="C2487" s="45">
        <v>0</v>
      </c>
      <c r="D2487" s="45">
        <f t="shared" si="53"/>
        <v>2384855</v>
      </c>
    </row>
    <row r="2488" spans="1:9" hidden="1" outlineLevel="1" x14ac:dyDescent="0.2">
      <c r="A2488" s="21" t="s">
        <v>805</v>
      </c>
      <c r="B2488" s="45">
        <v>726325</v>
      </c>
      <c r="C2488" s="45">
        <v>0</v>
      </c>
      <c r="D2488" s="45">
        <f t="shared" si="53"/>
        <v>726325</v>
      </c>
    </row>
    <row r="2489" spans="1:9" hidden="1" outlineLevel="1" x14ac:dyDescent="0.2">
      <c r="A2489" s="21" t="s">
        <v>806</v>
      </c>
      <c r="B2489" s="45">
        <v>9966320</v>
      </c>
      <c r="C2489" s="45">
        <v>161259</v>
      </c>
      <c r="D2489" s="45">
        <f t="shared" si="53"/>
        <v>10127579</v>
      </c>
    </row>
    <row r="2490" spans="1:9" hidden="1" outlineLevel="1" x14ac:dyDescent="0.2">
      <c r="A2490" s="21" t="s">
        <v>807</v>
      </c>
      <c r="B2490" s="45">
        <v>18227969</v>
      </c>
      <c r="C2490" s="45">
        <v>0</v>
      </c>
      <c r="D2490" s="45">
        <f t="shared" si="53"/>
        <v>18227969</v>
      </c>
    </row>
    <row r="2491" spans="1:9" hidden="1" outlineLevel="1" x14ac:dyDescent="0.2">
      <c r="A2491" s="21" t="s">
        <v>808</v>
      </c>
      <c r="B2491" s="45">
        <v>7772800</v>
      </c>
      <c r="C2491" s="45">
        <v>-6791</v>
      </c>
      <c r="D2491" s="45">
        <f t="shared" si="53"/>
        <v>7766009</v>
      </c>
    </row>
    <row r="2492" spans="1:9" hidden="1" outlineLevel="1" x14ac:dyDescent="0.2">
      <c r="A2492" s="21" t="s">
        <v>809</v>
      </c>
      <c r="B2492" s="45">
        <v>1610344.61</v>
      </c>
      <c r="C2492" s="45">
        <v>28233</v>
      </c>
      <c r="D2492" s="45">
        <f t="shared" si="53"/>
        <v>1638577.61</v>
      </c>
    </row>
    <row r="2493" spans="1:9" hidden="1" outlineLevel="1" x14ac:dyDescent="0.2">
      <c r="A2493" s="21" t="s">
        <v>810</v>
      </c>
      <c r="B2493" s="45">
        <v>717938</v>
      </c>
      <c r="C2493" s="45">
        <v>0</v>
      </c>
      <c r="D2493" s="45">
        <f t="shared" si="53"/>
        <v>717938</v>
      </c>
    </row>
    <row r="2494" spans="1:9" hidden="1" outlineLevel="1" x14ac:dyDescent="0.2">
      <c r="A2494" s="21" t="s">
        <v>811</v>
      </c>
      <c r="B2494" s="45">
        <v>29566045.708999999</v>
      </c>
      <c r="C2494" s="45">
        <v>457261.55799999996</v>
      </c>
      <c r="D2494" s="45">
        <f t="shared" si="53"/>
        <v>30023307.266999997</v>
      </c>
    </row>
    <row r="2495" spans="1:9" hidden="1" outlineLevel="1" x14ac:dyDescent="0.2">
      <c r="A2495" s="21" t="s">
        <v>812</v>
      </c>
      <c r="B2495" s="45">
        <v>10900396.588</v>
      </c>
      <c r="C2495" s="45">
        <v>368006.79200000002</v>
      </c>
      <c r="D2495" s="45">
        <f t="shared" si="53"/>
        <v>11268403.379999999</v>
      </c>
    </row>
    <row r="2496" spans="1:9" hidden="1" outlineLevel="1" x14ac:dyDescent="0.2">
      <c r="A2496" s="21" t="s">
        <v>813</v>
      </c>
      <c r="B2496" s="45">
        <v>7845141.2000000002</v>
      </c>
      <c r="C2496" s="45">
        <v>-19097.099999999999</v>
      </c>
      <c r="D2496" s="45">
        <f t="shared" si="53"/>
        <v>7826044.1000000006</v>
      </c>
    </row>
    <row r="2497" spans="1:4" hidden="1" outlineLevel="1" x14ac:dyDescent="0.2">
      <c r="A2497" s="21" t="s">
        <v>814</v>
      </c>
      <c r="B2497" s="45">
        <v>9479436.6199999992</v>
      </c>
      <c r="C2497" s="45">
        <v>1478</v>
      </c>
      <c r="D2497" s="45">
        <f t="shared" si="53"/>
        <v>9480914.6199999992</v>
      </c>
    </row>
    <row r="2498" spans="1:4" hidden="1" outlineLevel="1" x14ac:dyDescent="0.2">
      <c r="A2498" s="21" t="s">
        <v>815</v>
      </c>
      <c r="B2498" s="45">
        <v>8122760.9419999998</v>
      </c>
      <c r="C2498" s="45">
        <v>0</v>
      </c>
      <c r="D2498" s="45">
        <f t="shared" si="53"/>
        <v>8122760.9419999998</v>
      </c>
    </row>
    <row r="2499" spans="1:4" hidden="1" outlineLevel="1" x14ac:dyDescent="0.2">
      <c r="A2499" s="21" t="s">
        <v>816</v>
      </c>
      <c r="B2499" s="45">
        <v>11949437.007999999</v>
      </c>
      <c r="C2499" s="45">
        <v>0</v>
      </c>
      <c r="D2499" s="45">
        <f t="shared" si="53"/>
        <v>11949437.007999999</v>
      </c>
    </row>
    <row r="2500" spans="1:4" hidden="1" outlineLevel="1" x14ac:dyDescent="0.2">
      <c r="A2500" s="2" t="s">
        <v>817</v>
      </c>
      <c r="B2500" s="45">
        <v>0</v>
      </c>
      <c r="C2500" s="45">
        <v>0</v>
      </c>
      <c r="D2500" s="45">
        <f t="shared" si="53"/>
        <v>0</v>
      </c>
    </row>
    <row r="2501" spans="1:4" hidden="1" outlineLevel="1" x14ac:dyDescent="0.2">
      <c r="A2501" s="21" t="s">
        <v>818</v>
      </c>
      <c r="B2501" s="45">
        <v>0</v>
      </c>
      <c r="C2501" s="45">
        <v>0</v>
      </c>
      <c r="D2501" s="45">
        <f t="shared" si="53"/>
        <v>0</v>
      </c>
    </row>
    <row r="2502" spans="1:4" hidden="1" outlineLevel="1" x14ac:dyDescent="0.2">
      <c r="A2502" s="21"/>
      <c r="B2502" s="45"/>
      <c r="C2502" s="45"/>
      <c r="D2502" s="45"/>
    </row>
    <row r="2503" spans="1:4" hidden="1" outlineLevel="1" x14ac:dyDescent="0.2">
      <c r="A2503" s="21"/>
      <c r="B2503" s="45"/>
      <c r="C2503" s="45"/>
      <c r="D2503" s="45"/>
    </row>
    <row r="2504" spans="1:4" hidden="1" outlineLevel="1" x14ac:dyDescent="0.2">
      <c r="A2504" s="21"/>
      <c r="B2504" s="45"/>
      <c r="C2504" s="45"/>
      <c r="D2504" s="45"/>
    </row>
    <row r="2505" spans="1:4" collapsed="1" x14ac:dyDescent="0.2">
      <c r="A2505" s="21" t="str">
        <f>A749</f>
        <v>TransnetBW</v>
      </c>
      <c r="B2505" s="45">
        <f>'Anlage 1a'!$I10</f>
        <v>5972921060</v>
      </c>
      <c r="C2505" s="45">
        <f>'Anlage 1g'!$C396</f>
        <v>86283143</v>
      </c>
      <c r="D2505" s="45">
        <f t="shared" si="47"/>
        <v>6059204203</v>
      </c>
    </row>
    <row r="2506" spans="1:4" hidden="1" x14ac:dyDescent="0.2">
      <c r="A2506" s="214" t="str">
        <f>CONCATENATE('Anlage 1a'!$A$10," (ÜNB)")</f>
        <v>TransnetBW (ÜNB)</v>
      </c>
      <c r="B2506" s="218">
        <f>SUM(B2507:B2634)</f>
        <v>5972921065</v>
      </c>
      <c r="C2506" s="218">
        <f>SUM(C2507:C2634)</f>
        <v>86283142</v>
      </c>
      <c r="D2506" s="218">
        <f>SUM(D2507:D2634)</f>
        <v>6059204207</v>
      </c>
    </row>
    <row r="2507" spans="1:4" hidden="1" outlineLevel="1" x14ac:dyDescent="0.2">
      <c r="A2507" s="21" t="s">
        <v>819</v>
      </c>
      <c r="B2507" s="45">
        <v>659510</v>
      </c>
      <c r="C2507" s="45">
        <v>0</v>
      </c>
      <c r="D2507" s="45">
        <f t="shared" ref="D2507:D2538" si="54">B2507+C2507</f>
        <v>659510</v>
      </c>
    </row>
    <row r="2508" spans="1:4" hidden="1" outlineLevel="1" x14ac:dyDescent="0.2">
      <c r="A2508" s="21" t="s">
        <v>820</v>
      </c>
      <c r="B2508" s="45">
        <v>14286798</v>
      </c>
      <c r="C2508" s="45">
        <v>75648</v>
      </c>
      <c r="D2508" s="45">
        <f t="shared" si="54"/>
        <v>14362446</v>
      </c>
    </row>
    <row r="2509" spans="1:4" hidden="1" outlineLevel="1" x14ac:dyDescent="0.2">
      <c r="A2509" s="21" t="s">
        <v>821</v>
      </c>
      <c r="B2509" s="45">
        <v>14877934</v>
      </c>
      <c r="C2509" s="45">
        <v>97672</v>
      </c>
      <c r="D2509" s="45">
        <f t="shared" si="54"/>
        <v>14975606</v>
      </c>
    </row>
    <row r="2510" spans="1:4" hidden="1" outlineLevel="1" x14ac:dyDescent="0.2">
      <c r="A2510" s="21" t="s">
        <v>822</v>
      </c>
      <c r="B2510" s="45">
        <v>2188553</v>
      </c>
      <c r="C2510" s="45">
        <v>0</v>
      </c>
      <c r="D2510" s="45">
        <f t="shared" si="54"/>
        <v>2188553</v>
      </c>
    </row>
    <row r="2511" spans="1:4" hidden="1" outlineLevel="1" x14ac:dyDescent="0.2">
      <c r="A2511" s="21" t="s">
        <v>823</v>
      </c>
      <c r="B2511" s="45">
        <v>9001698</v>
      </c>
      <c r="C2511" s="45">
        <v>0</v>
      </c>
      <c r="D2511" s="45">
        <f t="shared" si="54"/>
        <v>9001698</v>
      </c>
    </row>
    <row r="2512" spans="1:4" hidden="1" outlineLevel="1" x14ac:dyDescent="0.2">
      <c r="A2512" s="21" t="s">
        <v>824</v>
      </c>
      <c r="B2512" s="45">
        <v>13495679</v>
      </c>
      <c r="C2512" s="45">
        <v>62776</v>
      </c>
      <c r="D2512" s="45">
        <f t="shared" si="54"/>
        <v>13558455</v>
      </c>
    </row>
    <row r="2513" spans="1:4" hidden="1" outlineLevel="1" x14ac:dyDescent="0.2">
      <c r="A2513" s="21" t="s">
        <v>825</v>
      </c>
      <c r="B2513" s="45">
        <v>10424672</v>
      </c>
      <c r="C2513" s="45">
        <v>0</v>
      </c>
      <c r="D2513" s="45">
        <f t="shared" si="54"/>
        <v>10424672</v>
      </c>
    </row>
    <row r="2514" spans="1:4" hidden="1" outlineLevel="1" x14ac:dyDescent="0.2">
      <c r="A2514" s="21" t="s">
        <v>826</v>
      </c>
      <c r="B2514" s="45">
        <v>236473717</v>
      </c>
      <c r="C2514" s="45">
        <v>-28431</v>
      </c>
      <c r="D2514" s="45">
        <f t="shared" si="54"/>
        <v>236445286</v>
      </c>
    </row>
    <row r="2515" spans="1:4" hidden="1" outlineLevel="1" x14ac:dyDescent="0.2">
      <c r="A2515" s="21" t="s">
        <v>827</v>
      </c>
      <c r="B2515" s="45">
        <v>12328191</v>
      </c>
      <c r="C2515" s="45">
        <v>409426</v>
      </c>
      <c r="D2515" s="45">
        <f t="shared" si="54"/>
        <v>12737617</v>
      </c>
    </row>
    <row r="2516" spans="1:4" hidden="1" outlineLevel="1" x14ac:dyDescent="0.2">
      <c r="A2516" s="21" t="s">
        <v>828</v>
      </c>
      <c r="B2516" s="45">
        <v>16727705</v>
      </c>
      <c r="C2516" s="45">
        <v>0</v>
      </c>
      <c r="D2516" s="45">
        <f t="shared" si="54"/>
        <v>16727705</v>
      </c>
    </row>
    <row r="2517" spans="1:4" hidden="1" outlineLevel="1" x14ac:dyDescent="0.2">
      <c r="A2517" s="21" t="s">
        <v>829</v>
      </c>
      <c r="B2517" s="45">
        <v>3856457</v>
      </c>
      <c r="C2517" s="45">
        <v>0</v>
      </c>
      <c r="D2517" s="45">
        <f t="shared" si="54"/>
        <v>3856457</v>
      </c>
    </row>
    <row r="2518" spans="1:4" hidden="1" outlineLevel="1" x14ac:dyDescent="0.2">
      <c r="A2518" s="21" t="s">
        <v>830</v>
      </c>
      <c r="B2518" s="45">
        <v>6744738</v>
      </c>
      <c r="C2518" s="45">
        <v>18876</v>
      </c>
      <c r="D2518" s="45">
        <f t="shared" si="54"/>
        <v>6763614</v>
      </c>
    </row>
    <row r="2519" spans="1:4" hidden="1" outlineLevel="1" x14ac:dyDescent="0.2">
      <c r="A2519" s="21" t="s">
        <v>831</v>
      </c>
      <c r="B2519" s="45">
        <v>27442585</v>
      </c>
      <c r="C2519" s="45">
        <v>449739</v>
      </c>
      <c r="D2519" s="45">
        <f t="shared" si="54"/>
        <v>27892324</v>
      </c>
    </row>
    <row r="2520" spans="1:4" hidden="1" outlineLevel="1" x14ac:dyDescent="0.2">
      <c r="A2520" s="21" t="s">
        <v>303</v>
      </c>
      <c r="B2520" s="45">
        <v>41294975</v>
      </c>
      <c r="C2520" s="45">
        <v>1060902</v>
      </c>
      <c r="D2520" s="45">
        <f t="shared" si="54"/>
        <v>42355877</v>
      </c>
    </row>
    <row r="2521" spans="1:4" hidden="1" outlineLevel="1" x14ac:dyDescent="0.2">
      <c r="A2521" s="21" t="s">
        <v>832</v>
      </c>
      <c r="B2521" s="45">
        <v>9264905</v>
      </c>
      <c r="C2521" s="45">
        <v>-1510</v>
      </c>
      <c r="D2521" s="45">
        <f t="shared" si="54"/>
        <v>9263395</v>
      </c>
    </row>
    <row r="2522" spans="1:4" hidden="1" outlineLevel="1" x14ac:dyDescent="0.2">
      <c r="A2522" s="21" t="s">
        <v>833</v>
      </c>
      <c r="B2522" s="45">
        <v>21910242</v>
      </c>
      <c r="C2522" s="45">
        <v>-2959</v>
      </c>
      <c r="D2522" s="45">
        <f t="shared" si="54"/>
        <v>21907283</v>
      </c>
    </row>
    <row r="2523" spans="1:4" hidden="1" outlineLevel="1" x14ac:dyDescent="0.2">
      <c r="A2523" s="21" t="s">
        <v>834</v>
      </c>
      <c r="B2523" s="45">
        <v>23832555</v>
      </c>
      <c r="C2523" s="45">
        <v>36</v>
      </c>
      <c r="D2523" s="45">
        <f t="shared" si="54"/>
        <v>23832591</v>
      </c>
    </row>
    <row r="2524" spans="1:4" hidden="1" outlineLevel="1" x14ac:dyDescent="0.2">
      <c r="A2524" s="21" t="s">
        <v>835</v>
      </c>
      <c r="B2524" s="45">
        <v>27231651</v>
      </c>
      <c r="C2524" s="45">
        <v>0</v>
      </c>
      <c r="D2524" s="45">
        <f t="shared" si="54"/>
        <v>27231651</v>
      </c>
    </row>
    <row r="2525" spans="1:4" hidden="1" outlineLevel="1" x14ac:dyDescent="0.2">
      <c r="A2525" s="21" t="s">
        <v>619</v>
      </c>
      <c r="B2525" s="45">
        <v>17026872</v>
      </c>
      <c r="C2525" s="45">
        <v>2938572</v>
      </c>
      <c r="D2525" s="45">
        <f t="shared" si="54"/>
        <v>19965444</v>
      </c>
    </row>
    <row r="2526" spans="1:4" hidden="1" outlineLevel="1" x14ac:dyDescent="0.2">
      <c r="A2526" s="21" t="s">
        <v>836</v>
      </c>
      <c r="B2526" s="45">
        <v>9198328</v>
      </c>
      <c r="C2526" s="45">
        <v>915431</v>
      </c>
      <c r="D2526" s="45">
        <f t="shared" si="54"/>
        <v>10113759</v>
      </c>
    </row>
    <row r="2527" spans="1:4" hidden="1" outlineLevel="1" x14ac:dyDescent="0.2">
      <c r="A2527" s="21" t="s">
        <v>837</v>
      </c>
      <c r="B2527" s="45">
        <v>16074604</v>
      </c>
      <c r="C2527" s="45">
        <v>4872</v>
      </c>
      <c r="D2527" s="45">
        <f t="shared" si="54"/>
        <v>16079476</v>
      </c>
    </row>
    <row r="2528" spans="1:4" hidden="1" outlineLevel="1" x14ac:dyDescent="0.2">
      <c r="A2528" s="21" t="s">
        <v>838</v>
      </c>
      <c r="B2528" s="45">
        <v>2491977</v>
      </c>
      <c r="C2528" s="45">
        <v>68482</v>
      </c>
      <c r="D2528" s="45">
        <f t="shared" si="54"/>
        <v>2560459</v>
      </c>
    </row>
    <row r="2529" spans="1:4" hidden="1" outlineLevel="1" x14ac:dyDescent="0.2">
      <c r="A2529" s="21" t="s">
        <v>839</v>
      </c>
      <c r="B2529" s="45">
        <v>2418091</v>
      </c>
      <c r="C2529" s="45">
        <v>0</v>
      </c>
      <c r="D2529" s="45">
        <f t="shared" si="54"/>
        <v>2418091</v>
      </c>
    </row>
    <row r="2530" spans="1:4" hidden="1" outlineLevel="1" x14ac:dyDescent="0.2">
      <c r="A2530" s="21" t="s">
        <v>840</v>
      </c>
      <c r="B2530" s="45">
        <v>3862791</v>
      </c>
      <c r="C2530" s="45">
        <v>0</v>
      </c>
      <c r="D2530" s="45">
        <f t="shared" si="54"/>
        <v>3862791</v>
      </c>
    </row>
    <row r="2531" spans="1:4" hidden="1" outlineLevel="1" x14ac:dyDescent="0.2">
      <c r="A2531" s="21" t="s">
        <v>841</v>
      </c>
      <c r="B2531" s="45">
        <v>7727156</v>
      </c>
      <c r="C2531" s="45">
        <v>0</v>
      </c>
      <c r="D2531" s="45">
        <f t="shared" si="54"/>
        <v>7727156</v>
      </c>
    </row>
    <row r="2532" spans="1:4" hidden="1" outlineLevel="1" x14ac:dyDescent="0.2">
      <c r="A2532" s="21" t="s">
        <v>842</v>
      </c>
      <c r="B2532" s="45">
        <v>17144516</v>
      </c>
      <c r="C2532" s="45">
        <v>0</v>
      </c>
      <c r="D2532" s="45">
        <f t="shared" si="54"/>
        <v>17144516</v>
      </c>
    </row>
    <row r="2533" spans="1:4" hidden="1" outlineLevel="1" x14ac:dyDescent="0.2">
      <c r="A2533" s="21" t="s">
        <v>843</v>
      </c>
      <c r="B2533" s="45">
        <v>10883252</v>
      </c>
      <c r="C2533" s="45">
        <v>68091</v>
      </c>
      <c r="D2533" s="45">
        <f t="shared" si="54"/>
        <v>10951343</v>
      </c>
    </row>
    <row r="2534" spans="1:4" hidden="1" outlineLevel="1" x14ac:dyDescent="0.2">
      <c r="A2534" s="21" t="s">
        <v>844</v>
      </c>
      <c r="B2534" s="45">
        <v>21191335</v>
      </c>
      <c r="C2534" s="45">
        <v>168150</v>
      </c>
      <c r="D2534" s="45">
        <f t="shared" si="54"/>
        <v>21359485</v>
      </c>
    </row>
    <row r="2535" spans="1:4" hidden="1" outlineLevel="1" x14ac:dyDescent="0.2">
      <c r="A2535" s="21" t="s">
        <v>845</v>
      </c>
      <c r="B2535" s="45">
        <v>9315959</v>
      </c>
      <c r="C2535" s="45">
        <v>0</v>
      </c>
      <c r="D2535" s="45">
        <f t="shared" si="54"/>
        <v>9315959</v>
      </c>
    </row>
    <row r="2536" spans="1:4" hidden="1" outlineLevel="1" x14ac:dyDescent="0.2">
      <c r="A2536" s="21" t="s">
        <v>846</v>
      </c>
      <c r="B2536" s="45">
        <v>2996415</v>
      </c>
      <c r="C2536" s="45">
        <v>-16664</v>
      </c>
      <c r="D2536" s="45">
        <f t="shared" si="54"/>
        <v>2979751</v>
      </c>
    </row>
    <row r="2537" spans="1:4" hidden="1" outlineLevel="1" x14ac:dyDescent="0.2">
      <c r="A2537" s="21" t="s">
        <v>847</v>
      </c>
      <c r="B2537" s="45">
        <v>93827631</v>
      </c>
      <c r="C2537" s="45">
        <v>244327</v>
      </c>
      <c r="D2537" s="45">
        <f t="shared" si="54"/>
        <v>94071958</v>
      </c>
    </row>
    <row r="2538" spans="1:4" hidden="1" outlineLevel="1" x14ac:dyDescent="0.2">
      <c r="A2538" s="21" t="s">
        <v>848</v>
      </c>
      <c r="B2538" s="45">
        <v>9440716</v>
      </c>
      <c r="C2538" s="45">
        <v>0</v>
      </c>
      <c r="D2538" s="45">
        <f t="shared" si="54"/>
        <v>9440716</v>
      </c>
    </row>
    <row r="2539" spans="1:4" hidden="1" outlineLevel="1" x14ac:dyDescent="0.2">
      <c r="A2539" s="21" t="s">
        <v>849</v>
      </c>
      <c r="B2539" s="45">
        <v>14967479</v>
      </c>
      <c r="C2539" s="45">
        <v>-3538</v>
      </c>
      <c r="D2539" s="45">
        <f t="shared" ref="D2539:D2570" si="55">B2539+C2539</f>
        <v>14963941</v>
      </c>
    </row>
    <row r="2540" spans="1:4" hidden="1" outlineLevel="1" x14ac:dyDescent="0.2">
      <c r="A2540" s="21" t="s">
        <v>850</v>
      </c>
      <c r="B2540" s="45">
        <v>34897647</v>
      </c>
      <c r="C2540" s="45">
        <v>1532730</v>
      </c>
      <c r="D2540" s="45">
        <f t="shared" si="55"/>
        <v>36430377</v>
      </c>
    </row>
    <row r="2541" spans="1:4" hidden="1" outlineLevel="1" x14ac:dyDescent="0.2">
      <c r="A2541" s="21" t="s">
        <v>851</v>
      </c>
      <c r="B2541" s="45">
        <v>3746391</v>
      </c>
      <c r="C2541" s="45">
        <v>0</v>
      </c>
      <c r="D2541" s="45">
        <f t="shared" si="55"/>
        <v>3746391</v>
      </c>
    </row>
    <row r="2542" spans="1:4" hidden="1" outlineLevel="1" x14ac:dyDescent="0.2">
      <c r="A2542" s="21" t="s">
        <v>852</v>
      </c>
      <c r="B2542" s="45">
        <v>15113284</v>
      </c>
      <c r="C2542" s="45">
        <v>0</v>
      </c>
      <c r="D2542" s="45">
        <f t="shared" si="55"/>
        <v>15113284</v>
      </c>
    </row>
    <row r="2543" spans="1:4" hidden="1" outlineLevel="1" x14ac:dyDescent="0.2">
      <c r="A2543" s="21" t="s">
        <v>853</v>
      </c>
      <c r="B2543" s="45">
        <v>11268977</v>
      </c>
      <c r="C2543" s="45">
        <v>13917</v>
      </c>
      <c r="D2543" s="45">
        <f t="shared" si="55"/>
        <v>11282894</v>
      </c>
    </row>
    <row r="2544" spans="1:4" hidden="1" outlineLevel="1" x14ac:dyDescent="0.2">
      <c r="A2544" s="21" t="s">
        <v>854</v>
      </c>
      <c r="B2544" s="45">
        <v>1251206</v>
      </c>
      <c r="C2544" s="45">
        <v>64121</v>
      </c>
      <c r="D2544" s="45">
        <f t="shared" si="55"/>
        <v>1315327</v>
      </c>
    </row>
    <row r="2545" spans="1:4" hidden="1" outlineLevel="1" x14ac:dyDescent="0.2">
      <c r="A2545" s="21" t="s">
        <v>419</v>
      </c>
      <c r="B2545" s="45">
        <v>64905882</v>
      </c>
      <c r="C2545" s="45">
        <v>0</v>
      </c>
      <c r="D2545" s="45">
        <f t="shared" si="55"/>
        <v>64905882</v>
      </c>
    </row>
    <row r="2546" spans="1:4" hidden="1" outlineLevel="1" x14ac:dyDescent="0.2">
      <c r="A2546" s="21" t="s">
        <v>855</v>
      </c>
      <c r="B2546" s="45">
        <v>14318760</v>
      </c>
      <c r="C2546" s="45">
        <v>237585</v>
      </c>
      <c r="D2546" s="45">
        <f t="shared" si="55"/>
        <v>14556345</v>
      </c>
    </row>
    <row r="2547" spans="1:4" hidden="1" outlineLevel="1" x14ac:dyDescent="0.2">
      <c r="A2547" s="21" t="s">
        <v>856</v>
      </c>
      <c r="B2547" s="45">
        <v>6438234</v>
      </c>
      <c r="C2547" s="45">
        <v>1612</v>
      </c>
      <c r="D2547" s="45">
        <f t="shared" si="55"/>
        <v>6439846</v>
      </c>
    </row>
    <row r="2548" spans="1:4" hidden="1" outlineLevel="1" x14ac:dyDescent="0.2">
      <c r="A2548" s="21" t="s">
        <v>857</v>
      </c>
      <c r="B2548" s="45">
        <v>27184262</v>
      </c>
      <c r="C2548" s="45">
        <v>-4406</v>
      </c>
      <c r="D2548" s="45">
        <f t="shared" si="55"/>
        <v>27179856</v>
      </c>
    </row>
    <row r="2549" spans="1:4" hidden="1" outlineLevel="1" x14ac:dyDescent="0.2">
      <c r="A2549" s="21" t="s">
        <v>858</v>
      </c>
      <c r="B2549" s="45">
        <v>12499395</v>
      </c>
      <c r="C2549" s="45">
        <v>964684</v>
      </c>
      <c r="D2549" s="45">
        <f t="shared" si="55"/>
        <v>13464079</v>
      </c>
    </row>
    <row r="2550" spans="1:4" hidden="1" outlineLevel="1" x14ac:dyDescent="0.2">
      <c r="A2550" s="21" t="s">
        <v>859</v>
      </c>
      <c r="B2550" s="45">
        <v>516696266</v>
      </c>
      <c r="C2550" s="45">
        <v>1518955</v>
      </c>
      <c r="D2550" s="45">
        <f t="shared" si="55"/>
        <v>518215221</v>
      </c>
    </row>
    <row r="2551" spans="1:4" hidden="1" outlineLevel="1" x14ac:dyDescent="0.2">
      <c r="A2551" s="21" t="s">
        <v>860</v>
      </c>
      <c r="B2551" s="45">
        <v>25574679</v>
      </c>
      <c r="C2551" s="45">
        <v>0</v>
      </c>
      <c r="D2551" s="45">
        <f t="shared" si="55"/>
        <v>25574679</v>
      </c>
    </row>
    <row r="2552" spans="1:4" hidden="1" outlineLevel="1" x14ac:dyDescent="0.2">
      <c r="A2552" s="21" t="s">
        <v>861</v>
      </c>
      <c r="B2552" s="45">
        <v>24791500</v>
      </c>
      <c r="C2552" s="45">
        <v>740721</v>
      </c>
      <c r="D2552" s="45">
        <f t="shared" si="55"/>
        <v>25532221</v>
      </c>
    </row>
    <row r="2553" spans="1:4" hidden="1" outlineLevel="1" x14ac:dyDescent="0.2">
      <c r="A2553" s="21" t="s">
        <v>862</v>
      </c>
      <c r="B2553" s="45">
        <v>19007286</v>
      </c>
      <c r="C2553" s="45">
        <v>99833</v>
      </c>
      <c r="D2553" s="45">
        <f t="shared" si="55"/>
        <v>19107119</v>
      </c>
    </row>
    <row r="2554" spans="1:4" hidden="1" outlineLevel="1" x14ac:dyDescent="0.2">
      <c r="A2554" s="21" t="s">
        <v>863</v>
      </c>
      <c r="B2554" s="45">
        <v>18028330</v>
      </c>
      <c r="C2554" s="45">
        <v>144011</v>
      </c>
      <c r="D2554" s="45">
        <f t="shared" si="55"/>
        <v>18172341</v>
      </c>
    </row>
    <row r="2555" spans="1:4" hidden="1" outlineLevel="1" x14ac:dyDescent="0.2">
      <c r="A2555" s="21" t="s">
        <v>864</v>
      </c>
      <c r="B2555" s="45">
        <v>7595821</v>
      </c>
      <c r="C2555" s="45">
        <v>0</v>
      </c>
      <c r="D2555" s="45">
        <f t="shared" si="55"/>
        <v>7595821</v>
      </c>
    </row>
    <row r="2556" spans="1:4" hidden="1" outlineLevel="1" x14ac:dyDescent="0.2">
      <c r="A2556" s="21" t="s">
        <v>865</v>
      </c>
      <c r="B2556" s="45">
        <v>3368180</v>
      </c>
      <c r="C2556" s="45">
        <v>0</v>
      </c>
      <c r="D2556" s="45">
        <f t="shared" si="55"/>
        <v>3368180</v>
      </c>
    </row>
    <row r="2557" spans="1:4" hidden="1" outlineLevel="1" x14ac:dyDescent="0.2">
      <c r="A2557" s="21" t="s">
        <v>866</v>
      </c>
      <c r="B2557" s="45">
        <v>20185365</v>
      </c>
      <c r="C2557" s="45">
        <v>5233</v>
      </c>
      <c r="D2557" s="45">
        <f t="shared" si="55"/>
        <v>20190598</v>
      </c>
    </row>
    <row r="2558" spans="1:4" hidden="1" outlineLevel="1" x14ac:dyDescent="0.2">
      <c r="A2558" s="21" t="s">
        <v>867</v>
      </c>
      <c r="B2558" s="45">
        <v>329844</v>
      </c>
      <c r="C2558" s="45">
        <v>0</v>
      </c>
      <c r="D2558" s="45">
        <f t="shared" si="55"/>
        <v>329844</v>
      </c>
    </row>
    <row r="2559" spans="1:4" hidden="1" outlineLevel="1" x14ac:dyDescent="0.2">
      <c r="A2559" s="21" t="s">
        <v>868</v>
      </c>
      <c r="B2559" s="45">
        <v>10452922</v>
      </c>
      <c r="C2559" s="45">
        <v>0</v>
      </c>
      <c r="D2559" s="45">
        <f t="shared" si="55"/>
        <v>10452922</v>
      </c>
    </row>
    <row r="2560" spans="1:4" hidden="1" outlineLevel="1" x14ac:dyDescent="0.2">
      <c r="A2560" s="21" t="s">
        <v>869</v>
      </c>
      <c r="B2560" s="45">
        <v>2505775</v>
      </c>
      <c r="C2560" s="45">
        <v>0</v>
      </c>
      <c r="D2560" s="45">
        <f t="shared" si="55"/>
        <v>2505775</v>
      </c>
    </row>
    <row r="2561" spans="1:4" hidden="1" outlineLevel="1" x14ac:dyDescent="0.2">
      <c r="A2561" s="21" t="s">
        <v>870</v>
      </c>
      <c r="B2561" s="45">
        <v>158273</v>
      </c>
      <c r="C2561" s="45">
        <v>0</v>
      </c>
      <c r="D2561" s="45">
        <f t="shared" si="55"/>
        <v>158273</v>
      </c>
    </row>
    <row r="2562" spans="1:4" hidden="1" outlineLevel="1" x14ac:dyDescent="0.2">
      <c r="A2562" s="21" t="s">
        <v>871</v>
      </c>
      <c r="B2562" s="45">
        <v>7651321</v>
      </c>
      <c r="C2562" s="45">
        <v>-3981</v>
      </c>
      <c r="D2562" s="45">
        <f t="shared" si="55"/>
        <v>7647340</v>
      </c>
    </row>
    <row r="2563" spans="1:4" hidden="1" outlineLevel="1" x14ac:dyDescent="0.2">
      <c r="A2563" s="21" t="s">
        <v>872</v>
      </c>
      <c r="B2563" s="45">
        <v>2530706</v>
      </c>
      <c r="C2563" s="45">
        <v>0</v>
      </c>
      <c r="D2563" s="45">
        <f t="shared" si="55"/>
        <v>2530706</v>
      </c>
    </row>
    <row r="2564" spans="1:4" hidden="1" outlineLevel="1" x14ac:dyDescent="0.2">
      <c r="A2564" s="21" t="s">
        <v>873</v>
      </c>
      <c r="B2564" s="45">
        <v>13426872</v>
      </c>
      <c r="C2564" s="45">
        <v>53316</v>
      </c>
      <c r="D2564" s="45">
        <f t="shared" si="55"/>
        <v>13480188</v>
      </c>
    </row>
    <row r="2565" spans="1:4" hidden="1" outlineLevel="1" x14ac:dyDescent="0.2">
      <c r="A2565" s="21" t="s">
        <v>874</v>
      </c>
      <c r="B2565" s="45">
        <v>261648713</v>
      </c>
      <c r="C2565" s="45">
        <v>5739080</v>
      </c>
      <c r="D2565" s="45">
        <f t="shared" si="55"/>
        <v>267387793</v>
      </c>
    </row>
    <row r="2566" spans="1:4" hidden="1" outlineLevel="1" x14ac:dyDescent="0.2">
      <c r="A2566" s="21" t="s">
        <v>875</v>
      </c>
      <c r="B2566" s="45">
        <v>12046654</v>
      </c>
      <c r="C2566" s="45">
        <v>0</v>
      </c>
      <c r="D2566" s="45">
        <f t="shared" si="55"/>
        <v>12046654</v>
      </c>
    </row>
    <row r="2567" spans="1:4" hidden="1" outlineLevel="1" x14ac:dyDescent="0.2">
      <c r="A2567" s="21" t="s">
        <v>876</v>
      </c>
      <c r="B2567" s="45">
        <v>3161497</v>
      </c>
      <c r="C2567" s="45">
        <v>0</v>
      </c>
      <c r="D2567" s="45">
        <f t="shared" si="55"/>
        <v>3161497</v>
      </c>
    </row>
    <row r="2568" spans="1:4" hidden="1" outlineLevel="1" x14ac:dyDescent="0.2">
      <c r="A2568" s="21" t="s">
        <v>877</v>
      </c>
      <c r="B2568" s="45">
        <v>7913289</v>
      </c>
      <c r="C2568" s="45">
        <v>234236</v>
      </c>
      <c r="D2568" s="45">
        <f t="shared" si="55"/>
        <v>8147525</v>
      </c>
    </row>
    <row r="2569" spans="1:4" hidden="1" outlineLevel="1" x14ac:dyDescent="0.2">
      <c r="A2569" s="21" t="s">
        <v>878</v>
      </c>
      <c r="B2569" s="45">
        <v>11269993</v>
      </c>
      <c r="C2569" s="45">
        <v>9198</v>
      </c>
      <c r="D2569" s="45">
        <f t="shared" si="55"/>
        <v>11279191</v>
      </c>
    </row>
    <row r="2570" spans="1:4" hidden="1" outlineLevel="1" x14ac:dyDescent="0.2">
      <c r="A2570" s="21" t="s">
        <v>879</v>
      </c>
      <c r="B2570" s="45">
        <v>31292678</v>
      </c>
      <c r="C2570" s="45">
        <v>1447201</v>
      </c>
      <c r="D2570" s="45">
        <f t="shared" si="55"/>
        <v>32739879</v>
      </c>
    </row>
    <row r="2571" spans="1:4" hidden="1" outlineLevel="1" x14ac:dyDescent="0.2">
      <c r="A2571" s="21" t="s">
        <v>880</v>
      </c>
      <c r="B2571" s="45">
        <v>6725870</v>
      </c>
      <c r="C2571" s="45">
        <v>0</v>
      </c>
      <c r="D2571" s="45">
        <f t="shared" ref="D2571:D2602" si="56">B2571+C2571</f>
        <v>6725870</v>
      </c>
    </row>
    <row r="2572" spans="1:4" hidden="1" outlineLevel="1" x14ac:dyDescent="0.2">
      <c r="A2572" s="21" t="s">
        <v>881</v>
      </c>
      <c r="B2572" s="45">
        <v>14864156</v>
      </c>
      <c r="C2572" s="45">
        <v>0</v>
      </c>
      <c r="D2572" s="45">
        <f t="shared" si="56"/>
        <v>14864156</v>
      </c>
    </row>
    <row r="2573" spans="1:4" hidden="1" outlineLevel="1" x14ac:dyDescent="0.2">
      <c r="A2573" s="21" t="s">
        <v>882</v>
      </c>
      <c r="B2573" s="45">
        <v>12392363</v>
      </c>
      <c r="C2573" s="45">
        <v>6715</v>
      </c>
      <c r="D2573" s="45">
        <f t="shared" si="56"/>
        <v>12399078</v>
      </c>
    </row>
    <row r="2574" spans="1:4" hidden="1" outlineLevel="1" x14ac:dyDescent="0.2">
      <c r="A2574" s="21" t="s">
        <v>413</v>
      </c>
      <c r="B2574" s="45">
        <v>2885622446</v>
      </c>
      <c r="C2574" s="45">
        <v>37260729</v>
      </c>
      <c r="D2574" s="45">
        <f t="shared" si="56"/>
        <v>2922883175</v>
      </c>
    </row>
    <row r="2575" spans="1:4" hidden="1" outlineLevel="1" x14ac:dyDescent="0.2">
      <c r="A2575" s="21" t="s">
        <v>883</v>
      </c>
      <c r="B2575" s="45">
        <v>6034092</v>
      </c>
      <c r="C2575" s="45">
        <v>0</v>
      </c>
      <c r="D2575" s="45">
        <f t="shared" si="56"/>
        <v>6034092</v>
      </c>
    </row>
    <row r="2576" spans="1:4" hidden="1" outlineLevel="1" x14ac:dyDescent="0.2">
      <c r="A2576" s="21" t="s">
        <v>884</v>
      </c>
      <c r="B2576" s="45">
        <v>15033816</v>
      </c>
      <c r="C2576" s="45">
        <v>648973</v>
      </c>
      <c r="D2576" s="45">
        <f t="shared" si="56"/>
        <v>15682789</v>
      </c>
    </row>
    <row r="2577" spans="1:4" hidden="1" outlineLevel="1" x14ac:dyDescent="0.2">
      <c r="A2577" s="21" t="s">
        <v>885</v>
      </c>
      <c r="B2577" s="45">
        <v>19335438</v>
      </c>
      <c r="C2577" s="45">
        <v>409999</v>
      </c>
      <c r="D2577" s="45">
        <f t="shared" si="56"/>
        <v>19745437</v>
      </c>
    </row>
    <row r="2578" spans="1:4" hidden="1" outlineLevel="1" x14ac:dyDescent="0.2">
      <c r="A2578" s="21" t="s">
        <v>886</v>
      </c>
      <c r="B2578" s="45">
        <v>31988347</v>
      </c>
      <c r="C2578" s="45">
        <v>47626</v>
      </c>
      <c r="D2578" s="45">
        <f t="shared" si="56"/>
        <v>32035973</v>
      </c>
    </row>
    <row r="2579" spans="1:4" hidden="1" outlineLevel="1" x14ac:dyDescent="0.2">
      <c r="A2579" s="21" t="s">
        <v>887</v>
      </c>
      <c r="B2579" s="45">
        <v>1133422</v>
      </c>
      <c r="C2579" s="45">
        <v>0</v>
      </c>
      <c r="D2579" s="45">
        <f t="shared" si="56"/>
        <v>1133422</v>
      </c>
    </row>
    <row r="2580" spans="1:4" hidden="1" outlineLevel="1" x14ac:dyDescent="0.2">
      <c r="A2580" s="21" t="s">
        <v>888</v>
      </c>
      <c r="B2580" s="45">
        <v>9282751</v>
      </c>
      <c r="C2580" s="45">
        <v>0</v>
      </c>
      <c r="D2580" s="45">
        <f t="shared" si="56"/>
        <v>9282751</v>
      </c>
    </row>
    <row r="2581" spans="1:4" hidden="1" outlineLevel="1" x14ac:dyDescent="0.2">
      <c r="A2581" s="21" t="s">
        <v>889</v>
      </c>
      <c r="B2581" s="45">
        <v>3309356</v>
      </c>
      <c r="C2581" s="45">
        <v>0</v>
      </c>
      <c r="D2581" s="45">
        <f t="shared" si="56"/>
        <v>3309356</v>
      </c>
    </row>
    <row r="2582" spans="1:4" hidden="1" outlineLevel="1" x14ac:dyDescent="0.2">
      <c r="A2582" s="21" t="s">
        <v>890</v>
      </c>
      <c r="B2582" s="45">
        <v>9210970</v>
      </c>
      <c r="C2582" s="45">
        <v>48849</v>
      </c>
      <c r="D2582" s="45">
        <f t="shared" si="56"/>
        <v>9259819</v>
      </c>
    </row>
    <row r="2583" spans="1:4" hidden="1" outlineLevel="1" x14ac:dyDescent="0.2">
      <c r="A2583" s="21" t="s">
        <v>891</v>
      </c>
      <c r="B2583" s="45">
        <v>2092237</v>
      </c>
      <c r="C2583" s="45">
        <v>39542</v>
      </c>
      <c r="D2583" s="45">
        <f t="shared" si="56"/>
        <v>2131779</v>
      </c>
    </row>
    <row r="2584" spans="1:4" hidden="1" outlineLevel="1" x14ac:dyDescent="0.2">
      <c r="A2584" s="21" t="s">
        <v>892</v>
      </c>
      <c r="B2584" s="45">
        <v>9046054</v>
      </c>
      <c r="C2584" s="45">
        <v>0</v>
      </c>
      <c r="D2584" s="45">
        <f t="shared" si="56"/>
        <v>9046054</v>
      </c>
    </row>
    <row r="2585" spans="1:4" hidden="1" outlineLevel="1" x14ac:dyDescent="0.2">
      <c r="A2585" s="21" t="s">
        <v>893</v>
      </c>
      <c r="B2585" s="45">
        <v>2435326</v>
      </c>
      <c r="C2585" s="45">
        <v>0</v>
      </c>
      <c r="D2585" s="45">
        <f t="shared" si="56"/>
        <v>2435326</v>
      </c>
    </row>
    <row r="2586" spans="1:4" hidden="1" outlineLevel="1" x14ac:dyDescent="0.2">
      <c r="A2586" s="21" t="s">
        <v>894</v>
      </c>
      <c r="B2586" s="45">
        <v>3932333</v>
      </c>
      <c r="C2586" s="45">
        <v>0</v>
      </c>
      <c r="D2586" s="45">
        <f t="shared" si="56"/>
        <v>3932333</v>
      </c>
    </row>
    <row r="2587" spans="1:4" hidden="1" outlineLevel="1" x14ac:dyDescent="0.2">
      <c r="A2587" s="21" t="s">
        <v>895</v>
      </c>
      <c r="B2587" s="45">
        <v>5216069</v>
      </c>
      <c r="C2587" s="45">
        <v>0</v>
      </c>
      <c r="D2587" s="45">
        <f t="shared" si="56"/>
        <v>5216069</v>
      </c>
    </row>
    <row r="2588" spans="1:4" hidden="1" outlineLevel="1" x14ac:dyDescent="0.2">
      <c r="A2588" s="21" t="s">
        <v>896</v>
      </c>
      <c r="B2588" s="45">
        <v>8444452</v>
      </c>
      <c r="C2588" s="45">
        <v>8344201</v>
      </c>
      <c r="D2588" s="45">
        <f t="shared" si="56"/>
        <v>16788653</v>
      </c>
    </row>
    <row r="2589" spans="1:4" hidden="1" outlineLevel="1" x14ac:dyDescent="0.2">
      <c r="A2589" s="21" t="s">
        <v>897</v>
      </c>
      <c r="B2589" s="45">
        <v>8081846</v>
      </c>
      <c r="C2589" s="45">
        <v>0</v>
      </c>
      <c r="D2589" s="45">
        <f t="shared" si="56"/>
        <v>8081846</v>
      </c>
    </row>
    <row r="2590" spans="1:4" hidden="1" outlineLevel="1" x14ac:dyDescent="0.2">
      <c r="A2590" s="21" t="s">
        <v>898</v>
      </c>
      <c r="B2590" s="45">
        <v>10888171</v>
      </c>
      <c r="C2590" s="45">
        <v>0</v>
      </c>
      <c r="D2590" s="45">
        <f t="shared" si="56"/>
        <v>10888171</v>
      </c>
    </row>
    <row r="2591" spans="1:4" hidden="1" outlineLevel="1" x14ac:dyDescent="0.2">
      <c r="A2591" s="21" t="s">
        <v>899</v>
      </c>
      <c r="B2591" s="45">
        <v>7562314</v>
      </c>
      <c r="C2591" s="45">
        <v>0</v>
      </c>
      <c r="D2591" s="45">
        <f t="shared" si="56"/>
        <v>7562314</v>
      </c>
    </row>
    <row r="2592" spans="1:4" hidden="1" outlineLevel="1" x14ac:dyDescent="0.2">
      <c r="A2592" s="21" t="s">
        <v>900</v>
      </c>
      <c r="B2592" s="45">
        <v>23251686</v>
      </c>
      <c r="C2592" s="45">
        <v>0</v>
      </c>
      <c r="D2592" s="45">
        <f t="shared" si="56"/>
        <v>23251686</v>
      </c>
    </row>
    <row r="2593" spans="1:4" hidden="1" outlineLevel="1" x14ac:dyDescent="0.2">
      <c r="A2593" s="21" t="s">
        <v>901</v>
      </c>
      <c r="B2593" s="45">
        <v>15934976</v>
      </c>
      <c r="C2593" s="45">
        <v>0</v>
      </c>
      <c r="D2593" s="45">
        <f t="shared" si="56"/>
        <v>15934976</v>
      </c>
    </row>
    <row r="2594" spans="1:4" hidden="1" outlineLevel="1" x14ac:dyDescent="0.2">
      <c r="A2594" s="21" t="s">
        <v>902</v>
      </c>
      <c r="B2594" s="45">
        <v>20489196</v>
      </c>
      <c r="C2594" s="45">
        <v>27198</v>
      </c>
      <c r="D2594" s="45">
        <f t="shared" si="56"/>
        <v>20516394</v>
      </c>
    </row>
    <row r="2595" spans="1:4" hidden="1" outlineLevel="1" x14ac:dyDescent="0.2">
      <c r="A2595" s="21" t="s">
        <v>903</v>
      </c>
      <c r="B2595" s="45">
        <v>16586101</v>
      </c>
      <c r="C2595" s="45">
        <v>0</v>
      </c>
      <c r="D2595" s="45">
        <f t="shared" si="56"/>
        <v>16586101</v>
      </c>
    </row>
    <row r="2596" spans="1:4" hidden="1" outlineLevel="1" x14ac:dyDescent="0.2">
      <c r="A2596" s="21" t="s">
        <v>904</v>
      </c>
      <c r="B2596" s="45">
        <v>6400846</v>
      </c>
      <c r="C2596" s="45">
        <v>82479</v>
      </c>
      <c r="D2596" s="45">
        <f t="shared" si="56"/>
        <v>6483325</v>
      </c>
    </row>
    <row r="2597" spans="1:4" hidden="1" outlineLevel="1" x14ac:dyDescent="0.2">
      <c r="A2597" s="21" t="s">
        <v>905</v>
      </c>
      <c r="B2597" s="45">
        <v>111112112</v>
      </c>
      <c r="C2597" s="45">
        <v>8302393</v>
      </c>
      <c r="D2597" s="45">
        <f t="shared" si="56"/>
        <v>119414505</v>
      </c>
    </row>
    <row r="2598" spans="1:4" hidden="1" outlineLevel="1" x14ac:dyDescent="0.2">
      <c r="A2598" s="21" t="s">
        <v>906</v>
      </c>
      <c r="B2598" s="45">
        <v>2942533</v>
      </c>
      <c r="C2598" s="45">
        <v>0</v>
      </c>
      <c r="D2598" s="45">
        <f t="shared" si="56"/>
        <v>2942533</v>
      </c>
    </row>
    <row r="2599" spans="1:4" hidden="1" outlineLevel="1" x14ac:dyDescent="0.2">
      <c r="A2599" s="21" t="s">
        <v>907</v>
      </c>
      <c r="B2599" s="45">
        <v>13431986</v>
      </c>
      <c r="C2599" s="45">
        <v>0</v>
      </c>
      <c r="D2599" s="45">
        <f t="shared" si="56"/>
        <v>13431986</v>
      </c>
    </row>
    <row r="2600" spans="1:4" hidden="1" outlineLevel="1" x14ac:dyDescent="0.2">
      <c r="A2600" s="21" t="s">
        <v>908</v>
      </c>
      <c r="B2600" s="45">
        <v>12036140</v>
      </c>
      <c r="C2600" s="45">
        <v>-29721</v>
      </c>
      <c r="D2600" s="45">
        <f t="shared" si="56"/>
        <v>12006419</v>
      </c>
    </row>
    <row r="2601" spans="1:4" hidden="1" outlineLevel="1" x14ac:dyDescent="0.2">
      <c r="A2601" s="21" t="s">
        <v>909</v>
      </c>
      <c r="B2601" s="45">
        <v>15831940</v>
      </c>
      <c r="C2601" s="45">
        <v>0</v>
      </c>
      <c r="D2601" s="45">
        <f t="shared" si="56"/>
        <v>15831940</v>
      </c>
    </row>
    <row r="2602" spans="1:4" hidden="1" outlineLevel="1" x14ac:dyDescent="0.2">
      <c r="A2602" s="21" t="s">
        <v>910</v>
      </c>
      <c r="B2602" s="45">
        <v>21627411</v>
      </c>
      <c r="C2602" s="45">
        <v>0</v>
      </c>
      <c r="D2602" s="45">
        <f t="shared" si="56"/>
        <v>21627411</v>
      </c>
    </row>
    <row r="2603" spans="1:4" hidden="1" outlineLevel="1" x14ac:dyDescent="0.2">
      <c r="A2603" s="21" t="s">
        <v>911</v>
      </c>
      <c r="B2603" s="45">
        <v>1843951</v>
      </c>
      <c r="C2603" s="45">
        <v>0</v>
      </c>
      <c r="D2603" s="45">
        <f t="shared" ref="D2603:D2634" si="57">B2603+C2603</f>
        <v>1843951</v>
      </c>
    </row>
    <row r="2604" spans="1:4" hidden="1" outlineLevel="1" x14ac:dyDescent="0.2">
      <c r="A2604" s="21" t="s">
        <v>912</v>
      </c>
      <c r="B2604" s="45">
        <v>1066475</v>
      </c>
      <c r="C2604" s="45">
        <v>0</v>
      </c>
      <c r="D2604" s="45">
        <f t="shared" si="57"/>
        <v>1066475</v>
      </c>
    </row>
    <row r="2605" spans="1:4" hidden="1" outlineLevel="1" x14ac:dyDescent="0.2">
      <c r="A2605" s="21" t="s">
        <v>913</v>
      </c>
      <c r="B2605" s="45">
        <v>4543147</v>
      </c>
      <c r="C2605" s="45">
        <v>0</v>
      </c>
      <c r="D2605" s="45">
        <f t="shared" si="57"/>
        <v>4543147</v>
      </c>
    </row>
    <row r="2606" spans="1:4" hidden="1" outlineLevel="1" x14ac:dyDescent="0.2">
      <c r="A2606" s="21" t="s">
        <v>914</v>
      </c>
      <c r="B2606" s="45">
        <v>31803139</v>
      </c>
      <c r="C2606" s="45">
        <v>2725557</v>
      </c>
      <c r="D2606" s="45">
        <f t="shared" si="57"/>
        <v>34528696</v>
      </c>
    </row>
    <row r="2607" spans="1:4" hidden="1" outlineLevel="1" x14ac:dyDescent="0.2">
      <c r="A2607" s="21" t="s">
        <v>915</v>
      </c>
      <c r="B2607" s="45">
        <v>15221440</v>
      </c>
      <c r="C2607" s="45">
        <v>52114</v>
      </c>
      <c r="D2607" s="45">
        <f t="shared" si="57"/>
        <v>15273554</v>
      </c>
    </row>
    <row r="2608" spans="1:4" hidden="1" outlineLevel="1" x14ac:dyDescent="0.2">
      <c r="A2608" s="21" t="s">
        <v>916</v>
      </c>
      <c r="B2608" s="45">
        <v>7821877</v>
      </c>
      <c r="C2608" s="45">
        <v>0</v>
      </c>
      <c r="D2608" s="45">
        <f t="shared" si="57"/>
        <v>7821877</v>
      </c>
    </row>
    <row r="2609" spans="1:4" hidden="1" outlineLevel="1" x14ac:dyDescent="0.2">
      <c r="A2609" s="21" t="s">
        <v>917</v>
      </c>
      <c r="B2609" s="45">
        <v>25932420</v>
      </c>
      <c r="C2609" s="45">
        <v>30283</v>
      </c>
      <c r="D2609" s="45">
        <f t="shared" si="57"/>
        <v>25962703</v>
      </c>
    </row>
    <row r="2610" spans="1:4" hidden="1" outlineLevel="1" x14ac:dyDescent="0.2">
      <c r="A2610" s="21" t="s">
        <v>785</v>
      </c>
      <c r="B2610" s="45">
        <v>99522052</v>
      </c>
      <c r="C2610" s="45">
        <v>2758431</v>
      </c>
      <c r="D2610" s="45">
        <f t="shared" si="57"/>
        <v>102280483</v>
      </c>
    </row>
    <row r="2611" spans="1:4" hidden="1" outlineLevel="1" x14ac:dyDescent="0.2">
      <c r="A2611" s="21" t="s">
        <v>918</v>
      </c>
      <c r="B2611" s="45">
        <v>14011453</v>
      </c>
      <c r="C2611" s="45">
        <v>68041</v>
      </c>
      <c r="D2611" s="45">
        <f t="shared" si="57"/>
        <v>14079494</v>
      </c>
    </row>
    <row r="2612" spans="1:4" hidden="1" outlineLevel="1" x14ac:dyDescent="0.2">
      <c r="A2612" s="21" t="s">
        <v>919</v>
      </c>
      <c r="B2612" s="45">
        <v>30930416</v>
      </c>
      <c r="C2612" s="45">
        <v>-114961</v>
      </c>
      <c r="D2612" s="45">
        <f t="shared" si="57"/>
        <v>30815455</v>
      </c>
    </row>
    <row r="2613" spans="1:4" hidden="1" outlineLevel="1" x14ac:dyDescent="0.2">
      <c r="A2613" s="21" t="s">
        <v>920</v>
      </c>
      <c r="B2613" s="45">
        <v>4485417</v>
      </c>
      <c r="C2613" s="45">
        <v>0</v>
      </c>
      <c r="D2613" s="45">
        <f t="shared" si="57"/>
        <v>4485417</v>
      </c>
    </row>
    <row r="2614" spans="1:4" hidden="1" outlineLevel="1" x14ac:dyDescent="0.2">
      <c r="A2614" s="21" t="s">
        <v>921</v>
      </c>
      <c r="B2614" s="45">
        <v>12836297</v>
      </c>
      <c r="C2614" s="45">
        <v>1050</v>
      </c>
      <c r="D2614" s="45">
        <f t="shared" si="57"/>
        <v>12837347</v>
      </c>
    </row>
    <row r="2615" spans="1:4" hidden="1" outlineLevel="1" x14ac:dyDescent="0.2">
      <c r="A2615" s="21" t="s">
        <v>922</v>
      </c>
      <c r="B2615" s="45">
        <v>4280768</v>
      </c>
      <c r="C2615" s="45">
        <v>0</v>
      </c>
      <c r="D2615" s="45">
        <f t="shared" si="57"/>
        <v>4280768</v>
      </c>
    </row>
    <row r="2616" spans="1:4" hidden="1" outlineLevel="1" x14ac:dyDescent="0.2">
      <c r="A2616" s="21" t="s">
        <v>923</v>
      </c>
      <c r="B2616" s="45">
        <v>10556247</v>
      </c>
      <c r="C2616" s="45">
        <v>0</v>
      </c>
      <c r="D2616" s="45">
        <f t="shared" si="57"/>
        <v>10556247</v>
      </c>
    </row>
    <row r="2617" spans="1:4" hidden="1" outlineLevel="1" x14ac:dyDescent="0.2">
      <c r="A2617" s="21" t="s">
        <v>924</v>
      </c>
      <c r="B2617" s="45">
        <v>30760242</v>
      </c>
      <c r="C2617" s="45">
        <v>320661</v>
      </c>
      <c r="D2617" s="45">
        <f t="shared" si="57"/>
        <v>31080903</v>
      </c>
    </row>
    <row r="2618" spans="1:4" hidden="1" outlineLevel="1" x14ac:dyDescent="0.2">
      <c r="A2618" s="21" t="s">
        <v>381</v>
      </c>
      <c r="B2618" s="45">
        <v>11808833</v>
      </c>
      <c r="C2618" s="45">
        <v>107160</v>
      </c>
      <c r="D2618" s="45">
        <f t="shared" si="57"/>
        <v>11915993</v>
      </c>
    </row>
    <row r="2619" spans="1:4" hidden="1" outlineLevel="1" x14ac:dyDescent="0.2">
      <c r="A2619" s="21" t="s">
        <v>925</v>
      </c>
      <c r="B2619" s="45">
        <v>24500194</v>
      </c>
      <c r="C2619" s="45">
        <v>0</v>
      </c>
      <c r="D2619" s="45">
        <f t="shared" si="57"/>
        <v>24500194</v>
      </c>
    </row>
    <row r="2620" spans="1:4" hidden="1" outlineLevel="1" x14ac:dyDescent="0.2">
      <c r="A2620" s="21" t="s">
        <v>926</v>
      </c>
      <c r="B2620" s="45">
        <v>13126960</v>
      </c>
      <c r="C2620" s="45">
        <v>8138</v>
      </c>
      <c r="D2620" s="45">
        <f t="shared" si="57"/>
        <v>13135098</v>
      </c>
    </row>
    <row r="2621" spans="1:4" hidden="1" outlineLevel="1" x14ac:dyDescent="0.2">
      <c r="A2621" s="21" t="s">
        <v>319</v>
      </c>
      <c r="B2621" s="45">
        <v>72183417</v>
      </c>
      <c r="C2621" s="45">
        <v>1332895</v>
      </c>
      <c r="D2621" s="45">
        <f t="shared" si="57"/>
        <v>73516312</v>
      </c>
    </row>
    <row r="2622" spans="1:4" hidden="1" outlineLevel="1" x14ac:dyDescent="0.2">
      <c r="A2622" s="21" t="s">
        <v>927</v>
      </c>
      <c r="B2622" s="45">
        <v>21815813</v>
      </c>
      <c r="C2622" s="45">
        <v>0</v>
      </c>
      <c r="D2622" s="45">
        <f t="shared" si="57"/>
        <v>21815813</v>
      </c>
    </row>
    <row r="2623" spans="1:4" hidden="1" outlineLevel="1" x14ac:dyDescent="0.2">
      <c r="A2623" s="21" t="s">
        <v>928</v>
      </c>
      <c r="B2623" s="45">
        <v>15152449</v>
      </c>
      <c r="C2623" s="45">
        <v>0</v>
      </c>
      <c r="D2623" s="45">
        <f t="shared" si="57"/>
        <v>15152449</v>
      </c>
    </row>
    <row r="2624" spans="1:4" hidden="1" outlineLevel="1" x14ac:dyDescent="0.2">
      <c r="A2624" s="21" t="s">
        <v>929</v>
      </c>
      <c r="B2624" s="45">
        <v>22301169</v>
      </c>
      <c r="C2624" s="45">
        <v>0</v>
      </c>
      <c r="D2624" s="45">
        <f t="shared" si="57"/>
        <v>22301169</v>
      </c>
    </row>
    <row r="2625" spans="1:4" hidden="1" outlineLevel="1" x14ac:dyDescent="0.2">
      <c r="A2625" s="21" t="s">
        <v>930</v>
      </c>
      <c r="B2625" s="45">
        <v>13543681</v>
      </c>
      <c r="C2625" s="45">
        <v>0</v>
      </c>
      <c r="D2625" s="45">
        <f t="shared" si="57"/>
        <v>13543681</v>
      </c>
    </row>
    <row r="2626" spans="1:4" hidden="1" outlineLevel="1" x14ac:dyDescent="0.2">
      <c r="A2626" s="21" t="s">
        <v>931</v>
      </c>
      <c r="B2626" s="45">
        <v>40886394</v>
      </c>
      <c r="C2626" s="45">
        <v>301221</v>
      </c>
      <c r="D2626" s="45">
        <f t="shared" si="57"/>
        <v>41187615</v>
      </c>
    </row>
    <row r="2627" spans="1:4" hidden="1" outlineLevel="1" x14ac:dyDescent="0.2">
      <c r="A2627" s="21" t="s">
        <v>932</v>
      </c>
      <c r="B2627" s="45">
        <v>5069374</v>
      </c>
      <c r="C2627" s="45">
        <v>194609</v>
      </c>
      <c r="D2627" s="45">
        <f t="shared" si="57"/>
        <v>5263983</v>
      </c>
    </row>
    <row r="2628" spans="1:4" hidden="1" outlineLevel="1" x14ac:dyDescent="0.2">
      <c r="A2628" s="21" t="s">
        <v>279</v>
      </c>
      <c r="B2628" s="45">
        <v>29141192</v>
      </c>
      <c r="C2628" s="45">
        <v>0</v>
      </c>
      <c r="D2628" s="45">
        <f t="shared" si="57"/>
        <v>29141192</v>
      </c>
    </row>
    <row r="2629" spans="1:4" hidden="1" outlineLevel="1" x14ac:dyDescent="0.2">
      <c r="A2629" s="21" t="s">
        <v>933</v>
      </c>
      <c r="B2629" s="45">
        <v>6408037</v>
      </c>
      <c r="C2629" s="45">
        <v>178243</v>
      </c>
      <c r="D2629" s="45">
        <f t="shared" si="57"/>
        <v>6586280</v>
      </c>
    </row>
    <row r="2630" spans="1:4" hidden="1" outlineLevel="1" x14ac:dyDescent="0.2">
      <c r="A2630" s="21" t="s">
        <v>934</v>
      </c>
      <c r="B2630" s="45">
        <v>70798648</v>
      </c>
      <c r="C2630" s="45">
        <v>1407890</v>
      </c>
      <c r="D2630" s="45">
        <f t="shared" si="57"/>
        <v>72206538</v>
      </c>
    </row>
    <row r="2631" spans="1:4" hidden="1" outlineLevel="1" x14ac:dyDescent="0.2">
      <c r="A2631" s="21" t="s">
        <v>935</v>
      </c>
      <c r="B2631" s="45">
        <v>28012351</v>
      </c>
      <c r="C2631" s="45">
        <v>864087</v>
      </c>
      <c r="D2631" s="45">
        <f t="shared" si="57"/>
        <v>28876438</v>
      </c>
    </row>
    <row r="2632" spans="1:4" hidden="1" outlineLevel="1" x14ac:dyDescent="0.2">
      <c r="A2632" s="21" t="s">
        <v>261</v>
      </c>
      <c r="B2632" s="45">
        <v>56930</v>
      </c>
      <c r="C2632" s="45">
        <v>0</v>
      </c>
      <c r="D2632" s="45">
        <f t="shared" si="57"/>
        <v>56930</v>
      </c>
    </row>
    <row r="2633" spans="1:4" hidden="1" outlineLevel="1" x14ac:dyDescent="0.2">
      <c r="A2633" s="21" t="s">
        <v>936</v>
      </c>
      <c r="B2633" s="45">
        <v>12092091</v>
      </c>
      <c r="C2633" s="45">
        <v>0</v>
      </c>
      <c r="D2633" s="45">
        <f t="shared" si="57"/>
        <v>12092091</v>
      </c>
    </row>
    <row r="2634" spans="1:4" hidden="1" outlineLevel="1" x14ac:dyDescent="0.2">
      <c r="A2634" s="21" t="s">
        <v>937</v>
      </c>
      <c r="B2634" s="45">
        <v>36261746</v>
      </c>
      <c r="C2634" s="45">
        <v>1530796</v>
      </c>
      <c r="D2634" s="45">
        <f t="shared" si="57"/>
        <v>37792542</v>
      </c>
    </row>
    <row r="2635" spans="1:4" collapsed="1" x14ac:dyDescent="0.2">
      <c r="A2635" s="8" t="s">
        <v>15</v>
      </c>
      <c r="B2635" s="6">
        <f>B1761+B1921+B2141+B2505</f>
        <v>37446045327</v>
      </c>
      <c r="C2635" s="6">
        <f>C1761+C1921+C2141+C2505</f>
        <v>566077901</v>
      </c>
      <c r="D2635" s="6">
        <f>D1761+D1921+D2141+D2505</f>
        <v>38012123228</v>
      </c>
    </row>
    <row r="2639" spans="1:4" x14ac:dyDescent="0.2">
      <c r="B2639" s="82"/>
    </row>
  </sheetData>
  <pageMargins left="0.59055118110236227" right="0.59055118110236227" top="1.0629921259842521" bottom="0.74803149606299213" header="0.31496062992125984" footer="0.31496062992125984"/>
  <pageSetup paperSize="9" scale="76" orientation="landscape" r:id="rId1"/>
  <headerFooter scaleWithDoc="0">
    <oddHeader xml:space="preserve">&amp;L&amp;G&amp;C&amp;"Calibri,Standard"&amp;1&amp;K000000
</oddHeader>
    <oddFooter>&amp;R&amp;UAnlage 1.1&amp;U
Seite &amp;P</oddFooter>
  </headerFooter>
  <rowBreaks count="1" manualBreakCount="1">
    <brk id="1756" max="16383" man="1"/>
  </rowBreaks>
  <customProperties>
    <customPr name="EpmWorksheetKeyString_GUID" r:id="rId2"/>
  </customProperties>
  <ignoredErrors>
    <ignoredError sqref="B4:I4 B883:I883" numberStoredAsText="1"/>
  </ignoredError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0"/>
  <sheetViews>
    <sheetView showGridLines="0" view="pageLayout" zoomScaleNormal="67" workbookViewId="0">
      <selection activeCell="C65" sqref="C65"/>
    </sheetView>
  </sheetViews>
  <sheetFormatPr baseColWidth="10" defaultColWidth="9.140625" defaultRowHeight="12.75" x14ac:dyDescent="0.2"/>
  <cols>
    <col min="1" max="1" width="20.5703125" style="19" customWidth="1"/>
    <col min="2" max="2" width="13.5703125" style="19" customWidth="1"/>
    <col min="3" max="3" width="24.42578125" style="19" customWidth="1"/>
    <col min="4" max="4" width="19.5703125" style="19" bestFit="1" customWidth="1"/>
    <col min="5" max="5" width="21.42578125" style="19" bestFit="1" customWidth="1"/>
    <col min="6" max="6" width="19.140625" style="19" bestFit="1" customWidth="1"/>
    <col min="7" max="7" width="11.5703125" style="19" bestFit="1" customWidth="1"/>
    <col min="8" max="8" width="12.140625" style="19" bestFit="1" customWidth="1"/>
    <col min="9" max="9" width="13.7109375" style="19" bestFit="1" customWidth="1"/>
    <col min="10" max="10" width="11.5703125" style="19" bestFit="1" customWidth="1"/>
    <col min="11" max="16384" width="9.140625" style="19"/>
  </cols>
  <sheetData>
    <row r="1" spans="1:10" x14ac:dyDescent="0.2">
      <c r="A1" s="23" t="s">
        <v>964</v>
      </c>
      <c r="B1" s="7"/>
      <c r="C1" s="7"/>
      <c r="D1" s="7"/>
      <c r="E1" s="7"/>
      <c r="H1" s="123" t="str">
        <f>'Anlage 1a'!$J$1</f>
        <v>15.07.2025</v>
      </c>
    </row>
    <row r="2" spans="1:10" x14ac:dyDescent="0.2">
      <c r="A2" s="23" t="s">
        <v>965</v>
      </c>
      <c r="B2" s="7"/>
      <c r="C2" s="7"/>
      <c r="D2" s="7"/>
      <c r="E2" s="7"/>
    </row>
    <row r="3" spans="1:10" x14ac:dyDescent="0.2">
      <c r="A3" s="23" t="s">
        <v>966</v>
      </c>
      <c r="B3" s="7"/>
      <c r="C3" s="7"/>
      <c r="D3" s="7"/>
      <c r="E3" s="7"/>
    </row>
    <row r="4" spans="1:10" x14ac:dyDescent="0.2">
      <c r="A4" s="23"/>
      <c r="B4" s="7"/>
      <c r="C4" s="7"/>
      <c r="D4" s="7"/>
      <c r="E4" s="7"/>
    </row>
    <row r="5" spans="1:10" x14ac:dyDescent="0.2">
      <c r="A5" s="36" t="s">
        <v>967</v>
      </c>
      <c r="B5" s="7"/>
      <c r="C5" s="7"/>
      <c r="D5" s="7"/>
      <c r="E5" s="7"/>
    </row>
    <row r="6" spans="1:10" x14ac:dyDescent="0.2">
      <c r="B6" s="7"/>
      <c r="C6" s="7"/>
      <c r="E6" s="7"/>
    </row>
    <row r="7" spans="1:10" ht="55.5" customHeight="1" x14ac:dyDescent="0.2">
      <c r="A7" s="201" t="s">
        <v>54</v>
      </c>
      <c r="B7" s="139" t="s">
        <v>55</v>
      </c>
      <c r="C7" s="139" t="s">
        <v>968</v>
      </c>
      <c r="D7" s="139" t="s">
        <v>969</v>
      </c>
      <c r="E7" s="85" t="s">
        <v>970</v>
      </c>
      <c r="F7" s="85" t="s">
        <v>971</v>
      </c>
      <c r="G7" s="48"/>
      <c r="H7" s="48"/>
      <c r="I7" s="84"/>
      <c r="J7" s="84"/>
    </row>
    <row r="8" spans="1:10" x14ac:dyDescent="0.2">
      <c r="A8" s="204">
        <v>8</v>
      </c>
      <c r="B8" s="205">
        <v>2022</v>
      </c>
      <c r="C8" s="283">
        <v>-1256618</v>
      </c>
      <c r="D8" s="284">
        <v>-304132.36</v>
      </c>
      <c r="E8" s="271"/>
      <c r="F8" s="272"/>
      <c r="G8" s="48"/>
      <c r="H8" s="48"/>
      <c r="I8" s="84"/>
      <c r="J8" s="84"/>
    </row>
    <row r="9" spans="1:10" x14ac:dyDescent="0.2">
      <c r="A9" s="86">
        <v>8</v>
      </c>
      <c r="B9" s="206">
        <v>2021</v>
      </c>
      <c r="C9" s="251">
        <v>8593302</v>
      </c>
      <c r="D9" s="256">
        <v>-509928.76</v>
      </c>
      <c r="E9" s="271"/>
      <c r="F9" s="272"/>
      <c r="G9" s="48"/>
      <c r="H9" s="48"/>
      <c r="I9" s="84"/>
      <c r="J9" s="84"/>
    </row>
    <row r="10" spans="1:10" x14ac:dyDescent="0.2">
      <c r="A10" s="86">
        <v>8</v>
      </c>
      <c r="B10" s="206">
        <v>2020</v>
      </c>
      <c r="C10" s="251">
        <v>339960</v>
      </c>
      <c r="D10" s="256">
        <v>19956.439999999999</v>
      </c>
      <c r="E10" s="271"/>
      <c r="F10" s="272"/>
      <c r="G10" s="48"/>
      <c r="H10" s="48"/>
      <c r="I10" s="84"/>
      <c r="J10" s="84"/>
    </row>
    <row r="11" spans="1:10" x14ac:dyDescent="0.2">
      <c r="A11" s="86">
        <v>8</v>
      </c>
      <c r="B11" s="206">
        <v>2019</v>
      </c>
      <c r="C11" s="251">
        <v>-2162693</v>
      </c>
      <c r="D11" s="256">
        <v>-138520.49</v>
      </c>
      <c r="E11" s="271"/>
      <c r="F11" s="272"/>
      <c r="G11" s="48"/>
      <c r="H11" s="48"/>
      <c r="I11" s="84"/>
      <c r="J11" s="84"/>
    </row>
    <row r="12" spans="1:10" x14ac:dyDescent="0.2">
      <c r="A12" s="223">
        <v>8</v>
      </c>
      <c r="B12" s="224">
        <v>2018</v>
      </c>
      <c r="C12" s="267">
        <v>-74002</v>
      </c>
      <c r="D12" s="268">
        <v>-5026.2299999999996</v>
      </c>
      <c r="E12" s="273"/>
      <c r="F12" s="274"/>
      <c r="G12" s="48"/>
      <c r="H12" s="48"/>
      <c r="I12" s="84"/>
      <c r="J12" s="84"/>
    </row>
    <row r="13" spans="1:10" x14ac:dyDescent="0.2">
      <c r="A13" s="202" t="s">
        <v>58</v>
      </c>
      <c r="B13" s="203"/>
      <c r="C13" s="275">
        <f>SUM(C8:C12)</f>
        <v>5439949</v>
      </c>
      <c r="D13" s="276">
        <f>SUM(D8:D12)</f>
        <v>-937651.4</v>
      </c>
      <c r="E13" s="275">
        <f>SUM(E8:E12)</f>
        <v>0</v>
      </c>
      <c r="F13" s="276">
        <f>SUM(F8:F12)</f>
        <v>0</v>
      </c>
    </row>
    <row r="14" spans="1:10" x14ac:dyDescent="0.2">
      <c r="A14" s="7"/>
      <c r="C14" s="88"/>
      <c r="D14" s="89"/>
      <c r="E14" s="88"/>
      <c r="F14" s="89"/>
    </row>
    <row r="15" spans="1:10" x14ac:dyDescent="0.2">
      <c r="A15" s="7"/>
      <c r="C15" s="88"/>
      <c r="D15" s="89"/>
      <c r="E15" s="88"/>
      <c r="F15" s="89"/>
    </row>
    <row r="16" spans="1:10" x14ac:dyDescent="0.2">
      <c r="A16" s="7"/>
      <c r="C16" s="88"/>
      <c r="D16" s="89"/>
      <c r="E16" s="88"/>
      <c r="F16" s="89"/>
    </row>
    <row r="17" spans="1:8" x14ac:dyDescent="0.2">
      <c r="A17" s="36" t="s">
        <v>972</v>
      </c>
      <c r="B17" s="174"/>
      <c r="C17" s="174"/>
      <c r="D17" s="174"/>
      <c r="E17" s="7"/>
    </row>
    <row r="18" spans="1:8" x14ac:dyDescent="0.2">
      <c r="A18" s="36"/>
      <c r="B18" s="174"/>
      <c r="C18" s="174"/>
      <c r="D18" s="174"/>
      <c r="E18" s="7"/>
    </row>
    <row r="19" spans="1:8" ht="55.5" customHeight="1" x14ac:dyDescent="0.2">
      <c r="A19" s="37" t="s">
        <v>54</v>
      </c>
      <c r="B19" s="85" t="s">
        <v>55</v>
      </c>
      <c r="C19" s="85" t="s">
        <v>968</v>
      </c>
      <c r="D19" s="85" t="s">
        <v>969</v>
      </c>
      <c r="E19" s="85" t="s">
        <v>970</v>
      </c>
      <c r="F19" s="85" t="s">
        <v>971</v>
      </c>
    </row>
    <row r="20" spans="1:8" x14ac:dyDescent="0.2">
      <c r="A20" s="32">
        <v>8</v>
      </c>
      <c r="B20" s="32">
        <v>2011</v>
      </c>
      <c r="C20" s="251">
        <v>9607</v>
      </c>
      <c r="D20" s="256">
        <v>339.13</v>
      </c>
      <c r="E20" s="266"/>
      <c r="F20" s="263"/>
    </row>
    <row r="21" spans="1:8" x14ac:dyDescent="0.2">
      <c r="A21" s="32">
        <v>8</v>
      </c>
      <c r="B21" s="32">
        <v>2012</v>
      </c>
      <c r="C21" s="251">
        <v>45080</v>
      </c>
      <c r="D21" s="256">
        <v>1619.27</v>
      </c>
      <c r="E21" s="266"/>
      <c r="F21" s="263"/>
    </row>
    <row r="22" spans="1:8" x14ac:dyDescent="0.2">
      <c r="A22" s="32">
        <v>8</v>
      </c>
      <c r="B22" s="32">
        <v>2013</v>
      </c>
      <c r="C22" s="251">
        <v>44956</v>
      </c>
      <c r="D22" s="256">
        <v>2372.33</v>
      </c>
      <c r="E22" s="266"/>
      <c r="F22" s="263"/>
    </row>
    <row r="23" spans="1:8" x14ac:dyDescent="0.2">
      <c r="A23" s="32">
        <v>8</v>
      </c>
      <c r="B23" s="32">
        <v>2014</v>
      </c>
      <c r="C23" s="251">
        <v>557503</v>
      </c>
      <c r="D23" s="256">
        <v>-143232.99</v>
      </c>
      <c r="E23" s="266"/>
      <c r="F23" s="263"/>
    </row>
    <row r="24" spans="1:8" x14ac:dyDescent="0.2">
      <c r="A24" s="32">
        <v>8</v>
      </c>
      <c r="B24" s="32">
        <v>2015</v>
      </c>
      <c r="C24" s="251">
        <v>671442</v>
      </c>
      <c r="D24" s="256">
        <v>41427.97</v>
      </c>
      <c r="E24" s="266"/>
      <c r="F24" s="263"/>
    </row>
    <row r="25" spans="1:8" x14ac:dyDescent="0.2">
      <c r="A25" s="32">
        <v>8</v>
      </c>
      <c r="B25" s="32">
        <v>2016</v>
      </c>
      <c r="C25" s="251">
        <v>492498</v>
      </c>
      <c r="D25" s="256">
        <v>-8615983.7100000009</v>
      </c>
      <c r="E25" s="266"/>
      <c r="F25" s="263"/>
    </row>
    <row r="26" spans="1:8" x14ac:dyDescent="0.2">
      <c r="A26" s="32">
        <v>8</v>
      </c>
      <c r="B26" s="32">
        <v>2017</v>
      </c>
      <c r="C26" s="251">
        <v>601878</v>
      </c>
      <c r="D26" s="256">
        <v>41409.21</v>
      </c>
      <c r="E26" s="266"/>
      <c r="F26" s="263"/>
    </row>
    <row r="27" spans="1:8" x14ac:dyDescent="0.2">
      <c r="A27" s="32">
        <v>8</v>
      </c>
      <c r="B27" s="32">
        <v>2018</v>
      </c>
      <c r="C27" s="251">
        <f>46944-40843814</f>
        <v>-40796870</v>
      </c>
      <c r="D27" s="256">
        <f>3188.44-2774111.85</f>
        <v>-2770923.41</v>
      </c>
      <c r="E27" s="266"/>
      <c r="F27" s="263"/>
      <c r="G27" s="47"/>
      <c r="H27" s="47"/>
    </row>
    <row r="28" spans="1:8" x14ac:dyDescent="0.2">
      <c r="A28" s="32">
        <v>8</v>
      </c>
      <c r="B28" s="32">
        <v>2019</v>
      </c>
      <c r="C28" s="251">
        <f>-535103-50108405</f>
        <v>-50643508</v>
      </c>
      <c r="D28" s="256">
        <f>-1002505.15-3209443.34</f>
        <v>-4211948.49</v>
      </c>
      <c r="E28" s="266"/>
      <c r="F28" s="263"/>
      <c r="G28" s="47"/>
      <c r="H28" s="47"/>
    </row>
    <row r="29" spans="1:8" x14ac:dyDescent="0.2">
      <c r="A29" s="32">
        <v>8</v>
      </c>
      <c r="B29" s="32">
        <v>2020</v>
      </c>
      <c r="C29" s="251">
        <f>435256-55078356</f>
        <v>-54643100</v>
      </c>
      <c r="D29" s="256">
        <f>-825630.1-3721093.73</f>
        <v>-4546723.83</v>
      </c>
      <c r="E29" s="266"/>
      <c r="F29" s="263"/>
      <c r="G29" s="47"/>
      <c r="H29" s="47"/>
    </row>
    <row r="30" spans="1:8" x14ac:dyDescent="0.2">
      <c r="A30" s="32">
        <v>8</v>
      </c>
      <c r="B30" s="32">
        <v>2021</v>
      </c>
      <c r="C30" s="251">
        <v>109098</v>
      </c>
      <c r="D30" s="256">
        <v>-451511.53</v>
      </c>
      <c r="E30" s="266"/>
      <c r="F30" s="263"/>
      <c r="G30" s="47"/>
      <c r="H30" s="47"/>
    </row>
    <row r="31" spans="1:8" x14ac:dyDescent="0.2">
      <c r="A31" s="222">
        <v>8</v>
      </c>
      <c r="B31" s="221">
        <v>2022</v>
      </c>
      <c r="C31" s="267">
        <v>7150207</v>
      </c>
      <c r="D31" s="268">
        <v>-16415.349999999999</v>
      </c>
      <c r="E31" s="269"/>
      <c r="F31" s="270"/>
      <c r="G31" s="47"/>
      <c r="H31" s="47"/>
    </row>
    <row r="32" spans="1:8" x14ac:dyDescent="0.2">
      <c r="A32" s="58"/>
      <c r="B32" s="203"/>
      <c r="C32" s="264">
        <f>SUM(C20:C31)</f>
        <v>-136401209</v>
      </c>
      <c r="D32" s="265">
        <f>SUM(D20:D31)</f>
        <v>-20669571.400000002</v>
      </c>
      <c r="E32" s="264">
        <f>SUM(E21:E31)</f>
        <v>0</v>
      </c>
      <c r="F32" s="265">
        <f>SUM(F21:F31)</f>
        <v>0</v>
      </c>
    </row>
    <row r="33" spans="1:6" x14ac:dyDescent="0.2">
      <c r="A33" s="7"/>
      <c r="C33" s="88"/>
      <c r="D33" s="89"/>
      <c r="E33" s="88"/>
      <c r="F33" s="89"/>
    </row>
    <row r="34" spans="1:6" x14ac:dyDescent="0.2">
      <c r="A34" s="7"/>
      <c r="C34" s="88"/>
      <c r="D34" s="89"/>
      <c r="E34" s="88"/>
      <c r="F34" s="89"/>
    </row>
    <row r="35" spans="1:6" x14ac:dyDescent="0.2">
      <c r="A35" s="7"/>
      <c r="C35" s="88"/>
      <c r="D35" s="89"/>
      <c r="E35" s="88"/>
      <c r="F35" s="89"/>
    </row>
    <row r="36" spans="1:6" x14ac:dyDescent="0.2">
      <c r="A36" s="36" t="s">
        <v>973</v>
      </c>
      <c r="B36" s="87"/>
      <c r="C36" s="87"/>
      <c r="D36" s="87"/>
      <c r="E36" s="88"/>
      <c r="F36" s="89"/>
    </row>
    <row r="37" spans="1:6" x14ac:dyDescent="0.2">
      <c r="A37" s="36"/>
      <c r="B37" s="87"/>
      <c r="C37" s="87"/>
      <c r="D37" s="87"/>
      <c r="E37" s="88"/>
      <c r="F37" s="89"/>
    </row>
    <row r="38" spans="1:6" ht="55.5" customHeight="1" x14ac:dyDescent="0.2">
      <c r="A38" s="37" t="s">
        <v>54</v>
      </c>
      <c r="B38" s="85" t="s">
        <v>55</v>
      </c>
      <c r="C38" s="85" t="s">
        <v>968</v>
      </c>
      <c r="D38" s="85" t="s">
        <v>969</v>
      </c>
      <c r="E38" s="85" t="s">
        <v>970</v>
      </c>
      <c r="F38" s="85" t="s">
        <v>971</v>
      </c>
    </row>
    <row r="39" spans="1:6" x14ac:dyDescent="0.2">
      <c r="A39" s="32">
        <v>8</v>
      </c>
      <c r="B39" s="32">
        <v>2022</v>
      </c>
      <c r="C39" s="251">
        <v>29501676</v>
      </c>
      <c r="D39" s="256">
        <v>1109533.5400000003</v>
      </c>
      <c r="E39" s="279"/>
      <c r="F39" s="280"/>
    </row>
    <row r="40" spans="1:6" x14ac:dyDescent="0.2">
      <c r="A40" s="32">
        <v>8</v>
      </c>
      <c r="B40" s="32">
        <v>2021</v>
      </c>
      <c r="C40" s="251">
        <v>-34842917</v>
      </c>
      <c r="D40" s="256">
        <v>-2185663.5000000005</v>
      </c>
      <c r="E40" s="266"/>
      <c r="F40" s="263"/>
    </row>
    <row r="41" spans="1:6" x14ac:dyDescent="0.2">
      <c r="A41" s="32">
        <v>8</v>
      </c>
      <c r="B41" s="32">
        <v>2020</v>
      </c>
      <c r="C41" s="251">
        <v>-8397439</v>
      </c>
      <c r="D41" s="256">
        <v>-561727.96</v>
      </c>
      <c r="E41" s="266"/>
      <c r="F41" s="263"/>
    </row>
    <row r="42" spans="1:6" x14ac:dyDescent="0.2">
      <c r="A42" s="32">
        <v>8</v>
      </c>
      <c r="B42" s="32">
        <v>2019</v>
      </c>
      <c r="C42" s="251">
        <v>172630</v>
      </c>
      <c r="D42" s="256">
        <v>11056.96</v>
      </c>
      <c r="E42" s="266"/>
      <c r="F42" s="263"/>
    </row>
    <row r="43" spans="1:6" x14ac:dyDescent="0.2">
      <c r="A43" s="32">
        <v>8</v>
      </c>
      <c r="B43" s="32">
        <v>2018</v>
      </c>
      <c r="C43" s="251">
        <v>16768</v>
      </c>
      <c r="D43" s="256">
        <v>-1001247.03</v>
      </c>
      <c r="E43" s="266"/>
      <c r="F43" s="263"/>
    </row>
    <row r="44" spans="1:6" x14ac:dyDescent="0.2">
      <c r="A44" s="32">
        <v>8</v>
      </c>
      <c r="B44" s="32">
        <v>2017</v>
      </c>
      <c r="C44" s="251">
        <v>5454</v>
      </c>
      <c r="D44" s="256">
        <v>-1063635.69</v>
      </c>
      <c r="E44" s="266"/>
      <c r="F44" s="263"/>
    </row>
    <row r="45" spans="1:6" x14ac:dyDescent="0.2">
      <c r="A45" s="32">
        <v>8</v>
      </c>
      <c r="B45" s="32">
        <v>2016</v>
      </c>
      <c r="C45" s="251">
        <v>0</v>
      </c>
      <c r="D45" s="256">
        <v>-1027911.8800000001</v>
      </c>
      <c r="E45" s="266"/>
      <c r="F45" s="263"/>
    </row>
    <row r="46" spans="1:6" x14ac:dyDescent="0.2">
      <c r="A46" s="58" t="s">
        <v>60</v>
      </c>
      <c r="B46" s="101"/>
      <c r="C46" s="281">
        <f>SUM(C39:C45)</f>
        <v>-13543828</v>
      </c>
      <c r="D46" s="282">
        <f>SUM(D39:D45)</f>
        <v>-4719595.5600000005</v>
      </c>
      <c r="E46" s="281">
        <f>SUM(E39:E45)</f>
        <v>0</v>
      </c>
      <c r="F46" s="282">
        <f>SUM(F39:F45)</f>
        <v>0</v>
      </c>
    </row>
    <row r="47" spans="1:6" x14ac:dyDescent="0.2">
      <c r="A47" s="7"/>
      <c r="C47" s="88"/>
      <c r="D47" s="89"/>
      <c r="E47" s="88"/>
      <c r="F47" s="89"/>
    </row>
    <row r="48" spans="1:6" x14ac:dyDescent="0.2">
      <c r="A48" s="7"/>
      <c r="C48" s="88"/>
      <c r="D48" s="89"/>
      <c r="E48" s="88"/>
      <c r="F48" s="89"/>
    </row>
    <row r="49" spans="1:6" x14ac:dyDescent="0.2">
      <c r="A49" s="7"/>
      <c r="C49" s="88"/>
      <c r="D49" s="89"/>
      <c r="E49" s="88"/>
      <c r="F49" s="89"/>
    </row>
    <row r="50" spans="1:6" x14ac:dyDescent="0.2">
      <c r="A50" s="36" t="s">
        <v>974</v>
      </c>
      <c r="B50" s="7"/>
      <c r="C50" s="7"/>
      <c r="D50" s="7"/>
      <c r="E50" s="17"/>
    </row>
    <row r="51" spans="1:6" x14ac:dyDescent="0.2">
      <c r="A51" s="7"/>
      <c r="B51" s="7"/>
      <c r="C51" s="7"/>
      <c r="D51" s="7"/>
      <c r="E51" s="7"/>
    </row>
    <row r="52" spans="1:6" ht="55.5" customHeight="1" x14ac:dyDescent="0.2">
      <c r="A52" s="37" t="s">
        <v>54</v>
      </c>
      <c r="B52" s="85" t="s">
        <v>55</v>
      </c>
      <c r="C52" s="85" t="s">
        <v>968</v>
      </c>
      <c r="D52" s="85" t="s">
        <v>969</v>
      </c>
      <c r="E52" s="139" t="s">
        <v>970</v>
      </c>
      <c r="F52" s="139" t="s">
        <v>971</v>
      </c>
    </row>
    <row r="53" spans="1:6" x14ac:dyDescent="0.2">
      <c r="A53" s="32">
        <v>8</v>
      </c>
      <c r="B53" s="32">
        <v>2016</v>
      </c>
      <c r="C53" s="253">
        <f>29903-14791-7495159</f>
        <v>-7480047</v>
      </c>
      <c r="D53" s="254">
        <f>1900.04-328.94-476242.4</f>
        <v>-474671.30000000005</v>
      </c>
      <c r="E53" s="125"/>
      <c r="F53" s="126"/>
    </row>
    <row r="54" spans="1:6" x14ac:dyDescent="0.2">
      <c r="A54" s="32">
        <v>8</v>
      </c>
      <c r="B54" s="32">
        <v>2017</v>
      </c>
      <c r="C54" s="251">
        <f>337463-9022-15800194</f>
        <v>-15471753</v>
      </c>
      <c r="D54" s="256">
        <f>23217.45-248.29-1087053.35</f>
        <v>-1064084.1900000002</v>
      </c>
      <c r="E54" s="125"/>
      <c r="F54" s="126"/>
    </row>
    <row r="55" spans="1:6" x14ac:dyDescent="0.2">
      <c r="A55" s="32">
        <v>8</v>
      </c>
      <c r="B55" s="32">
        <v>2018</v>
      </c>
      <c r="C55" s="253">
        <f>965721-80394-15923191</f>
        <v>-15037864</v>
      </c>
      <c r="D55" s="254">
        <f>65591.76-2184.14-1081503.15</f>
        <v>-1018095.5299999999</v>
      </c>
      <c r="E55" s="125"/>
      <c r="F55" s="126"/>
    </row>
    <row r="56" spans="1:6" x14ac:dyDescent="0.2">
      <c r="A56" s="32">
        <v>8</v>
      </c>
      <c r="B56" s="32">
        <v>2019</v>
      </c>
      <c r="C56" s="253">
        <f>-2064931-58609-14979157</f>
        <v>-17102697</v>
      </c>
      <c r="D56" s="254">
        <f>-132258.84-1501.56-959415.01</f>
        <v>-1093175.4099999999</v>
      </c>
      <c r="E56" s="125"/>
      <c r="F56" s="126"/>
    </row>
    <row r="57" spans="1:6" x14ac:dyDescent="0.2">
      <c r="A57" s="32">
        <v>8</v>
      </c>
      <c r="B57" s="32">
        <v>2020</v>
      </c>
      <c r="C57" s="253">
        <f>-1880212-21-14716578</f>
        <v>-16596811</v>
      </c>
      <c r="D57" s="254">
        <f>-130038.42-0.57-994251.99</f>
        <v>-1124290.98</v>
      </c>
      <c r="E57" s="125"/>
      <c r="F57" s="126"/>
    </row>
    <row r="58" spans="1:6" x14ac:dyDescent="0.2">
      <c r="A58" s="32">
        <v>8</v>
      </c>
      <c r="B58" s="32">
        <v>2021</v>
      </c>
      <c r="C58" s="253">
        <f>-15691135-327646-16310948</f>
        <v>-32329729</v>
      </c>
      <c r="D58" s="254">
        <f>-993531.36-8518.79-1060211.64</f>
        <v>-2062261.79</v>
      </c>
      <c r="E58" s="125"/>
      <c r="F58" s="126"/>
    </row>
    <row r="59" spans="1:6" x14ac:dyDescent="0.2">
      <c r="A59" s="32">
        <v>8</v>
      </c>
      <c r="B59" s="32">
        <v>2022</v>
      </c>
      <c r="C59" s="253">
        <f>1721335-7408158</f>
        <v>-5686823</v>
      </c>
      <c r="D59" s="254">
        <f>52093.06-275805.73</f>
        <v>-223712.66999999998</v>
      </c>
      <c r="E59" s="125"/>
      <c r="F59" s="126"/>
    </row>
    <row r="60" spans="1:6" x14ac:dyDescent="0.2">
      <c r="A60" s="58" t="s">
        <v>61</v>
      </c>
      <c r="B60" s="101"/>
      <c r="C60" s="260">
        <f>SUM(C53:C59)</f>
        <v>-109705724</v>
      </c>
      <c r="D60" s="252">
        <f>SUM(D53:D59)</f>
        <v>-7060291.8700000001</v>
      </c>
      <c r="E60" s="261">
        <f>SUM(E53:E59)</f>
        <v>0</v>
      </c>
      <c r="F60" s="262">
        <f>SUM(F53:F59)</f>
        <v>0</v>
      </c>
    </row>
    <row r="62" spans="1:6" x14ac:dyDescent="0.2">
      <c r="A62" s="87"/>
      <c r="B62" s="87"/>
      <c r="C62" s="87"/>
      <c r="D62" s="87"/>
      <c r="E62" s="88"/>
      <c r="F62" s="89"/>
    </row>
    <row r="64" spans="1:6" x14ac:dyDescent="0.2">
      <c r="A64" s="19" t="str">
        <f>'Anlage 1g'!A374</f>
        <v>*) Legende zu den Gründen für die nachträgliche Korrekturen nach § 20 Abs. 1 EnFG:</v>
      </c>
    </row>
    <row r="65" spans="1:7" x14ac:dyDescent="0.2">
      <c r="A65" s="19" t="str">
        <f>'Anlage 1g'!A375</f>
        <v>1: Rückforderungen aufgrund von § 18 Abs. 1 EnFG (§ 20 Abs. 1 Nr. 1 EnFG)</v>
      </c>
    </row>
    <row r="66" spans="1:7" x14ac:dyDescent="0.2">
      <c r="A66" s="19" t="str">
        <f>'Anlage 1g'!A376</f>
        <v>2: rechtskräftige Gerichtsentscheidung im Hauptsacheverfahren (§ 20 Abs. 1 Nr. 2 EnFG)</v>
      </c>
    </row>
    <row r="67" spans="1:7" x14ac:dyDescent="0.2">
      <c r="A67" s="19" t="str">
        <f>'Anlage 1g'!A377</f>
        <v xml:space="preserve">3: Ergebnis eines Verfahrens bei der Clearingstelle nach § 81 Abs. 4 Satz 1 Nr. 1 oder 2EEG (§ 20 Abs. 1 Nr. 3 EnFG) </v>
      </c>
    </row>
    <row r="68" spans="1:7" x14ac:dyDescent="0.2">
      <c r="A68" s="19" t="str">
        <f>'Anlage 1g'!A378</f>
        <v xml:space="preserve">4: Entscheidungen der Bundesnetzagentur nach § 62 EnFG, § 85EEG (§ 20 Abs. 1 Nr. 4 EnFG) </v>
      </c>
    </row>
    <row r="69" spans="1:7" x14ac:dyDescent="0.2">
      <c r="A69" s="19" t="str">
        <f>'Anlage 1g'!A379</f>
        <v>5: vollstreckbarer Titel, der erst nach der Abrechnung nach § 15 EnFG ergangen ist (§ 20 Abs. 1 Nr. 5 EnFG)</v>
      </c>
    </row>
    <row r="70" spans="1:7" x14ac:dyDescent="0.2">
      <c r="A70" s="19" t="str">
        <f>'Anlage 1g'!A380</f>
        <v xml:space="preserve">6: Zahlungen, die nach § 26 Abs. 2EEG zu einem späteren Zeitpunkt fällig geworden sind (§ 20 Abs. 1 Nr. 6 EnFG) </v>
      </c>
    </row>
    <row r="71" spans="1:7" x14ac:dyDescent="0.2">
      <c r="A71" s="19" t="str">
        <f>'Anlage 1g'!A381</f>
        <v>7: unstreitige Korrektur fehlerhafter oder unvollständiger Angaben (§ 20 Abs. 1 Nr. 7 EnFG)</v>
      </c>
    </row>
    <row r="72" spans="1:7" x14ac:dyDescent="0.2">
      <c r="A72" s="36" t="s">
        <v>975</v>
      </c>
    </row>
    <row r="73" spans="1:7" x14ac:dyDescent="0.2">
      <c r="A73" s="36"/>
    </row>
    <row r="77" spans="1:7" x14ac:dyDescent="0.2">
      <c r="G77" s="107"/>
    </row>
    <row r="78" spans="1:7" x14ac:dyDescent="0.2">
      <c r="B78" s="83" t="s">
        <v>976</v>
      </c>
    </row>
    <row r="80" spans="1:7" ht="79.5" customHeight="1" x14ac:dyDescent="0.2">
      <c r="B80" s="37" t="s">
        <v>55</v>
      </c>
      <c r="C80" s="85" t="s">
        <v>977</v>
      </c>
      <c r="D80" s="85" t="s">
        <v>969</v>
      </c>
      <c r="E80" s="85" t="s">
        <v>970</v>
      </c>
      <c r="F80" s="85" t="s">
        <v>971</v>
      </c>
    </row>
    <row r="81" spans="2:6" ht="12.95" customHeight="1" x14ac:dyDescent="0.2">
      <c r="B81" s="195">
        <v>2022</v>
      </c>
      <c r="C81" s="286">
        <f t="shared" ref="C81:D93" si="0">+SUMIF($B$8:$B$60,$B81,C$8:C$60)</f>
        <v>29708442</v>
      </c>
      <c r="D81" s="287">
        <f t="shared" si="0"/>
        <v>565273.16000000038</v>
      </c>
      <c r="E81" s="288"/>
      <c r="F81" s="289"/>
    </row>
    <row r="82" spans="2:6" ht="12.6" customHeight="1" x14ac:dyDescent="0.2">
      <c r="B82" s="90">
        <v>2021</v>
      </c>
      <c r="C82" s="286">
        <f t="shared" si="0"/>
        <v>-58470246</v>
      </c>
      <c r="D82" s="287">
        <f t="shared" si="0"/>
        <v>-5209365.58</v>
      </c>
      <c r="E82" s="288"/>
      <c r="F82" s="289"/>
    </row>
    <row r="83" spans="2:6" ht="12.6" customHeight="1" x14ac:dyDescent="0.2">
      <c r="B83" s="90">
        <v>2020</v>
      </c>
      <c r="C83" s="286">
        <f t="shared" si="0"/>
        <v>-79297390</v>
      </c>
      <c r="D83" s="287">
        <f t="shared" si="0"/>
        <v>-6212786.3300000001</v>
      </c>
      <c r="E83" s="288"/>
      <c r="F83" s="289"/>
    </row>
    <row r="84" spans="2:6" x14ac:dyDescent="0.2">
      <c r="B84" s="90">
        <v>2019</v>
      </c>
      <c r="C84" s="286">
        <f t="shared" si="0"/>
        <v>-69736268</v>
      </c>
      <c r="D84" s="287">
        <f t="shared" si="0"/>
        <v>-5432587.4300000006</v>
      </c>
      <c r="E84" s="288"/>
      <c r="F84" s="289"/>
    </row>
    <row r="85" spans="2:6" x14ac:dyDescent="0.2">
      <c r="B85" s="90">
        <v>2018</v>
      </c>
      <c r="C85" s="286">
        <f t="shared" si="0"/>
        <v>-55891968</v>
      </c>
      <c r="D85" s="287">
        <f t="shared" si="0"/>
        <v>-4795292.2</v>
      </c>
      <c r="E85" s="288"/>
      <c r="F85" s="289"/>
    </row>
    <row r="86" spans="2:6" x14ac:dyDescent="0.2">
      <c r="B86" s="90">
        <v>2017</v>
      </c>
      <c r="C86" s="286">
        <f t="shared" si="0"/>
        <v>-14864421</v>
      </c>
      <c r="D86" s="287">
        <f t="shared" si="0"/>
        <v>-2086310.6700000002</v>
      </c>
      <c r="E86" s="288"/>
      <c r="F86" s="289"/>
    </row>
    <row r="87" spans="2:6" x14ac:dyDescent="0.2">
      <c r="B87" s="90">
        <v>2016</v>
      </c>
      <c r="C87" s="286">
        <f t="shared" si="0"/>
        <v>-6987549</v>
      </c>
      <c r="D87" s="287">
        <f t="shared" si="0"/>
        <v>-10118566.890000002</v>
      </c>
      <c r="E87" s="288"/>
      <c r="F87" s="289"/>
    </row>
    <row r="88" spans="2:6" x14ac:dyDescent="0.2">
      <c r="B88" s="90">
        <v>2015</v>
      </c>
      <c r="C88" s="286">
        <f t="shared" si="0"/>
        <v>671442</v>
      </c>
      <c r="D88" s="287">
        <f t="shared" si="0"/>
        <v>41427.97</v>
      </c>
      <c r="E88" s="290"/>
      <c r="F88" s="291"/>
    </row>
    <row r="89" spans="2:6" x14ac:dyDescent="0.2">
      <c r="B89" s="90">
        <v>2014</v>
      </c>
      <c r="C89" s="286">
        <f t="shared" si="0"/>
        <v>557503</v>
      </c>
      <c r="D89" s="287">
        <f t="shared" si="0"/>
        <v>-143232.99</v>
      </c>
      <c r="E89" s="290"/>
      <c r="F89" s="291"/>
    </row>
    <row r="90" spans="2:6" x14ac:dyDescent="0.2">
      <c r="B90" s="90">
        <v>2013</v>
      </c>
      <c r="C90" s="286">
        <f t="shared" si="0"/>
        <v>44956</v>
      </c>
      <c r="D90" s="287">
        <f t="shared" si="0"/>
        <v>2372.33</v>
      </c>
      <c r="E90" s="290"/>
      <c r="F90" s="291"/>
    </row>
    <row r="91" spans="2:6" x14ac:dyDescent="0.2">
      <c r="B91" s="90">
        <v>2012</v>
      </c>
      <c r="C91" s="286">
        <f t="shared" si="0"/>
        <v>45080</v>
      </c>
      <c r="D91" s="287">
        <f t="shared" si="0"/>
        <v>1619.27</v>
      </c>
      <c r="E91" s="290"/>
      <c r="F91" s="291"/>
    </row>
    <row r="92" spans="2:6" x14ac:dyDescent="0.2">
      <c r="B92" s="90">
        <v>2011</v>
      </c>
      <c r="C92" s="286">
        <f t="shared" si="0"/>
        <v>9607</v>
      </c>
      <c r="D92" s="287">
        <f t="shared" si="0"/>
        <v>339.13</v>
      </c>
      <c r="E92" s="290"/>
      <c r="F92" s="291"/>
    </row>
    <row r="93" spans="2:6" x14ac:dyDescent="0.2">
      <c r="B93" s="90">
        <v>2010</v>
      </c>
      <c r="C93" s="292">
        <f t="shared" si="0"/>
        <v>0</v>
      </c>
      <c r="D93" s="293">
        <f t="shared" si="0"/>
        <v>0</v>
      </c>
      <c r="E93" s="294"/>
      <c r="F93" s="295"/>
    </row>
    <row r="94" spans="2:6" x14ac:dyDescent="0.2">
      <c r="B94" s="196">
        <v>2009</v>
      </c>
      <c r="C94" s="296">
        <f t="shared" ref="C94:C99" si="1">+SUMIF($B$8:$B$60,$B94,C$8:C$60)</f>
        <v>0</v>
      </c>
      <c r="D94" s="291"/>
      <c r="E94" s="296">
        <f t="shared" ref="E94:F99" si="2">+SUMIF($B$8:$B$60,$B94,E$8:E$60)</f>
        <v>0</v>
      </c>
      <c r="F94" s="297">
        <f t="shared" si="2"/>
        <v>0</v>
      </c>
    </row>
    <row r="95" spans="2:6" x14ac:dyDescent="0.2">
      <c r="B95" s="90">
        <v>2008</v>
      </c>
      <c r="C95" s="296">
        <f t="shared" si="1"/>
        <v>0</v>
      </c>
      <c r="D95" s="291"/>
      <c r="E95" s="296">
        <f t="shared" si="2"/>
        <v>0</v>
      </c>
      <c r="F95" s="296">
        <f t="shared" si="2"/>
        <v>0</v>
      </c>
    </row>
    <row r="96" spans="2:6" x14ac:dyDescent="0.2">
      <c r="B96" s="90">
        <v>2007</v>
      </c>
      <c r="C96" s="296">
        <f t="shared" si="1"/>
        <v>0</v>
      </c>
      <c r="D96" s="291"/>
      <c r="E96" s="296">
        <f t="shared" si="2"/>
        <v>0</v>
      </c>
      <c r="F96" s="296">
        <f t="shared" si="2"/>
        <v>0</v>
      </c>
    </row>
    <row r="97" spans="2:7" x14ac:dyDescent="0.2">
      <c r="B97" s="90">
        <v>2006</v>
      </c>
      <c r="C97" s="296">
        <f t="shared" si="1"/>
        <v>0</v>
      </c>
      <c r="D97" s="291"/>
      <c r="E97" s="296">
        <f t="shared" si="2"/>
        <v>0</v>
      </c>
      <c r="F97" s="296">
        <f t="shared" si="2"/>
        <v>0</v>
      </c>
    </row>
    <row r="98" spans="2:7" x14ac:dyDescent="0.2">
      <c r="B98" s="90">
        <v>2005</v>
      </c>
      <c r="C98" s="296">
        <f t="shared" si="1"/>
        <v>0</v>
      </c>
      <c r="D98" s="291"/>
      <c r="E98" s="296">
        <f t="shared" si="2"/>
        <v>0</v>
      </c>
      <c r="F98" s="296">
        <f t="shared" si="2"/>
        <v>0</v>
      </c>
    </row>
    <row r="99" spans="2:7" x14ac:dyDescent="0.2">
      <c r="B99" s="90">
        <v>2004</v>
      </c>
      <c r="C99" s="296">
        <f t="shared" si="1"/>
        <v>0</v>
      </c>
      <c r="D99" s="291"/>
      <c r="E99" s="296">
        <f t="shared" si="2"/>
        <v>0</v>
      </c>
      <c r="F99" s="296">
        <f t="shared" si="2"/>
        <v>0</v>
      </c>
    </row>
    <row r="100" spans="2:7" ht="25.5" x14ac:dyDescent="0.2">
      <c r="B100" s="91" t="s">
        <v>978</v>
      </c>
      <c r="C100" s="298">
        <f>SUM(C81:C99)</f>
        <v>-254210812</v>
      </c>
      <c r="D100" s="285">
        <f>SUM(D81:D93)</f>
        <v>-33387110.230000008</v>
      </c>
      <c r="E100" s="298">
        <f>SUM(E94:E99)</f>
        <v>0</v>
      </c>
      <c r="F100" s="285">
        <f>SUM(F94:F99)</f>
        <v>0</v>
      </c>
    </row>
    <row r="101" spans="2:7" x14ac:dyDescent="0.2">
      <c r="B101" s="116"/>
      <c r="C101" s="117"/>
      <c r="D101" s="118"/>
      <c r="E101" s="117"/>
      <c r="F101" s="118"/>
    </row>
    <row r="102" spans="2:7" x14ac:dyDescent="0.2">
      <c r="B102" s="116"/>
      <c r="C102" s="117"/>
      <c r="D102" s="118"/>
      <c r="E102" s="117"/>
      <c r="F102" s="118"/>
    </row>
    <row r="103" spans="2:7" x14ac:dyDescent="0.2">
      <c r="B103" s="116"/>
      <c r="C103" s="117"/>
      <c r="D103" s="118"/>
      <c r="E103" s="117"/>
      <c r="F103" s="118"/>
    </row>
    <row r="105" spans="2:7" x14ac:dyDescent="0.2">
      <c r="G105" s="119"/>
    </row>
    <row r="106" spans="2:7" x14ac:dyDescent="0.2">
      <c r="G106" s="119"/>
    </row>
    <row r="107" spans="2:7" x14ac:dyDescent="0.2">
      <c r="G107" s="36"/>
    </row>
    <row r="108" spans="2:7" x14ac:dyDescent="0.2">
      <c r="G108" s="71"/>
    </row>
    <row r="109" spans="2:7" x14ac:dyDescent="0.2">
      <c r="F109" s="107"/>
    </row>
    <row r="110" spans="2:7" x14ac:dyDescent="0.2">
      <c r="F110" s="71"/>
    </row>
  </sheetData>
  <sortState xmlns:xlrd2="http://schemas.microsoft.com/office/spreadsheetml/2017/richdata2" ref="B20:D31">
    <sortCondition descending="1" ref="B20:B31"/>
  </sortState>
  <phoneticPr fontId="18" type="noConversion"/>
  <pageMargins left="0.98425196850393704" right="0.70610119047619047" top="1.08" bottom="0.74803149606299213" header="0.31496062992125984" footer="0.31496062992125984"/>
  <pageSetup paperSize="9" scale="76" fitToHeight="0" orientation="landscape" r:id="rId1"/>
  <headerFooter scaleWithDoc="0">
    <oddHeader xml:space="preserve">&amp;L&amp;G&amp;C&amp;"Calibri,Standard"&amp;1&amp;K000000
</oddHeader>
    <oddFooter>&amp;R&amp;UAnlage 1.1&amp;U
Seite &amp;P</oddFooter>
  </headerFooter>
  <rowBreaks count="4" manualBreakCount="4">
    <brk id="16" max="16383" man="1"/>
    <brk id="35" max="16383" man="1"/>
    <brk id="49" max="16383" man="1"/>
    <brk id="77" max="16383" man="1"/>
  </rowBreaks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Schlagw_x00f6_rter xmlns="5c6dfab4-252d-401e-a3da-0a884206eb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501F3BAF22714CB7E7152BDDD4B823" ma:contentTypeVersion="13" ma:contentTypeDescription="Ein neues Dokument erstellen." ma:contentTypeScope="" ma:versionID="d27542cc17fc4a2338097f73cf287fa9">
  <xsd:schema xmlns:xsd="http://www.w3.org/2001/XMLSchema" xmlns:xs="http://www.w3.org/2001/XMLSchema" xmlns:p="http://schemas.microsoft.com/office/2006/metadata/properties" xmlns:ns2="5c6dfab4-252d-401e-a3da-0a884206eb77" xmlns:ns3="http://schemas.microsoft.com/sharepoint/v4" targetNamespace="http://schemas.microsoft.com/office/2006/metadata/properties" ma:root="true" ma:fieldsID="87776fb9fbb203f787d53595591a7859" ns2:_="" ns3:_="">
    <xsd:import namespace="5c6dfab4-252d-401e-a3da-0a884206eb7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chlagw_x00f6_rter" minOccurs="0"/>
                <xsd:element ref="ns3:IconOverla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dfab4-252d-401e-a3da-0a884206eb77" elementFormDefault="qualified">
    <xsd:import namespace="http://schemas.microsoft.com/office/2006/documentManagement/types"/>
    <xsd:import namespace="http://schemas.microsoft.com/office/infopath/2007/PartnerControls"/>
    <xsd:element name="Schlagw_x00f6_rter" ma:index="8" nillable="true" ma:displayName="Schlagwörter" ma:internalName="Schlagw_x00f6_rter" ma:readOnly="false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internalName="IconOverlay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461996-B6DD-4238-8268-0511F1E32452}">
  <ds:schemaRefs>
    <ds:schemaRef ds:uri="http://schemas.microsoft.com/office/infopath/2007/PartnerControls"/>
    <ds:schemaRef ds:uri="http://schemas.microsoft.com/office/2006/documentManagement/types"/>
    <ds:schemaRef ds:uri="http://schemas.microsoft.com/sharepoint/v4"/>
    <ds:schemaRef ds:uri="http://www.w3.org/XML/1998/namespace"/>
    <ds:schemaRef ds:uri="http://purl.org/dc/terms/"/>
    <ds:schemaRef ds:uri="http://schemas.microsoft.com/office/2006/metadata/properties"/>
    <ds:schemaRef ds:uri="5c6dfab4-252d-401e-a3da-0a884206eb77"/>
    <ds:schemaRef ds:uri="http://schemas.openxmlformats.org/package/2006/metadata/core-properties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C62C43-68FB-4025-AA3B-E243A814A6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740B02-3126-4647-B359-38D085C2A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dfab4-252d-401e-a3da-0a884206eb77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F627BDC-7319-41C2-AC00-6554373FFF06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6e118e09-08be-4360-a815-3fc29828016d}" enabled="1" method="Standard" siteId="{15b734ef-4a07-47e7-90f4-22cc84a7af23}" contentBits="0" removed="0"/>
  <clbl:label id="{eb769cfb-dd8b-4bb8-a400-4916379695bd}" enabled="1" method="Privileged" siteId="{d602ad75-52f3-4a9e-930c-683bb9414935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Anlage 1a</vt:lpstr>
      <vt:lpstr>Anlage 1b</vt:lpstr>
      <vt:lpstr>Anlage 1c</vt:lpstr>
      <vt:lpstr>Anlage 1d</vt:lpstr>
      <vt:lpstr>Anlage 1e</vt:lpstr>
      <vt:lpstr>Anlage 1f</vt:lpstr>
      <vt:lpstr>Anlage 1g</vt:lpstr>
      <vt:lpstr>Anlage 1h</vt:lpstr>
      <vt:lpstr>Anlage 2a</vt:lpstr>
      <vt:lpstr>Anlage 2b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Matrizen</dc:title>
  <dc:subject/>
  <dc:creator>Geiger Dr. Ansgar</dc:creator>
  <cp:keywords/>
  <dc:description/>
  <cp:lastModifiedBy>Härle Lukas</cp:lastModifiedBy>
  <cp:revision/>
  <cp:lastPrinted>2025-07-16T10:38:12Z</cp:lastPrinted>
  <dcterms:created xsi:type="dcterms:W3CDTF">2000-03-21T12:53:47Z</dcterms:created>
  <dcterms:modified xsi:type="dcterms:W3CDTF">2025-07-16T10:41:40Z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Dokument</vt:lpwstr>
  </property>
  <property fmtid="{D5CDD505-2E9C-101B-9397-08002B2CF9AE}" pid="4" name="display_urn:schemas-microsoft-com:office:office#Editor">
    <vt:lpwstr>Inga Kurz</vt:lpwstr>
  </property>
  <property fmtid="{D5CDD505-2E9C-101B-9397-08002B2CF9AE}" pid="5" name="display_urn:schemas-microsoft-com:office:office#Author">
    <vt:lpwstr>Inga Kurz</vt:lpwstr>
  </property>
  <property fmtid="{D5CDD505-2E9C-101B-9397-08002B2CF9AE}" pid="6" name="ContentTypeId">
    <vt:lpwstr>0x0101003C501F3BAF22714CB7E7152BDDD4B823</vt:lpwstr>
  </property>
  <property fmtid="{D5CDD505-2E9C-101B-9397-08002B2CF9AE}" pid="7" name="ComplianceAssetId">
    <vt:lpwstr/>
  </property>
  <property fmtid="{D5CDD505-2E9C-101B-9397-08002B2CF9AE}" pid="8" name="Order">
    <vt:r8>704700</vt:r8>
  </property>
  <property fmtid="{D5CDD505-2E9C-101B-9397-08002B2CF9AE}" pid="9" name="TemplateUrl">
    <vt:lpwstr/>
  </property>
  <property fmtid="{D5CDD505-2E9C-101B-9397-08002B2CF9AE}" pid="10" name="URL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Titel">
    <vt:lpwstr>Matrizen</vt:lpwstr>
  </property>
  <property fmtid="{D5CDD505-2E9C-101B-9397-08002B2CF9AE}" pid="14" name="MSIP_Label_6e118e09-08be-4360-a815-3fc29828016d_Enabled">
    <vt:lpwstr>true</vt:lpwstr>
  </property>
  <property fmtid="{D5CDD505-2E9C-101B-9397-08002B2CF9AE}" pid="15" name="MSIP_Label_6e118e09-08be-4360-a815-3fc29828016d_SetDate">
    <vt:lpwstr>2024-09-12T08:31:27Z</vt:lpwstr>
  </property>
  <property fmtid="{D5CDD505-2E9C-101B-9397-08002B2CF9AE}" pid="16" name="MSIP_Label_6e118e09-08be-4360-a815-3fc29828016d_Method">
    <vt:lpwstr>Standard</vt:lpwstr>
  </property>
  <property fmtid="{D5CDD505-2E9C-101B-9397-08002B2CF9AE}" pid="17" name="MSIP_Label_6e118e09-08be-4360-a815-3fc29828016d_Name">
    <vt:lpwstr>Internal</vt:lpwstr>
  </property>
  <property fmtid="{D5CDD505-2E9C-101B-9397-08002B2CF9AE}" pid="18" name="MSIP_Label_6e118e09-08be-4360-a815-3fc29828016d_SiteId">
    <vt:lpwstr>15b734ef-4a07-47e7-90f4-22cc84a7af23</vt:lpwstr>
  </property>
  <property fmtid="{D5CDD505-2E9C-101B-9397-08002B2CF9AE}" pid="19" name="MSIP_Label_6e118e09-08be-4360-a815-3fc29828016d_ActionId">
    <vt:lpwstr>dca77aee-6638-4fa2-9e74-a3d8539d5823</vt:lpwstr>
  </property>
  <property fmtid="{D5CDD505-2E9C-101B-9397-08002B2CF9AE}" pid="20" name="MSIP_Label_6e118e09-08be-4360-a815-3fc29828016d_ContentBits">
    <vt:lpwstr>0</vt:lpwstr>
  </property>
</Properties>
</file>